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ichValueRel.xml" ContentType="application/vnd.ms-excel.richvaluerel+xml"/>
  <Override PartName="/xl/richData/rdrichvalue.xml" ContentType="application/vnd.ms-excel.rdrichvalu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Publicados\"/>
    </mc:Choice>
  </mc:AlternateContent>
  <xr:revisionPtr revIDLastSave="0" documentId="8_{EB704543-3197-45B9-A271-7E7478E5F3B7}" xr6:coauthVersionLast="47" xr6:coauthVersionMax="47" xr10:uidLastSave="{00000000-0000-0000-0000-000000000000}"/>
  <bookViews>
    <workbookView xWindow="-120" yWindow="-120" windowWidth="20730" windowHeight="11040" tabRatio="836" firstSheet="1" activeTab="1"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PAI 2025 Consolidado" sheetId="26" r:id="rId10"/>
    <sheet name="Plantilla publicacion" sheetId="25" state="hidden" r:id="rId11"/>
    <sheet name="Convenciones" sheetId="27" r:id="rId12"/>
    <sheet name="PAI 2025 GPS rempl2)" sheetId="21" state="hidden" r:id="rId13"/>
    <sheet name="Plan de acci�n consolidado 2025" sheetId="28"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#REF!</definedName>
    <definedName name="\Z">#REF!</definedName>
    <definedName name="_38_GAI" localSheetId="11">[1]LISTAS!#REF!</definedName>
    <definedName name="_38_GAI">[1]LISTAS!#REF!</definedName>
    <definedName name="_xlnm._FilterDatabase" localSheetId="2" hidden="1">'Dimensión 1 - Talento Humano '!$A$9:$N$44</definedName>
    <definedName name="_xlnm._FilterDatabase" localSheetId="3" hidden="1">'Dimensión 2 - Direccionamiento'!$A$8:$N$31</definedName>
    <definedName name="_xlnm._FilterDatabase" localSheetId="4" hidden="1">'Dimensión 3-Gestión con Valor'!$A$9:$N$380</definedName>
    <definedName name="_xlnm._FilterDatabase" localSheetId="5" hidden="1">'Dimensión 4 - Evaluación de res'!$A$9:$N$14</definedName>
    <definedName name="_xlnm._FilterDatabase" localSheetId="6" hidden="1">'Dimensión 5 - Información y com'!$A$9:$N$31</definedName>
    <definedName name="_xlnm._FilterDatabase" localSheetId="7" hidden="1">'Dimensión 6 - GESCO+I'!$A$9:$N$62</definedName>
    <definedName name="_xlnm._FilterDatabase" localSheetId="8" hidden="1">'Dimensión 7 - Control Interno'!$A$9:$N$18</definedName>
    <definedName name="_xlnm._FilterDatabase" localSheetId="0" hidden="1">Hoja4!$A$4:$F$36</definedName>
    <definedName name="_xlnm._FilterDatabase" localSheetId="9" hidden="1">'PAI 2025 Consolidado'!$A$5:$XFC$507</definedName>
    <definedName name="_xlnm._FilterDatabase" localSheetId="12" hidden="1">'PAI 2025 GPS rempl2)'!$A$3:$X$3</definedName>
    <definedName name="_xlnm._FilterDatabase" localSheetId="13" hidden="1">'Plan de acci�n consolidado 2025'!$A$2:$V$504</definedName>
    <definedName name="_xlnm._FilterDatabase" localSheetId="10" hidden="1">'Plantilla publicacion'!$A$2:$AA$490</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1">'[5]Formulacion PA'!$Y$92:$Y$104</definedName>
    <definedName name="area" localSheetId="9">[6]LISTAS!$I$4:$I$38</definedName>
    <definedName name="area" localSheetId="12">[6]LISTAS!$I$4:$I$38</definedName>
    <definedName name="area" localSheetId="10">[6]LISTAS!$I$4:$I$38</definedName>
    <definedName name="area">[7]LISTAS!$I$4:$I$38</definedName>
    <definedName name="_xlnm.Print_Area" localSheetId="4">'Dimensión 3-Gestión con Valor'!$B$1:$N$379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1">#REF!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1">[23]listas!$AC$112:$AC$142</definedName>
    <definedName name="fichas">[1]LISTAS!#REF!</definedName>
    <definedName name="FINANCIADO">#REF!</definedName>
    <definedName name="financiamiento" localSheetId="2">[24]LISTAS!$H$16:$H$26</definedName>
    <definedName name="financiamiento" localSheetId="9">[25]LISTAS!$H$16:$H$26</definedName>
    <definedName name="financiamiento" localSheetId="12">[25]LISTAS!$H$16:$H$26</definedName>
    <definedName name="financiamiento" localSheetId="10">[25]LISTAS!$H$16:$H$26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1">'[28]DE01-F12'!$E$107:$E$109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1">[1]LISTAS!#REF!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1">#REF!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1">[1]LISTAS!$AL$3:$AL$39</definedName>
    <definedName name="planes" localSheetId="2">[7]LISTAS!$AL$3:$AL$39</definedName>
    <definedName name="planes" localSheetId="9">[6]LISTAS!$AL$3:$AL$39</definedName>
    <definedName name="planes" localSheetId="12">[6]LISTAS!$AL$3:$AL$39</definedName>
    <definedName name="planes" localSheetId="10">[6]LISTAS!$AL$3:$AL$39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9">[6]LISTAS!$AK$3:$AK$22</definedName>
    <definedName name="politicas" localSheetId="12">[6]LISTAS!$AK$3:$AK$22</definedName>
    <definedName name="politicas" localSheetId="10">[6]LISTAS!$AK$3:$AK$22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326" i="25" l="1"/>
  <c r="B326" i="25"/>
  <c r="G326" i="25"/>
  <c r="H326" i="25"/>
  <c r="H20" i="7" s="1"/>
  <c r="I326" i="25"/>
  <c r="I20" i="7" s="1"/>
  <c r="J326" i="25"/>
  <c r="K326" i="25"/>
  <c r="L326" i="25"/>
  <c r="L20" i="7" s="1"/>
  <c r="M326" i="25"/>
  <c r="N20" i="7" s="1"/>
  <c r="G20" i="7"/>
  <c r="J20" i="7"/>
  <c r="K20" i="7"/>
  <c r="F19" i="15"/>
  <c r="E19" i="15"/>
  <c r="D19" i="15"/>
  <c r="C19" i="15"/>
  <c r="D128" i="19"/>
  <c r="F127" i="19"/>
  <c r="E127" i="19"/>
  <c r="D127" i="19"/>
  <c r="C127" i="19"/>
  <c r="B5" i="21" l="1"/>
  <c r="C5" i="21"/>
  <c r="D5" i="21"/>
  <c r="E5" i="21"/>
  <c r="F5" i="21"/>
  <c r="G5" i="21"/>
  <c r="H5" i="21"/>
  <c r="I5" i="21"/>
  <c r="J5" i="21"/>
  <c r="K5" i="21"/>
  <c r="L5" i="21"/>
  <c r="M5" i="21"/>
  <c r="N5" i="21"/>
  <c r="O5" i="21"/>
  <c r="P5" i="21"/>
  <c r="Q5" i="21"/>
  <c r="R5" i="21"/>
  <c r="S5" i="21"/>
  <c r="T5" i="21"/>
  <c r="U5" i="21"/>
  <c r="V5" i="21"/>
  <c r="B6" i="21"/>
  <c r="C6" i="21"/>
  <c r="D6" i="21"/>
  <c r="E6" i="21"/>
  <c r="F6" i="21"/>
  <c r="G6" i="21"/>
  <c r="H6" i="21"/>
  <c r="I6" i="21"/>
  <c r="J6" i="21"/>
  <c r="K6" i="21"/>
  <c r="L6" i="21"/>
  <c r="M6" i="21"/>
  <c r="N6" i="21"/>
  <c r="O6" i="21"/>
  <c r="P6" i="21"/>
  <c r="Q6" i="21"/>
  <c r="R6" i="21"/>
  <c r="S6" i="21"/>
  <c r="T6" i="21"/>
  <c r="U6" i="21"/>
  <c r="V6" i="21"/>
  <c r="B7" i="21"/>
  <c r="C7" i="21"/>
  <c r="D7" i="21"/>
  <c r="E7" i="21"/>
  <c r="F7" i="21"/>
  <c r="G7" i="21"/>
  <c r="H7" i="21"/>
  <c r="I7" i="21"/>
  <c r="J7" i="21"/>
  <c r="K7" i="21"/>
  <c r="L7" i="21"/>
  <c r="M7" i="21"/>
  <c r="N7" i="21"/>
  <c r="O7" i="21"/>
  <c r="P7" i="21"/>
  <c r="Q7" i="21"/>
  <c r="R7" i="21"/>
  <c r="S7" i="21"/>
  <c r="T7" i="21"/>
  <c r="U7" i="21"/>
  <c r="V7" i="21"/>
  <c r="B8" i="21"/>
  <c r="C8" i="21"/>
  <c r="D8" i="21"/>
  <c r="E8" i="21"/>
  <c r="F8" i="21"/>
  <c r="G8" i="21"/>
  <c r="H8" i="21"/>
  <c r="I8" i="21"/>
  <c r="J8" i="21"/>
  <c r="K8" i="21"/>
  <c r="L8" i="21"/>
  <c r="M8" i="21"/>
  <c r="N8" i="21"/>
  <c r="O8" i="21"/>
  <c r="P8" i="21"/>
  <c r="Q8" i="21"/>
  <c r="R8" i="21"/>
  <c r="S8" i="21"/>
  <c r="T8" i="21"/>
  <c r="U8" i="21"/>
  <c r="V8" i="21"/>
  <c r="B9" i="21"/>
  <c r="C9" i="21"/>
  <c r="D9" i="21"/>
  <c r="E9" i="21"/>
  <c r="F9" i="21"/>
  <c r="G9" i="21"/>
  <c r="H9" i="21"/>
  <c r="I9" i="21"/>
  <c r="J9" i="21"/>
  <c r="K9" i="21"/>
  <c r="L9" i="21"/>
  <c r="M9" i="21"/>
  <c r="N9" i="21"/>
  <c r="O9" i="21"/>
  <c r="P9" i="21"/>
  <c r="Q9" i="21"/>
  <c r="R9" i="21"/>
  <c r="S9" i="21"/>
  <c r="T9" i="21"/>
  <c r="U9" i="21"/>
  <c r="V9" i="21"/>
  <c r="B10" i="21"/>
  <c r="C10" i="21"/>
  <c r="D10" i="21"/>
  <c r="E10" i="21"/>
  <c r="F10" i="21"/>
  <c r="G10" i="21"/>
  <c r="H10" i="21"/>
  <c r="I10" i="21"/>
  <c r="J10" i="21"/>
  <c r="K10" i="21"/>
  <c r="L10" i="21"/>
  <c r="M10" i="21"/>
  <c r="N10" i="21"/>
  <c r="O10" i="21"/>
  <c r="P10" i="21"/>
  <c r="Q10" i="21"/>
  <c r="R10" i="21"/>
  <c r="S10" i="21"/>
  <c r="T10" i="21"/>
  <c r="U10" i="21"/>
  <c r="V10" i="21"/>
  <c r="B11" i="21"/>
  <c r="C11" i="21"/>
  <c r="D11" i="21"/>
  <c r="E11" i="21"/>
  <c r="F11" i="21"/>
  <c r="G11" i="21"/>
  <c r="H11" i="21"/>
  <c r="I11" i="21"/>
  <c r="J11" i="21"/>
  <c r="K11" i="21"/>
  <c r="L11" i="21"/>
  <c r="M11" i="21"/>
  <c r="N11" i="21"/>
  <c r="O11" i="21"/>
  <c r="P11" i="21"/>
  <c r="Q11" i="21"/>
  <c r="R11" i="21"/>
  <c r="S11" i="21"/>
  <c r="T11" i="21"/>
  <c r="U11" i="21"/>
  <c r="V11" i="21"/>
  <c r="B12" i="21"/>
  <c r="C12" i="21"/>
  <c r="D12" i="21"/>
  <c r="E12" i="21"/>
  <c r="F12" i="21"/>
  <c r="G12" i="21"/>
  <c r="H12" i="21"/>
  <c r="I12" i="21"/>
  <c r="J12" i="21"/>
  <c r="K12" i="21"/>
  <c r="L12" i="21"/>
  <c r="M12" i="21"/>
  <c r="N12" i="21"/>
  <c r="O12" i="21"/>
  <c r="P12" i="21"/>
  <c r="Q12" i="21"/>
  <c r="R12" i="21"/>
  <c r="S12" i="21"/>
  <c r="T12" i="21"/>
  <c r="U12" i="21"/>
  <c r="V12" i="21"/>
  <c r="B13" i="21"/>
  <c r="C13" i="21"/>
  <c r="D13" i="21"/>
  <c r="E13" i="21"/>
  <c r="F13" i="21"/>
  <c r="G13" i="21"/>
  <c r="H13" i="21"/>
  <c r="I13" i="21"/>
  <c r="J13" i="21"/>
  <c r="K13" i="21"/>
  <c r="L13" i="21"/>
  <c r="M13" i="21"/>
  <c r="N13" i="21"/>
  <c r="O13" i="21"/>
  <c r="P13" i="21"/>
  <c r="Q13" i="21"/>
  <c r="R13" i="21"/>
  <c r="S13" i="21"/>
  <c r="T13" i="21"/>
  <c r="U13" i="21"/>
  <c r="V13" i="21"/>
  <c r="B14" i="21"/>
  <c r="C14" i="21"/>
  <c r="D14" i="21"/>
  <c r="E14" i="21"/>
  <c r="F14" i="21"/>
  <c r="G14" i="21"/>
  <c r="H14" i="21"/>
  <c r="I14" i="21"/>
  <c r="J14" i="21"/>
  <c r="K14" i="21"/>
  <c r="L14" i="21"/>
  <c r="M14" i="21"/>
  <c r="N14" i="21"/>
  <c r="O14" i="21"/>
  <c r="P14" i="21"/>
  <c r="Q14" i="21"/>
  <c r="R14" i="21"/>
  <c r="S14" i="21"/>
  <c r="T14" i="21"/>
  <c r="U14" i="21"/>
  <c r="V14" i="21"/>
  <c r="B15" i="21"/>
  <c r="C15" i="21"/>
  <c r="D15" i="21"/>
  <c r="E15" i="21"/>
  <c r="F15" i="21"/>
  <c r="G15" i="21"/>
  <c r="H15" i="21"/>
  <c r="I15" i="21"/>
  <c r="J15" i="21"/>
  <c r="K15" i="21"/>
  <c r="L15" i="21"/>
  <c r="M15" i="21"/>
  <c r="N15" i="21"/>
  <c r="O15" i="21"/>
  <c r="P15" i="21"/>
  <c r="Q15" i="21"/>
  <c r="R15" i="21"/>
  <c r="S15" i="21"/>
  <c r="T15" i="21"/>
  <c r="U15" i="21"/>
  <c r="V15" i="21"/>
  <c r="B16" i="21"/>
  <c r="C16" i="21"/>
  <c r="D16" i="21"/>
  <c r="E16" i="21"/>
  <c r="F16" i="21"/>
  <c r="G16" i="21"/>
  <c r="H16" i="21"/>
  <c r="I16" i="21"/>
  <c r="J16" i="21"/>
  <c r="K16" i="21"/>
  <c r="L16" i="21"/>
  <c r="M16" i="21"/>
  <c r="N16" i="21"/>
  <c r="O16" i="21"/>
  <c r="P16" i="21"/>
  <c r="Q16" i="21"/>
  <c r="R16" i="21"/>
  <c r="S16" i="21"/>
  <c r="T16" i="21"/>
  <c r="U16" i="21"/>
  <c r="V16" i="21"/>
  <c r="B17" i="21"/>
  <c r="C17" i="21"/>
  <c r="D17" i="21"/>
  <c r="E17" i="21"/>
  <c r="F17" i="21"/>
  <c r="G17" i="21"/>
  <c r="H17" i="21"/>
  <c r="I17" i="21"/>
  <c r="J17" i="21"/>
  <c r="K17" i="21"/>
  <c r="L17" i="21"/>
  <c r="M17" i="21"/>
  <c r="N17" i="21"/>
  <c r="O17" i="21"/>
  <c r="P17" i="21"/>
  <c r="Q17" i="21"/>
  <c r="R17" i="21"/>
  <c r="S17" i="21"/>
  <c r="T17" i="21"/>
  <c r="U17" i="21"/>
  <c r="V17" i="21"/>
  <c r="B18" i="21"/>
  <c r="C18" i="21"/>
  <c r="D18" i="21"/>
  <c r="E18" i="21"/>
  <c r="F18" i="21"/>
  <c r="G18" i="21"/>
  <c r="H18" i="21"/>
  <c r="I18" i="21"/>
  <c r="J18" i="21"/>
  <c r="K18" i="21"/>
  <c r="L18" i="21"/>
  <c r="M18" i="21"/>
  <c r="N18" i="21"/>
  <c r="O18" i="21"/>
  <c r="P18" i="21"/>
  <c r="Q18" i="21"/>
  <c r="R18" i="21"/>
  <c r="S18" i="21"/>
  <c r="T18" i="21"/>
  <c r="U18" i="21"/>
  <c r="V18" i="21"/>
  <c r="B19" i="21"/>
  <c r="C19" i="21"/>
  <c r="D19" i="21"/>
  <c r="E19" i="21"/>
  <c r="F19" i="21"/>
  <c r="G19" i="21"/>
  <c r="H19" i="21"/>
  <c r="I19" i="21"/>
  <c r="J19" i="21"/>
  <c r="K19" i="21"/>
  <c r="L19" i="21"/>
  <c r="M19" i="21"/>
  <c r="N19" i="21"/>
  <c r="O19" i="21"/>
  <c r="P19" i="21"/>
  <c r="Q19" i="21"/>
  <c r="R19" i="21"/>
  <c r="S19" i="21"/>
  <c r="T19" i="21"/>
  <c r="U19" i="21"/>
  <c r="V19" i="21"/>
  <c r="B20" i="21"/>
  <c r="C20" i="21"/>
  <c r="D20" i="21"/>
  <c r="E20" i="21"/>
  <c r="F20" i="21"/>
  <c r="G20" i="21"/>
  <c r="H20" i="21"/>
  <c r="I20" i="21"/>
  <c r="J20" i="21"/>
  <c r="K20" i="21"/>
  <c r="L20" i="21"/>
  <c r="M20" i="21"/>
  <c r="N20" i="21"/>
  <c r="O20" i="21"/>
  <c r="P20" i="21"/>
  <c r="Q20" i="21"/>
  <c r="R20" i="21"/>
  <c r="S20" i="21"/>
  <c r="T20" i="21"/>
  <c r="U20" i="21"/>
  <c r="V20" i="21"/>
  <c r="B21" i="21"/>
  <c r="C21" i="21"/>
  <c r="D21" i="21"/>
  <c r="E21" i="21"/>
  <c r="F21" i="21"/>
  <c r="G21" i="21"/>
  <c r="H21" i="21"/>
  <c r="I21" i="21"/>
  <c r="J21" i="21"/>
  <c r="K21" i="21"/>
  <c r="L21" i="21"/>
  <c r="M21" i="21"/>
  <c r="N21" i="21"/>
  <c r="O21" i="21"/>
  <c r="P21" i="21"/>
  <c r="Q21" i="21"/>
  <c r="R21" i="21"/>
  <c r="S21" i="21"/>
  <c r="T21" i="21"/>
  <c r="U21" i="21"/>
  <c r="V21" i="21"/>
  <c r="B22" i="21"/>
  <c r="C22" i="21"/>
  <c r="D22" i="21"/>
  <c r="E22" i="21"/>
  <c r="F22" i="21"/>
  <c r="G22" i="21"/>
  <c r="H22" i="21"/>
  <c r="I22" i="21"/>
  <c r="J22" i="21"/>
  <c r="K22" i="21"/>
  <c r="L22" i="21"/>
  <c r="M22" i="21"/>
  <c r="N22" i="21"/>
  <c r="O22" i="21"/>
  <c r="P22" i="21"/>
  <c r="Q22" i="21"/>
  <c r="R22" i="21"/>
  <c r="S22" i="21"/>
  <c r="T22" i="21"/>
  <c r="U22" i="21"/>
  <c r="V22" i="21"/>
  <c r="B23" i="21"/>
  <c r="C23" i="21"/>
  <c r="D23" i="21"/>
  <c r="E23" i="21"/>
  <c r="F23" i="21"/>
  <c r="G23" i="21"/>
  <c r="H23" i="21"/>
  <c r="I23" i="21"/>
  <c r="J23" i="21"/>
  <c r="K23" i="21"/>
  <c r="L23" i="21"/>
  <c r="M23" i="21"/>
  <c r="N23" i="21"/>
  <c r="O23" i="21"/>
  <c r="P23" i="21"/>
  <c r="Q23" i="21"/>
  <c r="R23" i="21"/>
  <c r="S23" i="21"/>
  <c r="T23" i="21"/>
  <c r="U23" i="21"/>
  <c r="V23" i="21"/>
  <c r="B24" i="21"/>
  <c r="C24" i="21"/>
  <c r="D24" i="21"/>
  <c r="E24" i="21"/>
  <c r="F24" i="21"/>
  <c r="G24" i="21"/>
  <c r="H24" i="21"/>
  <c r="I24" i="21"/>
  <c r="J24" i="21"/>
  <c r="K24" i="21"/>
  <c r="L24" i="21"/>
  <c r="M24" i="21"/>
  <c r="N24" i="21"/>
  <c r="O24" i="21"/>
  <c r="P24" i="21"/>
  <c r="Q24" i="21"/>
  <c r="R24" i="21"/>
  <c r="S24" i="21"/>
  <c r="T24" i="21"/>
  <c r="U24" i="21"/>
  <c r="V24" i="21"/>
  <c r="B25" i="21"/>
  <c r="C25" i="21"/>
  <c r="D25" i="21"/>
  <c r="E25" i="21"/>
  <c r="F25" i="21"/>
  <c r="G25" i="21"/>
  <c r="H25" i="21"/>
  <c r="I25" i="21"/>
  <c r="J25" i="21"/>
  <c r="K25" i="21"/>
  <c r="L25" i="21"/>
  <c r="M25" i="21"/>
  <c r="N25" i="21"/>
  <c r="O25" i="21"/>
  <c r="P25" i="21"/>
  <c r="Q25" i="21"/>
  <c r="R25" i="21"/>
  <c r="S25" i="21"/>
  <c r="T25" i="21"/>
  <c r="U25" i="21"/>
  <c r="V25" i="21"/>
  <c r="B26" i="21"/>
  <c r="C26" i="21"/>
  <c r="D26" i="21"/>
  <c r="E26" i="21"/>
  <c r="F26" i="21"/>
  <c r="G26" i="21"/>
  <c r="H26" i="21"/>
  <c r="I26" i="21"/>
  <c r="J26" i="21"/>
  <c r="K26" i="21"/>
  <c r="L26" i="21"/>
  <c r="M26" i="21"/>
  <c r="N26" i="21"/>
  <c r="O26" i="21"/>
  <c r="P26" i="21"/>
  <c r="Q26" i="21"/>
  <c r="R26" i="21"/>
  <c r="S26" i="21"/>
  <c r="T26" i="21"/>
  <c r="U26" i="21"/>
  <c r="V26" i="21"/>
  <c r="B27" i="21"/>
  <c r="C27" i="21"/>
  <c r="D27" i="21"/>
  <c r="E27" i="21"/>
  <c r="F27" i="21"/>
  <c r="G27" i="21"/>
  <c r="H27" i="21"/>
  <c r="I27" i="21"/>
  <c r="J27" i="21"/>
  <c r="K27" i="21"/>
  <c r="L27" i="21"/>
  <c r="M27" i="21"/>
  <c r="N27" i="21"/>
  <c r="O27" i="21"/>
  <c r="P27" i="21"/>
  <c r="Q27" i="21"/>
  <c r="R27" i="21"/>
  <c r="S27" i="21"/>
  <c r="T27" i="21"/>
  <c r="U27" i="21"/>
  <c r="V27" i="21"/>
  <c r="B28" i="21"/>
  <c r="C28" i="21"/>
  <c r="D28" i="21"/>
  <c r="E28" i="21"/>
  <c r="F28" i="21"/>
  <c r="G28" i="21"/>
  <c r="H28" i="21"/>
  <c r="I28" i="21"/>
  <c r="J28" i="21"/>
  <c r="K28" i="21"/>
  <c r="L28" i="21"/>
  <c r="M28" i="21"/>
  <c r="N28" i="21"/>
  <c r="O28" i="21"/>
  <c r="P28" i="21"/>
  <c r="Q28" i="21"/>
  <c r="R28" i="21"/>
  <c r="S28" i="21"/>
  <c r="T28" i="21"/>
  <c r="U28" i="21"/>
  <c r="V28" i="21"/>
  <c r="B29" i="21"/>
  <c r="C29" i="21"/>
  <c r="D29" i="21"/>
  <c r="E29" i="21"/>
  <c r="F29" i="21"/>
  <c r="G29" i="21"/>
  <c r="H29" i="21"/>
  <c r="I29" i="21"/>
  <c r="J29" i="21"/>
  <c r="K29" i="21"/>
  <c r="L29" i="21"/>
  <c r="M29" i="21"/>
  <c r="N29" i="21"/>
  <c r="O29" i="21"/>
  <c r="P29" i="21"/>
  <c r="Q29" i="21"/>
  <c r="R29" i="21"/>
  <c r="S29" i="21"/>
  <c r="T29" i="21"/>
  <c r="U29" i="21"/>
  <c r="V29" i="21"/>
  <c r="B30" i="21"/>
  <c r="C30" i="21"/>
  <c r="D30" i="21"/>
  <c r="E30" i="21"/>
  <c r="F30" i="21"/>
  <c r="G30" i="21"/>
  <c r="H30" i="21"/>
  <c r="I30" i="21"/>
  <c r="J30" i="21"/>
  <c r="K30" i="21"/>
  <c r="L30" i="21"/>
  <c r="M30" i="21"/>
  <c r="N30" i="21"/>
  <c r="O30" i="21"/>
  <c r="P30" i="21"/>
  <c r="Q30" i="21"/>
  <c r="R30" i="21"/>
  <c r="S30" i="21"/>
  <c r="T30" i="21"/>
  <c r="U30" i="21"/>
  <c r="V30" i="21"/>
  <c r="B31" i="21"/>
  <c r="C31" i="21"/>
  <c r="D31" i="21"/>
  <c r="E31" i="21"/>
  <c r="F31" i="21"/>
  <c r="G31" i="21"/>
  <c r="H31" i="21"/>
  <c r="I31" i="21"/>
  <c r="J31" i="21"/>
  <c r="K31" i="21"/>
  <c r="L31" i="21"/>
  <c r="M31" i="21"/>
  <c r="N31" i="21"/>
  <c r="O31" i="21"/>
  <c r="P31" i="21"/>
  <c r="Q31" i="21"/>
  <c r="R31" i="21"/>
  <c r="S31" i="21"/>
  <c r="T31" i="21"/>
  <c r="U31" i="21"/>
  <c r="V31" i="21"/>
  <c r="B32" i="21"/>
  <c r="C32" i="21"/>
  <c r="D32" i="21"/>
  <c r="E32" i="21"/>
  <c r="F32" i="21"/>
  <c r="G32" i="21"/>
  <c r="H32" i="21"/>
  <c r="I32" i="21"/>
  <c r="J32" i="21"/>
  <c r="K32" i="21"/>
  <c r="L32" i="21"/>
  <c r="M32" i="21"/>
  <c r="N32" i="21"/>
  <c r="O32" i="21"/>
  <c r="P32" i="21"/>
  <c r="Q32" i="21"/>
  <c r="R32" i="21"/>
  <c r="S32" i="21"/>
  <c r="T32" i="21"/>
  <c r="U32" i="21"/>
  <c r="V32" i="21"/>
  <c r="B33" i="21"/>
  <c r="C33" i="21"/>
  <c r="D33" i="21"/>
  <c r="E33" i="21"/>
  <c r="F33" i="21"/>
  <c r="G33" i="21"/>
  <c r="H33" i="21"/>
  <c r="I33" i="21"/>
  <c r="J33" i="21"/>
  <c r="K33" i="21"/>
  <c r="L33" i="21"/>
  <c r="M33" i="21"/>
  <c r="N33" i="21"/>
  <c r="O33" i="21"/>
  <c r="P33" i="21"/>
  <c r="Q33" i="21"/>
  <c r="R33" i="21"/>
  <c r="S33" i="21"/>
  <c r="T33" i="21"/>
  <c r="U33" i="21"/>
  <c r="V33" i="21"/>
  <c r="B34" i="21"/>
  <c r="C34" i="21"/>
  <c r="D34" i="21"/>
  <c r="E34" i="21"/>
  <c r="F34" i="21"/>
  <c r="G34" i="21"/>
  <c r="H34" i="21"/>
  <c r="I34" i="21"/>
  <c r="J34" i="21"/>
  <c r="K34" i="21"/>
  <c r="L34" i="21"/>
  <c r="M34" i="21"/>
  <c r="N34" i="21"/>
  <c r="O34" i="21"/>
  <c r="P34" i="21"/>
  <c r="Q34" i="21"/>
  <c r="R34" i="21"/>
  <c r="S34" i="21"/>
  <c r="T34" i="21"/>
  <c r="U34" i="21"/>
  <c r="V34" i="21"/>
  <c r="B35" i="21"/>
  <c r="C35" i="21"/>
  <c r="D35" i="21"/>
  <c r="E35" i="21"/>
  <c r="F35" i="21"/>
  <c r="G35" i="21"/>
  <c r="H35" i="21"/>
  <c r="I35" i="21"/>
  <c r="J35" i="21"/>
  <c r="K35" i="21"/>
  <c r="L35" i="21"/>
  <c r="M35" i="21"/>
  <c r="N35" i="21"/>
  <c r="O35" i="21"/>
  <c r="P35" i="21"/>
  <c r="Q35" i="21"/>
  <c r="R35" i="21"/>
  <c r="S35" i="21"/>
  <c r="T35" i="21"/>
  <c r="U35" i="21"/>
  <c r="V35" i="21"/>
  <c r="B36" i="21"/>
  <c r="C36" i="21"/>
  <c r="D36" i="21"/>
  <c r="E36" i="21"/>
  <c r="F36" i="21"/>
  <c r="G36" i="21"/>
  <c r="H36" i="21"/>
  <c r="I36" i="21"/>
  <c r="J36" i="21"/>
  <c r="K36" i="21"/>
  <c r="L36" i="21"/>
  <c r="M36" i="21"/>
  <c r="N36" i="21"/>
  <c r="O36" i="21"/>
  <c r="P36" i="21"/>
  <c r="Q36" i="21"/>
  <c r="R36" i="21"/>
  <c r="S36" i="21"/>
  <c r="T36" i="21"/>
  <c r="U36" i="21"/>
  <c r="V36" i="21"/>
  <c r="B37" i="21"/>
  <c r="C37" i="21"/>
  <c r="D37" i="21"/>
  <c r="E37" i="21"/>
  <c r="F37" i="21"/>
  <c r="G37" i="21"/>
  <c r="H37" i="21"/>
  <c r="I37" i="21"/>
  <c r="J37" i="21"/>
  <c r="K37" i="21"/>
  <c r="L37" i="21"/>
  <c r="M37" i="21"/>
  <c r="N37" i="21"/>
  <c r="O37" i="21"/>
  <c r="P37" i="21"/>
  <c r="Q37" i="21"/>
  <c r="R37" i="21"/>
  <c r="S37" i="21"/>
  <c r="T37" i="21"/>
  <c r="U37" i="21"/>
  <c r="V37" i="21"/>
  <c r="B38" i="21"/>
  <c r="C38" i="21"/>
  <c r="D38" i="21"/>
  <c r="E38" i="21"/>
  <c r="F38" i="21"/>
  <c r="G38" i="21"/>
  <c r="H38" i="21"/>
  <c r="I38" i="21"/>
  <c r="J38" i="21"/>
  <c r="K38" i="21"/>
  <c r="L38" i="21"/>
  <c r="M38" i="21"/>
  <c r="N38" i="21"/>
  <c r="O38" i="21"/>
  <c r="P38" i="21"/>
  <c r="Q38" i="21"/>
  <c r="R38" i="21"/>
  <c r="S38" i="21"/>
  <c r="T38" i="21"/>
  <c r="U38" i="21"/>
  <c r="V38" i="21"/>
  <c r="B39" i="21"/>
  <c r="C39" i="21"/>
  <c r="D39" i="21"/>
  <c r="E39" i="21"/>
  <c r="F39" i="21"/>
  <c r="G39" i="21"/>
  <c r="H39" i="21"/>
  <c r="I39" i="21"/>
  <c r="J39" i="21"/>
  <c r="K39" i="21"/>
  <c r="L39" i="21"/>
  <c r="M39" i="21"/>
  <c r="N39" i="21"/>
  <c r="O39" i="21"/>
  <c r="P39" i="21"/>
  <c r="Q39" i="21"/>
  <c r="R39" i="21"/>
  <c r="S39" i="21"/>
  <c r="T39" i="21"/>
  <c r="U39" i="21"/>
  <c r="V39" i="21"/>
  <c r="B40" i="21"/>
  <c r="C40" i="21"/>
  <c r="D40" i="21"/>
  <c r="E40" i="21"/>
  <c r="F40" i="21"/>
  <c r="G40" i="21"/>
  <c r="H40" i="21"/>
  <c r="I40" i="21"/>
  <c r="J40" i="21"/>
  <c r="K40" i="21"/>
  <c r="L40" i="21"/>
  <c r="M40" i="21"/>
  <c r="N40" i="21"/>
  <c r="O40" i="21"/>
  <c r="P40" i="21"/>
  <c r="Q40" i="21"/>
  <c r="R40" i="21"/>
  <c r="S40" i="21"/>
  <c r="T40" i="21"/>
  <c r="U40" i="21"/>
  <c r="V40" i="21"/>
  <c r="B41" i="21"/>
  <c r="C41" i="21"/>
  <c r="D41" i="21"/>
  <c r="E41" i="21"/>
  <c r="F41" i="21"/>
  <c r="G41" i="21"/>
  <c r="H41" i="21"/>
  <c r="I41" i="21"/>
  <c r="J41" i="21"/>
  <c r="K41" i="21"/>
  <c r="L41" i="21"/>
  <c r="M41" i="21"/>
  <c r="N41" i="21"/>
  <c r="O41" i="21"/>
  <c r="P41" i="21"/>
  <c r="Q41" i="21"/>
  <c r="R41" i="21"/>
  <c r="S41" i="21"/>
  <c r="T41" i="21"/>
  <c r="U41" i="21"/>
  <c r="V41" i="21"/>
  <c r="B42" i="21"/>
  <c r="C42" i="21"/>
  <c r="D42" i="21"/>
  <c r="E42" i="21"/>
  <c r="F42" i="21"/>
  <c r="G42" i="21"/>
  <c r="H42" i="21"/>
  <c r="I42" i="21"/>
  <c r="J42" i="21"/>
  <c r="K42" i="21"/>
  <c r="L42" i="21"/>
  <c r="M42" i="21"/>
  <c r="N42" i="21"/>
  <c r="O42" i="21"/>
  <c r="P42" i="21"/>
  <c r="Q42" i="21"/>
  <c r="R42" i="21"/>
  <c r="S42" i="21"/>
  <c r="T42" i="21"/>
  <c r="U42" i="21"/>
  <c r="V42" i="21"/>
  <c r="B43" i="21"/>
  <c r="C43" i="21"/>
  <c r="D43" i="21"/>
  <c r="E43" i="21"/>
  <c r="F43" i="21"/>
  <c r="G43" i="21"/>
  <c r="H43" i="21"/>
  <c r="I43" i="21"/>
  <c r="J43" i="21"/>
  <c r="K43" i="21"/>
  <c r="L43" i="21"/>
  <c r="M43" i="21"/>
  <c r="N43" i="21"/>
  <c r="O43" i="21"/>
  <c r="P43" i="21"/>
  <c r="Q43" i="21"/>
  <c r="R43" i="21"/>
  <c r="S43" i="21"/>
  <c r="T43" i="21"/>
  <c r="U43" i="21"/>
  <c r="V43" i="21"/>
  <c r="B44" i="21"/>
  <c r="C44" i="21"/>
  <c r="D44" i="21"/>
  <c r="E44" i="21"/>
  <c r="F44" i="21"/>
  <c r="G44" i="21"/>
  <c r="H44" i="21"/>
  <c r="I44" i="21"/>
  <c r="J44" i="21"/>
  <c r="K44" i="21"/>
  <c r="L44" i="21"/>
  <c r="M44" i="21"/>
  <c r="N44" i="21"/>
  <c r="O44" i="21"/>
  <c r="P44" i="21"/>
  <c r="Q44" i="21"/>
  <c r="R44" i="21"/>
  <c r="S44" i="21"/>
  <c r="T44" i="21"/>
  <c r="U44" i="21"/>
  <c r="V44" i="21"/>
  <c r="B45" i="21"/>
  <c r="C45" i="21"/>
  <c r="D45" i="21"/>
  <c r="E45" i="21"/>
  <c r="F45" i="21"/>
  <c r="G45" i="21"/>
  <c r="H45" i="21"/>
  <c r="I45" i="21"/>
  <c r="J45" i="21"/>
  <c r="K45" i="21"/>
  <c r="L45" i="21"/>
  <c r="M45" i="21"/>
  <c r="N45" i="21"/>
  <c r="O45" i="21"/>
  <c r="P45" i="21"/>
  <c r="Q45" i="21"/>
  <c r="R45" i="21"/>
  <c r="S45" i="21"/>
  <c r="T45" i="21"/>
  <c r="U45" i="21"/>
  <c r="V45" i="21"/>
  <c r="B46" i="21"/>
  <c r="C46" i="21"/>
  <c r="D46" i="21"/>
  <c r="E46" i="21"/>
  <c r="F46" i="21"/>
  <c r="G46" i="21"/>
  <c r="H46" i="21"/>
  <c r="I46" i="21"/>
  <c r="J46" i="21"/>
  <c r="K46" i="21"/>
  <c r="L46" i="21"/>
  <c r="M46" i="21"/>
  <c r="N46" i="21"/>
  <c r="O46" i="21"/>
  <c r="P46" i="21"/>
  <c r="Q46" i="21"/>
  <c r="R46" i="21"/>
  <c r="S46" i="21"/>
  <c r="T46" i="21"/>
  <c r="U46" i="21"/>
  <c r="V46" i="21"/>
  <c r="B47" i="21"/>
  <c r="C47" i="21"/>
  <c r="D47" i="21"/>
  <c r="E47" i="21"/>
  <c r="F47" i="21"/>
  <c r="G47" i="21"/>
  <c r="H47" i="21"/>
  <c r="I47" i="21"/>
  <c r="J47" i="21"/>
  <c r="K47" i="21"/>
  <c r="L47" i="21"/>
  <c r="M47" i="21"/>
  <c r="N47" i="21"/>
  <c r="O47" i="21"/>
  <c r="P47" i="21"/>
  <c r="Q47" i="21"/>
  <c r="R47" i="21"/>
  <c r="S47" i="21"/>
  <c r="T47" i="21"/>
  <c r="U47" i="21"/>
  <c r="V47" i="21"/>
  <c r="B48" i="21"/>
  <c r="C48" i="21"/>
  <c r="D48" i="21"/>
  <c r="E48" i="21"/>
  <c r="F48" i="21"/>
  <c r="G48" i="21"/>
  <c r="H48" i="21"/>
  <c r="I48" i="21"/>
  <c r="J48" i="21"/>
  <c r="K48" i="21"/>
  <c r="L48" i="21"/>
  <c r="M48" i="21"/>
  <c r="N48" i="21"/>
  <c r="O48" i="21"/>
  <c r="P48" i="21"/>
  <c r="Q48" i="21"/>
  <c r="R48" i="21"/>
  <c r="S48" i="21"/>
  <c r="T48" i="21"/>
  <c r="U48" i="21"/>
  <c r="V48" i="21"/>
  <c r="B49" i="21"/>
  <c r="C49" i="21"/>
  <c r="D49" i="21"/>
  <c r="E49" i="21"/>
  <c r="F49" i="21"/>
  <c r="G49" i="21"/>
  <c r="H49" i="21"/>
  <c r="I49" i="21"/>
  <c r="J49" i="21"/>
  <c r="K49" i="21"/>
  <c r="L49" i="21"/>
  <c r="M49" i="21"/>
  <c r="N49" i="21"/>
  <c r="O49" i="21"/>
  <c r="P49" i="21"/>
  <c r="Q49" i="21"/>
  <c r="R49" i="21"/>
  <c r="S49" i="21"/>
  <c r="T49" i="21"/>
  <c r="U49" i="21"/>
  <c r="V49" i="21"/>
  <c r="B50" i="21"/>
  <c r="C50" i="21"/>
  <c r="D50" i="21"/>
  <c r="E50" i="21"/>
  <c r="F50" i="21"/>
  <c r="G50" i="21"/>
  <c r="H50" i="21"/>
  <c r="I50" i="21"/>
  <c r="J50" i="21"/>
  <c r="K50" i="21"/>
  <c r="L50" i="21"/>
  <c r="M50" i="21"/>
  <c r="N50" i="21"/>
  <c r="O50" i="21"/>
  <c r="P50" i="21"/>
  <c r="Q50" i="21"/>
  <c r="R50" i="21"/>
  <c r="S50" i="21"/>
  <c r="T50" i="21"/>
  <c r="U50" i="21"/>
  <c r="V50" i="21"/>
  <c r="B51" i="21"/>
  <c r="C51" i="21"/>
  <c r="D51" i="21"/>
  <c r="E51" i="21"/>
  <c r="F51" i="21"/>
  <c r="G51" i="21"/>
  <c r="H51" i="21"/>
  <c r="I51" i="21"/>
  <c r="J51" i="21"/>
  <c r="K51" i="21"/>
  <c r="L51" i="21"/>
  <c r="M51" i="21"/>
  <c r="N51" i="21"/>
  <c r="O51" i="21"/>
  <c r="P51" i="21"/>
  <c r="Q51" i="21"/>
  <c r="R51" i="21"/>
  <c r="S51" i="21"/>
  <c r="T51" i="21"/>
  <c r="U51" i="21"/>
  <c r="V51" i="21"/>
  <c r="B52" i="21"/>
  <c r="C52" i="21"/>
  <c r="D52" i="21"/>
  <c r="E52" i="21"/>
  <c r="F52" i="21"/>
  <c r="G52" i="21"/>
  <c r="H52" i="21"/>
  <c r="I52" i="21"/>
  <c r="J52" i="21"/>
  <c r="K52" i="21"/>
  <c r="L52" i="21"/>
  <c r="M52" i="21"/>
  <c r="N52" i="21"/>
  <c r="O52" i="21"/>
  <c r="P52" i="21"/>
  <c r="Q52" i="21"/>
  <c r="R52" i="21"/>
  <c r="S52" i="21"/>
  <c r="T52" i="21"/>
  <c r="U52" i="21"/>
  <c r="V52" i="21"/>
  <c r="B53" i="21"/>
  <c r="C53" i="21"/>
  <c r="D53" i="21"/>
  <c r="E53" i="21"/>
  <c r="F53" i="21"/>
  <c r="G53" i="21"/>
  <c r="H53" i="21"/>
  <c r="I53" i="21"/>
  <c r="J53" i="21"/>
  <c r="K53" i="21"/>
  <c r="L53" i="21"/>
  <c r="M53" i="21"/>
  <c r="N53" i="21"/>
  <c r="O53" i="21"/>
  <c r="P53" i="21"/>
  <c r="Q53" i="21"/>
  <c r="R53" i="21"/>
  <c r="S53" i="21"/>
  <c r="T53" i="21"/>
  <c r="U53" i="21"/>
  <c r="V53" i="21"/>
  <c r="B54" i="21"/>
  <c r="C54" i="21"/>
  <c r="D54" i="21"/>
  <c r="E54" i="21"/>
  <c r="F54" i="21"/>
  <c r="G54" i="21"/>
  <c r="H54" i="21"/>
  <c r="I54" i="21"/>
  <c r="J54" i="21"/>
  <c r="K54" i="21"/>
  <c r="L54" i="21"/>
  <c r="M54" i="21"/>
  <c r="N54" i="21"/>
  <c r="O54" i="21"/>
  <c r="P54" i="21"/>
  <c r="Q54" i="21"/>
  <c r="R54" i="21"/>
  <c r="S54" i="21"/>
  <c r="T54" i="21"/>
  <c r="U54" i="21"/>
  <c r="V54" i="21"/>
  <c r="B55" i="21"/>
  <c r="C55" i="21"/>
  <c r="D55" i="21"/>
  <c r="E55" i="21"/>
  <c r="F55" i="21"/>
  <c r="G55" i="21"/>
  <c r="H55" i="21"/>
  <c r="I55" i="21"/>
  <c r="J55" i="21"/>
  <c r="K55" i="21"/>
  <c r="L55" i="21"/>
  <c r="M55" i="21"/>
  <c r="N55" i="21"/>
  <c r="O55" i="21"/>
  <c r="P55" i="21"/>
  <c r="Q55" i="21"/>
  <c r="R55" i="21"/>
  <c r="S55" i="21"/>
  <c r="T55" i="21"/>
  <c r="U55" i="21"/>
  <c r="V55" i="21"/>
  <c r="B56" i="21"/>
  <c r="C56" i="21"/>
  <c r="D56" i="21"/>
  <c r="E56" i="21"/>
  <c r="F56" i="21"/>
  <c r="G56" i="21"/>
  <c r="H56" i="21"/>
  <c r="I56" i="21"/>
  <c r="J56" i="21"/>
  <c r="K56" i="21"/>
  <c r="L56" i="21"/>
  <c r="M56" i="21"/>
  <c r="N56" i="21"/>
  <c r="O56" i="21"/>
  <c r="P56" i="21"/>
  <c r="Q56" i="21"/>
  <c r="R56" i="21"/>
  <c r="S56" i="21"/>
  <c r="T56" i="21"/>
  <c r="U56" i="21"/>
  <c r="V56" i="21"/>
  <c r="B57" i="21"/>
  <c r="C57" i="21"/>
  <c r="D57" i="21"/>
  <c r="E57" i="21"/>
  <c r="F57" i="21"/>
  <c r="G57" i="21"/>
  <c r="H57" i="21"/>
  <c r="I57" i="21"/>
  <c r="J57" i="21"/>
  <c r="K57" i="21"/>
  <c r="L57" i="21"/>
  <c r="M57" i="21"/>
  <c r="N57" i="21"/>
  <c r="O57" i="21"/>
  <c r="P57" i="21"/>
  <c r="Q57" i="21"/>
  <c r="R57" i="21"/>
  <c r="S57" i="21"/>
  <c r="T57" i="21"/>
  <c r="U57" i="21"/>
  <c r="V57" i="21"/>
  <c r="B58" i="21"/>
  <c r="C58" i="21"/>
  <c r="D58" i="21"/>
  <c r="E58" i="21"/>
  <c r="F58" i="21"/>
  <c r="G58" i="21"/>
  <c r="H58" i="21"/>
  <c r="I58" i="21"/>
  <c r="J58" i="21"/>
  <c r="K58" i="21"/>
  <c r="L58" i="21"/>
  <c r="M58" i="21"/>
  <c r="N58" i="21"/>
  <c r="O58" i="21"/>
  <c r="P58" i="21"/>
  <c r="Q58" i="21"/>
  <c r="R58" i="21"/>
  <c r="S58" i="21"/>
  <c r="T58" i="21"/>
  <c r="U58" i="21"/>
  <c r="V58" i="21"/>
  <c r="B59" i="21"/>
  <c r="C59" i="21"/>
  <c r="D59" i="21"/>
  <c r="E59" i="21"/>
  <c r="F59" i="21"/>
  <c r="G59" i="21"/>
  <c r="H59" i="21"/>
  <c r="I59" i="21"/>
  <c r="J59" i="21"/>
  <c r="K59" i="21"/>
  <c r="L59" i="21"/>
  <c r="M59" i="21"/>
  <c r="N59" i="21"/>
  <c r="O59" i="21"/>
  <c r="P59" i="21"/>
  <c r="Q59" i="21"/>
  <c r="R59" i="21"/>
  <c r="S59" i="21"/>
  <c r="T59" i="21"/>
  <c r="U59" i="21"/>
  <c r="V59" i="21"/>
  <c r="B60" i="21"/>
  <c r="C60" i="21"/>
  <c r="D60" i="21"/>
  <c r="E60" i="21"/>
  <c r="F60" i="21"/>
  <c r="G60" i="21"/>
  <c r="H60" i="21"/>
  <c r="I60" i="21"/>
  <c r="J60" i="21"/>
  <c r="K60" i="21"/>
  <c r="L60" i="21"/>
  <c r="M60" i="21"/>
  <c r="N60" i="21"/>
  <c r="O60" i="21"/>
  <c r="P60" i="21"/>
  <c r="Q60" i="21"/>
  <c r="R60" i="21"/>
  <c r="S60" i="21"/>
  <c r="T60" i="21"/>
  <c r="U60" i="21"/>
  <c r="V60" i="21"/>
  <c r="B61" i="21"/>
  <c r="C61" i="21"/>
  <c r="D61" i="21"/>
  <c r="E61" i="21"/>
  <c r="F61" i="21"/>
  <c r="G61" i="21"/>
  <c r="H61" i="21"/>
  <c r="I61" i="21"/>
  <c r="J61" i="21"/>
  <c r="K61" i="21"/>
  <c r="L61" i="21"/>
  <c r="M61" i="21"/>
  <c r="N61" i="21"/>
  <c r="O61" i="21"/>
  <c r="P61" i="21"/>
  <c r="Q61" i="21"/>
  <c r="R61" i="21"/>
  <c r="S61" i="21"/>
  <c r="T61" i="21"/>
  <c r="U61" i="21"/>
  <c r="V61" i="21"/>
  <c r="B62" i="21"/>
  <c r="C62" i="21"/>
  <c r="D62" i="21"/>
  <c r="E62" i="21"/>
  <c r="F62" i="21"/>
  <c r="G62" i="21"/>
  <c r="H62" i="21"/>
  <c r="I62" i="21"/>
  <c r="J62" i="21"/>
  <c r="K62" i="21"/>
  <c r="L62" i="21"/>
  <c r="M62" i="21"/>
  <c r="N62" i="21"/>
  <c r="O62" i="21"/>
  <c r="P62" i="21"/>
  <c r="Q62" i="21"/>
  <c r="R62" i="21"/>
  <c r="S62" i="21"/>
  <c r="T62" i="21"/>
  <c r="U62" i="21"/>
  <c r="V62" i="21"/>
  <c r="B63" i="21"/>
  <c r="C63" i="21"/>
  <c r="D63" i="21"/>
  <c r="E63" i="21"/>
  <c r="F63" i="21"/>
  <c r="G63" i="21"/>
  <c r="H63" i="21"/>
  <c r="I63" i="21"/>
  <c r="J63" i="21"/>
  <c r="K63" i="21"/>
  <c r="L63" i="21"/>
  <c r="M63" i="21"/>
  <c r="N63" i="21"/>
  <c r="O63" i="21"/>
  <c r="P63" i="21"/>
  <c r="Q63" i="21"/>
  <c r="R63" i="21"/>
  <c r="S63" i="21"/>
  <c r="T63" i="21"/>
  <c r="U63" i="21"/>
  <c r="V63" i="21"/>
  <c r="B64" i="21"/>
  <c r="C64" i="21"/>
  <c r="D64" i="21"/>
  <c r="E64" i="21"/>
  <c r="F64" i="21"/>
  <c r="G64" i="21"/>
  <c r="H64" i="21"/>
  <c r="I64" i="21"/>
  <c r="J64" i="21"/>
  <c r="K64" i="21"/>
  <c r="L64" i="21"/>
  <c r="M64" i="21"/>
  <c r="N64" i="21"/>
  <c r="O64" i="21"/>
  <c r="P64" i="21"/>
  <c r="Q64" i="21"/>
  <c r="R64" i="21"/>
  <c r="S64" i="21"/>
  <c r="T64" i="21"/>
  <c r="U64" i="21"/>
  <c r="V64" i="21"/>
  <c r="B65" i="21"/>
  <c r="C65" i="21"/>
  <c r="D65" i="21"/>
  <c r="E65" i="21"/>
  <c r="F65" i="21"/>
  <c r="G65" i="21"/>
  <c r="H65" i="21"/>
  <c r="I65" i="21"/>
  <c r="J65" i="21"/>
  <c r="K65" i="21"/>
  <c r="L65" i="21"/>
  <c r="M65" i="21"/>
  <c r="N65" i="21"/>
  <c r="O65" i="21"/>
  <c r="P65" i="21"/>
  <c r="Q65" i="21"/>
  <c r="R65" i="21"/>
  <c r="S65" i="21"/>
  <c r="T65" i="21"/>
  <c r="U65" i="21"/>
  <c r="V65" i="21"/>
  <c r="B66" i="21"/>
  <c r="C66" i="21"/>
  <c r="D66" i="21"/>
  <c r="E66" i="21"/>
  <c r="F66" i="21"/>
  <c r="G66" i="21"/>
  <c r="H66" i="21"/>
  <c r="I66" i="21"/>
  <c r="J66" i="21"/>
  <c r="K66" i="21"/>
  <c r="L66" i="21"/>
  <c r="M66" i="21"/>
  <c r="N66" i="21"/>
  <c r="O66" i="21"/>
  <c r="P66" i="21"/>
  <c r="Q66" i="21"/>
  <c r="R66" i="21"/>
  <c r="S66" i="21"/>
  <c r="T66" i="21"/>
  <c r="U66" i="21"/>
  <c r="V66" i="21"/>
  <c r="B67" i="21"/>
  <c r="C67" i="21"/>
  <c r="D67" i="21"/>
  <c r="E67" i="21"/>
  <c r="F67" i="21"/>
  <c r="G67" i="21"/>
  <c r="H67" i="21"/>
  <c r="I67" i="21"/>
  <c r="J67" i="21"/>
  <c r="K67" i="21"/>
  <c r="L67" i="21"/>
  <c r="M67" i="21"/>
  <c r="N67" i="21"/>
  <c r="O67" i="21"/>
  <c r="P67" i="21"/>
  <c r="Q67" i="21"/>
  <c r="R67" i="21"/>
  <c r="S67" i="21"/>
  <c r="T67" i="21"/>
  <c r="U67" i="21"/>
  <c r="V67" i="21"/>
  <c r="B68" i="21"/>
  <c r="C68" i="21"/>
  <c r="D68" i="21"/>
  <c r="E68" i="21"/>
  <c r="F68" i="21"/>
  <c r="G68" i="21"/>
  <c r="H68" i="21"/>
  <c r="I68" i="21"/>
  <c r="J68" i="21"/>
  <c r="K68" i="21"/>
  <c r="L68" i="21"/>
  <c r="M68" i="21"/>
  <c r="N68" i="21"/>
  <c r="O68" i="21"/>
  <c r="P68" i="21"/>
  <c r="Q68" i="21"/>
  <c r="R68" i="21"/>
  <c r="S68" i="21"/>
  <c r="T68" i="21"/>
  <c r="U68" i="21"/>
  <c r="V68" i="21"/>
  <c r="B69" i="21"/>
  <c r="C69" i="21"/>
  <c r="D69" i="21"/>
  <c r="E69" i="21"/>
  <c r="F69" i="21"/>
  <c r="G69" i="21"/>
  <c r="H69" i="21"/>
  <c r="I69" i="21"/>
  <c r="J69" i="21"/>
  <c r="K69" i="21"/>
  <c r="L69" i="21"/>
  <c r="M69" i="21"/>
  <c r="N69" i="21"/>
  <c r="O69" i="21"/>
  <c r="P69" i="21"/>
  <c r="Q69" i="21"/>
  <c r="R69" i="21"/>
  <c r="S69" i="21"/>
  <c r="T69" i="21"/>
  <c r="U69" i="21"/>
  <c r="V69" i="21"/>
  <c r="B70" i="21"/>
  <c r="C70" i="21"/>
  <c r="D70" i="21"/>
  <c r="E70" i="21"/>
  <c r="F70" i="21"/>
  <c r="G70" i="21"/>
  <c r="H70" i="21"/>
  <c r="I70" i="21"/>
  <c r="J70" i="21"/>
  <c r="K70" i="21"/>
  <c r="L70" i="21"/>
  <c r="M70" i="21"/>
  <c r="N70" i="21"/>
  <c r="O70" i="21"/>
  <c r="P70" i="21"/>
  <c r="Q70" i="21"/>
  <c r="R70" i="21"/>
  <c r="S70" i="21"/>
  <c r="T70" i="21"/>
  <c r="U70" i="21"/>
  <c r="V70" i="21"/>
  <c r="B71" i="21"/>
  <c r="C71" i="21"/>
  <c r="D71" i="21"/>
  <c r="E71" i="21"/>
  <c r="F71" i="21"/>
  <c r="G71" i="21"/>
  <c r="H71" i="21"/>
  <c r="I71" i="21"/>
  <c r="J71" i="21"/>
  <c r="K71" i="21"/>
  <c r="L71" i="21"/>
  <c r="M71" i="21"/>
  <c r="N71" i="21"/>
  <c r="O71" i="21"/>
  <c r="P71" i="21"/>
  <c r="Q71" i="21"/>
  <c r="R71" i="21"/>
  <c r="S71" i="21"/>
  <c r="T71" i="21"/>
  <c r="U71" i="21"/>
  <c r="V71" i="21"/>
  <c r="B72" i="21"/>
  <c r="C72" i="21"/>
  <c r="D72" i="21"/>
  <c r="E72" i="21"/>
  <c r="F72" i="21"/>
  <c r="G72" i="21"/>
  <c r="H72" i="21"/>
  <c r="I72" i="21"/>
  <c r="J72" i="21"/>
  <c r="K72" i="21"/>
  <c r="L72" i="21"/>
  <c r="M72" i="21"/>
  <c r="N72" i="21"/>
  <c r="O72" i="21"/>
  <c r="P72" i="21"/>
  <c r="Q72" i="21"/>
  <c r="R72" i="21"/>
  <c r="S72" i="21"/>
  <c r="T72" i="21"/>
  <c r="U72" i="21"/>
  <c r="V72" i="21"/>
  <c r="B73" i="21"/>
  <c r="C73" i="21"/>
  <c r="D73" i="21"/>
  <c r="E73" i="21"/>
  <c r="F73" i="21"/>
  <c r="G73" i="21"/>
  <c r="H73" i="21"/>
  <c r="I73" i="21"/>
  <c r="J73" i="21"/>
  <c r="K73" i="21"/>
  <c r="L73" i="21"/>
  <c r="M73" i="21"/>
  <c r="N73" i="21"/>
  <c r="O73" i="21"/>
  <c r="P73" i="21"/>
  <c r="Q73" i="21"/>
  <c r="R73" i="21"/>
  <c r="S73" i="21"/>
  <c r="T73" i="21"/>
  <c r="U73" i="21"/>
  <c r="V73" i="21"/>
  <c r="B74" i="21"/>
  <c r="C74" i="21"/>
  <c r="D74" i="21"/>
  <c r="E74" i="21"/>
  <c r="F74" i="21"/>
  <c r="G74" i="21"/>
  <c r="H74" i="21"/>
  <c r="I74" i="21"/>
  <c r="J74" i="21"/>
  <c r="K74" i="21"/>
  <c r="L74" i="21"/>
  <c r="M74" i="21"/>
  <c r="N74" i="21"/>
  <c r="O74" i="21"/>
  <c r="P74" i="21"/>
  <c r="Q74" i="21"/>
  <c r="R74" i="21"/>
  <c r="S74" i="21"/>
  <c r="T74" i="21"/>
  <c r="U74" i="21"/>
  <c r="V74" i="21"/>
  <c r="B75" i="21"/>
  <c r="C75" i="21"/>
  <c r="D75" i="21"/>
  <c r="E75" i="21"/>
  <c r="F75" i="21"/>
  <c r="G75" i="21"/>
  <c r="H75" i="21"/>
  <c r="I75" i="21"/>
  <c r="J75" i="21"/>
  <c r="K75" i="21"/>
  <c r="L75" i="21"/>
  <c r="M75" i="21"/>
  <c r="N75" i="21"/>
  <c r="O75" i="21"/>
  <c r="P75" i="21"/>
  <c r="Q75" i="21"/>
  <c r="R75" i="21"/>
  <c r="S75" i="21"/>
  <c r="T75" i="21"/>
  <c r="U75" i="21"/>
  <c r="V75" i="21"/>
  <c r="B76" i="21"/>
  <c r="C76" i="21"/>
  <c r="D76" i="21"/>
  <c r="E76" i="21"/>
  <c r="F76" i="21"/>
  <c r="G76" i="21"/>
  <c r="H76" i="21"/>
  <c r="I76" i="21"/>
  <c r="J76" i="21"/>
  <c r="K76" i="21"/>
  <c r="L76" i="21"/>
  <c r="M76" i="21"/>
  <c r="N76" i="21"/>
  <c r="O76" i="21"/>
  <c r="P76" i="21"/>
  <c r="Q76" i="21"/>
  <c r="R76" i="21"/>
  <c r="S76" i="21"/>
  <c r="T76" i="21"/>
  <c r="U76" i="21"/>
  <c r="V76" i="21"/>
  <c r="B77" i="21"/>
  <c r="C77" i="21"/>
  <c r="D77" i="21"/>
  <c r="E77" i="21"/>
  <c r="F77" i="21"/>
  <c r="G77" i="21"/>
  <c r="H77" i="21"/>
  <c r="I77" i="21"/>
  <c r="J77" i="21"/>
  <c r="K77" i="21"/>
  <c r="L77" i="21"/>
  <c r="M77" i="21"/>
  <c r="N77" i="21"/>
  <c r="O77" i="21"/>
  <c r="P77" i="21"/>
  <c r="Q77" i="21"/>
  <c r="R77" i="21"/>
  <c r="S77" i="21"/>
  <c r="T77" i="21"/>
  <c r="U77" i="21"/>
  <c r="V77" i="21"/>
  <c r="B78" i="21"/>
  <c r="C78" i="21"/>
  <c r="D78" i="21"/>
  <c r="E78" i="21"/>
  <c r="F78" i="21"/>
  <c r="G78" i="21"/>
  <c r="H78" i="21"/>
  <c r="I78" i="21"/>
  <c r="J78" i="21"/>
  <c r="K78" i="21"/>
  <c r="L78" i="21"/>
  <c r="M78" i="21"/>
  <c r="N78" i="21"/>
  <c r="O78" i="21"/>
  <c r="P78" i="21"/>
  <c r="Q78" i="21"/>
  <c r="R78" i="21"/>
  <c r="S78" i="21"/>
  <c r="T78" i="21"/>
  <c r="U78" i="21"/>
  <c r="V78" i="21"/>
  <c r="B79" i="21"/>
  <c r="C79" i="21"/>
  <c r="D79" i="21"/>
  <c r="E79" i="21"/>
  <c r="F79" i="21"/>
  <c r="G79" i="21"/>
  <c r="H79" i="21"/>
  <c r="I79" i="21"/>
  <c r="J79" i="21"/>
  <c r="K79" i="21"/>
  <c r="L79" i="21"/>
  <c r="M79" i="21"/>
  <c r="N79" i="21"/>
  <c r="O79" i="21"/>
  <c r="P79" i="21"/>
  <c r="Q79" i="21"/>
  <c r="R79" i="21"/>
  <c r="S79" i="21"/>
  <c r="T79" i="21"/>
  <c r="U79" i="21"/>
  <c r="V79" i="21"/>
  <c r="B80" i="21"/>
  <c r="C80" i="21"/>
  <c r="D80" i="21"/>
  <c r="E80" i="21"/>
  <c r="F80" i="21"/>
  <c r="G80" i="21"/>
  <c r="H80" i="21"/>
  <c r="I80" i="21"/>
  <c r="J80" i="21"/>
  <c r="K80" i="21"/>
  <c r="L80" i="21"/>
  <c r="M80" i="21"/>
  <c r="N80" i="21"/>
  <c r="O80" i="21"/>
  <c r="P80" i="21"/>
  <c r="Q80" i="21"/>
  <c r="R80" i="21"/>
  <c r="S80" i="21"/>
  <c r="T80" i="21"/>
  <c r="U80" i="21"/>
  <c r="V80" i="21"/>
  <c r="B81" i="21"/>
  <c r="C81" i="21"/>
  <c r="D81" i="21"/>
  <c r="E81" i="21"/>
  <c r="F81" i="21"/>
  <c r="G81" i="21"/>
  <c r="H81" i="21"/>
  <c r="I81" i="21"/>
  <c r="J81" i="21"/>
  <c r="K81" i="21"/>
  <c r="L81" i="21"/>
  <c r="M81" i="21"/>
  <c r="N81" i="21"/>
  <c r="O81" i="21"/>
  <c r="P81" i="21"/>
  <c r="Q81" i="21"/>
  <c r="R81" i="21"/>
  <c r="S81" i="21"/>
  <c r="T81" i="21"/>
  <c r="U81" i="21"/>
  <c r="V81" i="21"/>
  <c r="B82" i="21"/>
  <c r="C82" i="21"/>
  <c r="D82" i="21"/>
  <c r="E82" i="21"/>
  <c r="F82" i="21"/>
  <c r="G82" i="21"/>
  <c r="H82" i="21"/>
  <c r="I82" i="21"/>
  <c r="J82" i="21"/>
  <c r="K82" i="21"/>
  <c r="L82" i="21"/>
  <c r="M82" i="21"/>
  <c r="N82" i="21"/>
  <c r="O82" i="21"/>
  <c r="P82" i="21"/>
  <c r="Q82" i="21"/>
  <c r="R82" i="21"/>
  <c r="S82" i="21"/>
  <c r="T82" i="21"/>
  <c r="U82" i="21"/>
  <c r="V82" i="21"/>
  <c r="B83" i="21"/>
  <c r="C83" i="21"/>
  <c r="D83" i="21"/>
  <c r="E83" i="21"/>
  <c r="F83" i="21"/>
  <c r="G83" i="21"/>
  <c r="H83" i="21"/>
  <c r="I83" i="21"/>
  <c r="J83" i="21"/>
  <c r="K83" i="21"/>
  <c r="L83" i="21"/>
  <c r="M83" i="21"/>
  <c r="N83" i="21"/>
  <c r="O83" i="21"/>
  <c r="P83" i="21"/>
  <c r="Q83" i="21"/>
  <c r="R83" i="21"/>
  <c r="S83" i="21"/>
  <c r="T83" i="21"/>
  <c r="U83" i="21"/>
  <c r="V83" i="21"/>
  <c r="B84" i="21"/>
  <c r="C84" i="21"/>
  <c r="D84" i="21"/>
  <c r="E84" i="21"/>
  <c r="F84" i="21"/>
  <c r="G84" i="21"/>
  <c r="H84" i="21"/>
  <c r="I84" i="21"/>
  <c r="J84" i="21"/>
  <c r="K84" i="21"/>
  <c r="L84" i="21"/>
  <c r="M84" i="21"/>
  <c r="N84" i="21"/>
  <c r="O84" i="21"/>
  <c r="P84" i="21"/>
  <c r="Q84" i="21"/>
  <c r="R84" i="21"/>
  <c r="S84" i="21"/>
  <c r="T84" i="21"/>
  <c r="U84" i="21"/>
  <c r="V84" i="21"/>
  <c r="B85" i="21"/>
  <c r="C85" i="21"/>
  <c r="D85" i="21"/>
  <c r="E85" i="21"/>
  <c r="F85" i="21"/>
  <c r="G85" i="21"/>
  <c r="H85" i="21"/>
  <c r="I85" i="21"/>
  <c r="J85" i="21"/>
  <c r="K85" i="21"/>
  <c r="L85" i="21"/>
  <c r="M85" i="21"/>
  <c r="N85" i="21"/>
  <c r="O85" i="21"/>
  <c r="P85" i="21"/>
  <c r="Q85" i="21"/>
  <c r="R85" i="21"/>
  <c r="S85" i="21"/>
  <c r="T85" i="21"/>
  <c r="U85" i="21"/>
  <c r="V85" i="21"/>
  <c r="B86" i="21"/>
  <c r="C86" i="21"/>
  <c r="D86" i="21"/>
  <c r="E86" i="21"/>
  <c r="F86" i="21"/>
  <c r="G86" i="21"/>
  <c r="H86" i="21"/>
  <c r="I86" i="21"/>
  <c r="J86" i="21"/>
  <c r="K86" i="21"/>
  <c r="L86" i="21"/>
  <c r="M86" i="21"/>
  <c r="N86" i="21"/>
  <c r="O86" i="21"/>
  <c r="P86" i="21"/>
  <c r="Q86" i="21"/>
  <c r="R86" i="21"/>
  <c r="S86" i="21"/>
  <c r="T86" i="21"/>
  <c r="U86" i="21"/>
  <c r="V86" i="21"/>
  <c r="B87" i="21"/>
  <c r="C87" i="21"/>
  <c r="D87" i="21"/>
  <c r="E87" i="21"/>
  <c r="F87" i="21"/>
  <c r="G87" i="21"/>
  <c r="H87" i="21"/>
  <c r="I87" i="21"/>
  <c r="J87" i="21"/>
  <c r="K87" i="21"/>
  <c r="L87" i="21"/>
  <c r="M87" i="21"/>
  <c r="N87" i="21"/>
  <c r="O87" i="21"/>
  <c r="P87" i="21"/>
  <c r="Q87" i="21"/>
  <c r="R87" i="21"/>
  <c r="S87" i="21"/>
  <c r="T87" i="21"/>
  <c r="U87" i="21"/>
  <c r="V87" i="21"/>
  <c r="B88" i="21"/>
  <c r="C88" i="21"/>
  <c r="D88" i="21"/>
  <c r="E88" i="21"/>
  <c r="F88" i="21"/>
  <c r="G88" i="21"/>
  <c r="H88" i="21"/>
  <c r="I88" i="21"/>
  <c r="J88" i="21"/>
  <c r="K88" i="21"/>
  <c r="L88" i="21"/>
  <c r="M88" i="21"/>
  <c r="N88" i="21"/>
  <c r="O88" i="21"/>
  <c r="P88" i="21"/>
  <c r="Q88" i="21"/>
  <c r="R88" i="21"/>
  <c r="S88" i="21"/>
  <c r="T88" i="21"/>
  <c r="U88" i="21"/>
  <c r="V88" i="21"/>
  <c r="B89" i="21"/>
  <c r="C89" i="21"/>
  <c r="D89" i="21"/>
  <c r="E89" i="21"/>
  <c r="F89" i="21"/>
  <c r="G89" i="21"/>
  <c r="H89" i="21"/>
  <c r="I89" i="21"/>
  <c r="J89" i="21"/>
  <c r="K89" i="21"/>
  <c r="L89" i="21"/>
  <c r="M89" i="21"/>
  <c r="N89" i="21"/>
  <c r="O89" i="21"/>
  <c r="P89" i="21"/>
  <c r="Q89" i="21"/>
  <c r="R89" i="21"/>
  <c r="S89" i="21"/>
  <c r="T89" i="21"/>
  <c r="U89" i="21"/>
  <c r="V89" i="21"/>
  <c r="B90" i="21"/>
  <c r="C90" i="21"/>
  <c r="D90" i="21"/>
  <c r="E90" i="21"/>
  <c r="F90" i="21"/>
  <c r="G90" i="21"/>
  <c r="H90" i="21"/>
  <c r="I90" i="21"/>
  <c r="J90" i="21"/>
  <c r="K90" i="21"/>
  <c r="L90" i="21"/>
  <c r="M90" i="21"/>
  <c r="N90" i="21"/>
  <c r="O90" i="21"/>
  <c r="P90" i="21"/>
  <c r="Q90" i="21"/>
  <c r="R90" i="21"/>
  <c r="S90" i="21"/>
  <c r="T90" i="21"/>
  <c r="U90" i="21"/>
  <c r="V90" i="21"/>
  <c r="B91" i="21"/>
  <c r="C91" i="21"/>
  <c r="D91" i="21"/>
  <c r="E91" i="21"/>
  <c r="F91" i="21"/>
  <c r="G91" i="21"/>
  <c r="H91" i="21"/>
  <c r="I91" i="21"/>
  <c r="J91" i="21"/>
  <c r="K91" i="21"/>
  <c r="L91" i="21"/>
  <c r="M91" i="21"/>
  <c r="N91" i="21"/>
  <c r="O91" i="21"/>
  <c r="P91" i="21"/>
  <c r="Q91" i="21"/>
  <c r="R91" i="21"/>
  <c r="S91" i="21"/>
  <c r="T91" i="21"/>
  <c r="U91" i="21"/>
  <c r="V91" i="21"/>
  <c r="B92" i="21"/>
  <c r="C92" i="21"/>
  <c r="D92" i="21"/>
  <c r="E92" i="21"/>
  <c r="F92" i="21"/>
  <c r="G92" i="21"/>
  <c r="H92" i="21"/>
  <c r="I92" i="21"/>
  <c r="J92" i="21"/>
  <c r="K92" i="21"/>
  <c r="L92" i="21"/>
  <c r="M92" i="21"/>
  <c r="N92" i="21"/>
  <c r="O92" i="21"/>
  <c r="P92" i="21"/>
  <c r="Q92" i="21"/>
  <c r="R92" i="21"/>
  <c r="S92" i="21"/>
  <c r="T92" i="21"/>
  <c r="U92" i="21"/>
  <c r="V92" i="21"/>
  <c r="B93" i="21"/>
  <c r="C93" i="21"/>
  <c r="D93" i="21"/>
  <c r="E93" i="21"/>
  <c r="F93" i="21"/>
  <c r="G93" i="21"/>
  <c r="H93" i="21"/>
  <c r="I93" i="21"/>
  <c r="J93" i="21"/>
  <c r="K93" i="21"/>
  <c r="L93" i="21"/>
  <c r="M93" i="21"/>
  <c r="N93" i="21"/>
  <c r="O93" i="21"/>
  <c r="P93" i="21"/>
  <c r="Q93" i="21"/>
  <c r="R93" i="21"/>
  <c r="S93" i="21"/>
  <c r="T93" i="21"/>
  <c r="U93" i="21"/>
  <c r="V93" i="21"/>
  <c r="B94" i="21"/>
  <c r="C94" i="21"/>
  <c r="D94" i="21"/>
  <c r="E94" i="21"/>
  <c r="F94" i="21"/>
  <c r="G94" i="21"/>
  <c r="H94" i="21"/>
  <c r="I94" i="21"/>
  <c r="J94" i="21"/>
  <c r="K94" i="21"/>
  <c r="L94" i="21"/>
  <c r="M94" i="21"/>
  <c r="N94" i="21"/>
  <c r="O94" i="21"/>
  <c r="P94" i="21"/>
  <c r="Q94" i="21"/>
  <c r="R94" i="21"/>
  <c r="S94" i="21"/>
  <c r="T94" i="21"/>
  <c r="U94" i="21"/>
  <c r="V94" i="21"/>
  <c r="B95" i="21"/>
  <c r="C95" i="21"/>
  <c r="D95" i="21"/>
  <c r="E95" i="21"/>
  <c r="F95" i="21"/>
  <c r="G95" i="21"/>
  <c r="H95" i="21"/>
  <c r="I95" i="21"/>
  <c r="J95" i="21"/>
  <c r="K95" i="21"/>
  <c r="L95" i="21"/>
  <c r="M95" i="21"/>
  <c r="N95" i="21"/>
  <c r="O95" i="21"/>
  <c r="P95" i="21"/>
  <c r="Q95" i="21"/>
  <c r="R95" i="21"/>
  <c r="S95" i="21"/>
  <c r="T95" i="21"/>
  <c r="U95" i="21"/>
  <c r="V95" i="21"/>
  <c r="B96" i="21"/>
  <c r="C96" i="21"/>
  <c r="D96" i="21"/>
  <c r="E96" i="21"/>
  <c r="F96" i="21"/>
  <c r="G96" i="21"/>
  <c r="H96" i="21"/>
  <c r="I96" i="21"/>
  <c r="J96" i="21"/>
  <c r="K96" i="21"/>
  <c r="L96" i="21"/>
  <c r="M96" i="21"/>
  <c r="N96" i="21"/>
  <c r="O96" i="21"/>
  <c r="P96" i="21"/>
  <c r="Q96" i="21"/>
  <c r="R96" i="21"/>
  <c r="S96" i="21"/>
  <c r="T96" i="21"/>
  <c r="U96" i="21"/>
  <c r="V96" i="21"/>
  <c r="B97" i="21"/>
  <c r="C97" i="21"/>
  <c r="D97" i="21"/>
  <c r="E97" i="21"/>
  <c r="F97" i="21"/>
  <c r="G97" i="21"/>
  <c r="H97" i="21"/>
  <c r="I97" i="21"/>
  <c r="J97" i="21"/>
  <c r="K97" i="21"/>
  <c r="L97" i="21"/>
  <c r="M97" i="21"/>
  <c r="N97" i="21"/>
  <c r="O97" i="21"/>
  <c r="P97" i="21"/>
  <c r="Q97" i="21"/>
  <c r="R97" i="21"/>
  <c r="S97" i="21"/>
  <c r="T97" i="21"/>
  <c r="U97" i="21"/>
  <c r="V97" i="21"/>
  <c r="B98" i="21"/>
  <c r="C98" i="21"/>
  <c r="D98" i="21"/>
  <c r="E98" i="21"/>
  <c r="F98" i="21"/>
  <c r="G98" i="21"/>
  <c r="H98" i="21"/>
  <c r="I98" i="21"/>
  <c r="J98" i="21"/>
  <c r="K98" i="21"/>
  <c r="L98" i="21"/>
  <c r="M98" i="21"/>
  <c r="N98" i="21"/>
  <c r="O98" i="21"/>
  <c r="P98" i="21"/>
  <c r="Q98" i="21"/>
  <c r="R98" i="21"/>
  <c r="S98" i="21"/>
  <c r="T98" i="21"/>
  <c r="U98" i="21"/>
  <c r="V98" i="21"/>
  <c r="B99" i="21"/>
  <c r="C99" i="21"/>
  <c r="D99" i="21"/>
  <c r="E99" i="21"/>
  <c r="F99" i="21"/>
  <c r="G99" i="21"/>
  <c r="H99" i="21"/>
  <c r="I99" i="21"/>
  <c r="J99" i="21"/>
  <c r="K99" i="21"/>
  <c r="L99" i="21"/>
  <c r="M99" i="21"/>
  <c r="N99" i="21"/>
  <c r="O99" i="21"/>
  <c r="P99" i="21"/>
  <c r="Q99" i="21"/>
  <c r="R99" i="21"/>
  <c r="S99" i="21"/>
  <c r="T99" i="21"/>
  <c r="U99" i="21"/>
  <c r="V99" i="21"/>
  <c r="B100" i="21"/>
  <c r="C100" i="21"/>
  <c r="D100" i="21"/>
  <c r="E100" i="21"/>
  <c r="F100" i="21"/>
  <c r="G100" i="21"/>
  <c r="H100" i="21"/>
  <c r="I100" i="21"/>
  <c r="J100" i="21"/>
  <c r="K100" i="21"/>
  <c r="L100" i="21"/>
  <c r="M100" i="21"/>
  <c r="N100" i="21"/>
  <c r="O100" i="21"/>
  <c r="P100" i="21"/>
  <c r="Q100" i="21"/>
  <c r="R100" i="21"/>
  <c r="S100" i="21"/>
  <c r="T100" i="21"/>
  <c r="U100" i="21"/>
  <c r="V100" i="21"/>
  <c r="B101" i="21"/>
  <c r="C101" i="21"/>
  <c r="D101" i="21"/>
  <c r="E101" i="21"/>
  <c r="F101" i="21"/>
  <c r="G101" i="21"/>
  <c r="H101" i="21"/>
  <c r="I101" i="21"/>
  <c r="J101" i="21"/>
  <c r="K101" i="21"/>
  <c r="L101" i="21"/>
  <c r="M101" i="21"/>
  <c r="N101" i="21"/>
  <c r="O101" i="21"/>
  <c r="P101" i="21"/>
  <c r="Q101" i="21"/>
  <c r="R101" i="21"/>
  <c r="S101" i="21"/>
  <c r="T101" i="21"/>
  <c r="U101" i="21"/>
  <c r="V101" i="21"/>
  <c r="B102" i="21"/>
  <c r="C102" i="21"/>
  <c r="D102" i="21"/>
  <c r="E102" i="21"/>
  <c r="F102" i="21"/>
  <c r="G102" i="21"/>
  <c r="H102" i="21"/>
  <c r="I102" i="21"/>
  <c r="J102" i="21"/>
  <c r="K102" i="21"/>
  <c r="L102" i="21"/>
  <c r="M102" i="21"/>
  <c r="N102" i="21"/>
  <c r="O102" i="21"/>
  <c r="P102" i="21"/>
  <c r="Q102" i="21"/>
  <c r="R102" i="21"/>
  <c r="S102" i="21"/>
  <c r="T102" i="21"/>
  <c r="U102" i="21"/>
  <c r="V102" i="21"/>
  <c r="B103" i="21"/>
  <c r="C103" i="21"/>
  <c r="D103" i="21"/>
  <c r="E103" i="21"/>
  <c r="F103" i="21"/>
  <c r="G103" i="21"/>
  <c r="H103" i="21"/>
  <c r="I103" i="21"/>
  <c r="J103" i="21"/>
  <c r="K103" i="21"/>
  <c r="L103" i="21"/>
  <c r="M103" i="21"/>
  <c r="N103" i="21"/>
  <c r="O103" i="21"/>
  <c r="P103" i="21"/>
  <c r="Q103" i="21"/>
  <c r="R103" i="21"/>
  <c r="S103" i="21"/>
  <c r="T103" i="21"/>
  <c r="U103" i="21"/>
  <c r="V103" i="21"/>
  <c r="B104" i="21"/>
  <c r="C104" i="21"/>
  <c r="D104" i="21"/>
  <c r="E104" i="21"/>
  <c r="F104" i="21"/>
  <c r="G104" i="21"/>
  <c r="H104" i="21"/>
  <c r="I104" i="21"/>
  <c r="J104" i="21"/>
  <c r="K104" i="21"/>
  <c r="L104" i="21"/>
  <c r="M104" i="21"/>
  <c r="N104" i="21"/>
  <c r="O104" i="21"/>
  <c r="P104" i="21"/>
  <c r="Q104" i="21"/>
  <c r="R104" i="21"/>
  <c r="S104" i="21"/>
  <c r="T104" i="21"/>
  <c r="U104" i="21"/>
  <c r="V104" i="21"/>
  <c r="B105" i="21"/>
  <c r="C105" i="21"/>
  <c r="D105" i="21"/>
  <c r="E105" i="21"/>
  <c r="F105" i="21"/>
  <c r="G105" i="21"/>
  <c r="H105" i="21"/>
  <c r="I105" i="21"/>
  <c r="J105" i="21"/>
  <c r="K105" i="21"/>
  <c r="L105" i="21"/>
  <c r="M105" i="21"/>
  <c r="N105" i="21"/>
  <c r="O105" i="21"/>
  <c r="P105" i="21"/>
  <c r="Q105" i="21"/>
  <c r="R105" i="21"/>
  <c r="S105" i="21"/>
  <c r="T105" i="21"/>
  <c r="U105" i="21"/>
  <c r="V105" i="21"/>
  <c r="B106" i="21"/>
  <c r="C106" i="21"/>
  <c r="D106" i="21"/>
  <c r="E106" i="21"/>
  <c r="F106" i="21"/>
  <c r="G106" i="21"/>
  <c r="H106" i="21"/>
  <c r="I106" i="21"/>
  <c r="J106" i="21"/>
  <c r="K106" i="21"/>
  <c r="L106" i="21"/>
  <c r="M106" i="21"/>
  <c r="N106" i="21"/>
  <c r="O106" i="21"/>
  <c r="P106" i="21"/>
  <c r="Q106" i="21"/>
  <c r="R106" i="21"/>
  <c r="S106" i="21"/>
  <c r="T106" i="21"/>
  <c r="U106" i="21"/>
  <c r="V106" i="21"/>
  <c r="B107" i="21"/>
  <c r="C107" i="21"/>
  <c r="D107" i="21"/>
  <c r="E107" i="21"/>
  <c r="F107" i="21"/>
  <c r="G107" i="21"/>
  <c r="H107" i="21"/>
  <c r="I107" i="21"/>
  <c r="J107" i="21"/>
  <c r="K107" i="21"/>
  <c r="L107" i="21"/>
  <c r="M107" i="21"/>
  <c r="N107" i="21"/>
  <c r="O107" i="21"/>
  <c r="P107" i="21"/>
  <c r="Q107" i="21"/>
  <c r="R107" i="21"/>
  <c r="S107" i="21"/>
  <c r="T107" i="21"/>
  <c r="U107" i="21"/>
  <c r="V107" i="21"/>
  <c r="B108" i="21"/>
  <c r="C108" i="21"/>
  <c r="D108" i="21"/>
  <c r="E108" i="21"/>
  <c r="F108" i="21"/>
  <c r="G108" i="21"/>
  <c r="H108" i="21"/>
  <c r="I108" i="21"/>
  <c r="J108" i="21"/>
  <c r="K108" i="21"/>
  <c r="L108" i="21"/>
  <c r="M108" i="21"/>
  <c r="N108" i="21"/>
  <c r="O108" i="21"/>
  <c r="P108" i="21"/>
  <c r="Q108" i="21"/>
  <c r="R108" i="21"/>
  <c r="S108" i="21"/>
  <c r="T108" i="21"/>
  <c r="U108" i="21"/>
  <c r="V108" i="21"/>
  <c r="B109" i="21"/>
  <c r="C109" i="21"/>
  <c r="D109" i="21"/>
  <c r="E109" i="21"/>
  <c r="F109" i="21"/>
  <c r="G109" i="21"/>
  <c r="H109" i="21"/>
  <c r="I109" i="21"/>
  <c r="J109" i="21"/>
  <c r="K109" i="21"/>
  <c r="L109" i="21"/>
  <c r="M109" i="21"/>
  <c r="N109" i="21"/>
  <c r="O109" i="21"/>
  <c r="P109" i="21"/>
  <c r="Q109" i="21"/>
  <c r="R109" i="21"/>
  <c r="S109" i="21"/>
  <c r="T109" i="21"/>
  <c r="U109" i="21"/>
  <c r="V109" i="21"/>
  <c r="B110" i="21"/>
  <c r="C110" i="21"/>
  <c r="D110" i="21"/>
  <c r="E110" i="21"/>
  <c r="F110" i="21"/>
  <c r="G110" i="21"/>
  <c r="H110" i="21"/>
  <c r="I110" i="21"/>
  <c r="J110" i="21"/>
  <c r="K110" i="21"/>
  <c r="L110" i="21"/>
  <c r="M110" i="21"/>
  <c r="N110" i="21"/>
  <c r="O110" i="21"/>
  <c r="P110" i="21"/>
  <c r="Q110" i="21"/>
  <c r="R110" i="21"/>
  <c r="S110" i="21"/>
  <c r="T110" i="21"/>
  <c r="U110" i="21"/>
  <c r="V110" i="21"/>
  <c r="B111" i="21"/>
  <c r="C111" i="21"/>
  <c r="D111" i="21"/>
  <c r="E111" i="21"/>
  <c r="F111" i="21"/>
  <c r="G111" i="21"/>
  <c r="H111" i="21"/>
  <c r="I111" i="21"/>
  <c r="J111" i="21"/>
  <c r="K111" i="21"/>
  <c r="L111" i="21"/>
  <c r="M111" i="21"/>
  <c r="N111" i="21"/>
  <c r="O111" i="21"/>
  <c r="P111" i="21"/>
  <c r="Q111" i="21"/>
  <c r="R111" i="21"/>
  <c r="S111" i="21"/>
  <c r="T111" i="21"/>
  <c r="U111" i="21"/>
  <c r="V111" i="21"/>
  <c r="B112" i="21"/>
  <c r="C112" i="21"/>
  <c r="D112" i="21"/>
  <c r="E112" i="21"/>
  <c r="F112" i="21"/>
  <c r="G112" i="21"/>
  <c r="H112" i="21"/>
  <c r="I112" i="21"/>
  <c r="J112" i="21"/>
  <c r="K112" i="21"/>
  <c r="L112" i="21"/>
  <c r="M112" i="21"/>
  <c r="N112" i="21"/>
  <c r="O112" i="21"/>
  <c r="P112" i="21"/>
  <c r="Q112" i="21"/>
  <c r="R112" i="21"/>
  <c r="S112" i="21"/>
  <c r="T112" i="21"/>
  <c r="U112" i="21"/>
  <c r="V112" i="21"/>
  <c r="B113" i="21"/>
  <c r="C113" i="21"/>
  <c r="D113" i="21"/>
  <c r="E113" i="21"/>
  <c r="F113" i="21"/>
  <c r="G113" i="21"/>
  <c r="H113" i="21"/>
  <c r="I113" i="21"/>
  <c r="J113" i="21"/>
  <c r="K113" i="21"/>
  <c r="L113" i="21"/>
  <c r="M113" i="21"/>
  <c r="N113" i="21"/>
  <c r="O113" i="21"/>
  <c r="P113" i="21"/>
  <c r="Q113" i="21"/>
  <c r="R113" i="21"/>
  <c r="S113" i="21"/>
  <c r="T113" i="21"/>
  <c r="U113" i="21"/>
  <c r="V113" i="21"/>
  <c r="B114" i="21"/>
  <c r="C114" i="21"/>
  <c r="D114" i="21"/>
  <c r="E114" i="21"/>
  <c r="F114" i="21"/>
  <c r="G114" i="21"/>
  <c r="H114" i="21"/>
  <c r="I114" i="21"/>
  <c r="J114" i="21"/>
  <c r="K114" i="21"/>
  <c r="L114" i="21"/>
  <c r="M114" i="21"/>
  <c r="N114" i="21"/>
  <c r="O114" i="21"/>
  <c r="P114" i="21"/>
  <c r="Q114" i="21"/>
  <c r="R114" i="21"/>
  <c r="S114" i="21"/>
  <c r="T114" i="21"/>
  <c r="U114" i="21"/>
  <c r="V114" i="21"/>
  <c r="B115" i="21"/>
  <c r="C115" i="21"/>
  <c r="D115" i="21"/>
  <c r="E115" i="21"/>
  <c r="F115" i="21"/>
  <c r="G115" i="21"/>
  <c r="H115" i="21"/>
  <c r="I115" i="21"/>
  <c r="J115" i="21"/>
  <c r="K115" i="21"/>
  <c r="L115" i="21"/>
  <c r="M115" i="21"/>
  <c r="N115" i="21"/>
  <c r="O115" i="21"/>
  <c r="P115" i="21"/>
  <c r="Q115" i="21"/>
  <c r="R115" i="21"/>
  <c r="S115" i="21"/>
  <c r="T115" i="21"/>
  <c r="U115" i="21"/>
  <c r="V115" i="21"/>
  <c r="B116" i="21"/>
  <c r="C116" i="21"/>
  <c r="D116" i="21"/>
  <c r="E116" i="21"/>
  <c r="F116" i="21"/>
  <c r="G116" i="21"/>
  <c r="H116" i="21"/>
  <c r="I116" i="21"/>
  <c r="J116" i="21"/>
  <c r="K116" i="21"/>
  <c r="L116" i="21"/>
  <c r="M116" i="21"/>
  <c r="N116" i="21"/>
  <c r="O116" i="21"/>
  <c r="P116" i="21"/>
  <c r="Q116" i="21"/>
  <c r="R116" i="21"/>
  <c r="S116" i="21"/>
  <c r="T116" i="21"/>
  <c r="U116" i="21"/>
  <c r="V116" i="21"/>
  <c r="B117" i="21"/>
  <c r="C117" i="21"/>
  <c r="D117" i="21"/>
  <c r="E117" i="21"/>
  <c r="F117" i="21"/>
  <c r="G117" i="21"/>
  <c r="H117" i="21"/>
  <c r="I117" i="21"/>
  <c r="J117" i="21"/>
  <c r="K117" i="21"/>
  <c r="L117" i="21"/>
  <c r="M117" i="21"/>
  <c r="N117" i="21"/>
  <c r="O117" i="21"/>
  <c r="P117" i="21"/>
  <c r="Q117" i="21"/>
  <c r="R117" i="21"/>
  <c r="S117" i="21"/>
  <c r="T117" i="21"/>
  <c r="U117" i="21"/>
  <c r="V117" i="21"/>
  <c r="B118" i="21"/>
  <c r="C118" i="21"/>
  <c r="D118" i="21"/>
  <c r="E118" i="21"/>
  <c r="F118" i="21"/>
  <c r="G118" i="21"/>
  <c r="H118" i="21"/>
  <c r="I118" i="21"/>
  <c r="J118" i="21"/>
  <c r="K118" i="21"/>
  <c r="L118" i="21"/>
  <c r="M118" i="21"/>
  <c r="N118" i="21"/>
  <c r="O118" i="21"/>
  <c r="P118" i="21"/>
  <c r="Q118" i="21"/>
  <c r="R118" i="21"/>
  <c r="S118" i="21"/>
  <c r="T118" i="21"/>
  <c r="U118" i="21"/>
  <c r="V118" i="21"/>
  <c r="B119" i="21"/>
  <c r="C119" i="21"/>
  <c r="D119" i="21"/>
  <c r="E119" i="21"/>
  <c r="F119" i="21"/>
  <c r="G119" i="21"/>
  <c r="H119" i="21"/>
  <c r="I119" i="21"/>
  <c r="J119" i="21"/>
  <c r="K119" i="21"/>
  <c r="L119" i="21"/>
  <c r="M119" i="21"/>
  <c r="N119" i="21"/>
  <c r="O119" i="21"/>
  <c r="P119" i="21"/>
  <c r="Q119" i="21"/>
  <c r="R119" i="21"/>
  <c r="S119" i="21"/>
  <c r="T119" i="21"/>
  <c r="U119" i="21"/>
  <c r="V119" i="21"/>
  <c r="B120" i="21"/>
  <c r="C120" i="21"/>
  <c r="D120" i="21"/>
  <c r="E120" i="21"/>
  <c r="F120" i="21"/>
  <c r="G120" i="21"/>
  <c r="H120" i="21"/>
  <c r="I120" i="21"/>
  <c r="J120" i="21"/>
  <c r="K120" i="21"/>
  <c r="L120" i="21"/>
  <c r="M120" i="21"/>
  <c r="N120" i="21"/>
  <c r="O120" i="21"/>
  <c r="P120" i="21"/>
  <c r="Q120" i="21"/>
  <c r="R120" i="21"/>
  <c r="S120" i="21"/>
  <c r="T120" i="21"/>
  <c r="U120" i="21"/>
  <c r="V120" i="21"/>
  <c r="B121" i="21"/>
  <c r="C121" i="21"/>
  <c r="D121" i="21"/>
  <c r="E121" i="21"/>
  <c r="F121" i="21"/>
  <c r="G121" i="21"/>
  <c r="H121" i="21"/>
  <c r="I121" i="21"/>
  <c r="J121" i="21"/>
  <c r="K121" i="21"/>
  <c r="L121" i="21"/>
  <c r="M121" i="21"/>
  <c r="N121" i="21"/>
  <c r="O121" i="21"/>
  <c r="P121" i="21"/>
  <c r="Q121" i="21"/>
  <c r="R121" i="21"/>
  <c r="S121" i="21"/>
  <c r="T121" i="21"/>
  <c r="U121" i="21"/>
  <c r="V121" i="21"/>
  <c r="B122" i="21"/>
  <c r="C122" i="21"/>
  <c r="D122" i="21"/>
  <c r="E122" i="21"/>
  <c r="F122" i="21"/>
  <c r="G122" i="21"/>
  <c r="H122" i="21"/>
  <c r="I122" i="21"/>
  <c r="J122" i="21"/>
  <c r="K122" i="21"/>
  <c r="L122" i="21"/>
  <c r="M122" i="21"/>
  <c r="N122" i="21"/>
  <c r="O122" i="21"/>
  <c r="P122" i="21"/>
  <c r="Q122" i="21"/>
  <c r="R122" i="21"/>
  <c r="S122" i="21"/>
  <c r="T122" i="21"/>
  <c r="U122" i="21"/>
  <c r="V122" i="21"/>
  <c r="B123" i="21"/>
  <c r="C123" i="21"/>
  <c r="D123" i="21"/>
  <c r="E123" i="21"/>
  <c r="F123" i="21"/>
  <c r="G123" i="21"/>
  <c r="H123" i="21"/>
  <c r="I123" i="21"/>
  <c r="J123" i="21"/>
  <c r="K123" i="21"/>
  <c r="L123" i="21"/>
  <c r="M123" i="21"/>
  <c r="N123" i="21"/>
  <c r="O123" i="21"/>
  <c r="P123" i="21"/>
  <c r="Q123" i="21"/>
  <c r="R123" i="21"/>
  <c r="S123" i="21"/>
  <c r="T123" i="21"/>
  <c r="U123" i="21"/>
  <c r="V123" i="21"/>
  <c r="B124" i="21"/>
  <c r="C124" i="21"/>
  <c r="D124" i="21"/>
  <c r="E124" i="21"/>
  <c r="F124" i="21"/>
  <c r="G124" i="21"/>
  <c r="H124" i="21"/>
  <c r="I124" i="21"/>
  <c r="J124" i="21"/>
  <c r="K124" i="21"/>
  <c r="L124" i="21"/>
  <c r="M124" i="21"/>
  <c r="N124" i="21"/>
  <c r="O124" i="21"/>
  <c r="P124" i="21"/>
  <c r="Q124" i="21"/>
  <c r="R124" i="21"/>
  <c r="S124" i="21"/>
  <c r="T124" i="21"/>
  <c r="U124" i="21"/>
  <c r="V124" i="21"/>
  <c r="B125" i="21"/>
  <c r="C125" i="21"/>
  <c r="D125" i="21"/>
  <c r="E125" i="21"/>
  <c r="F125" i="21"/>
  <c r="G125" i="21"/>
  <c r="H125" i="21"/>
  <c r="I125" i="21"/>
  <c r="J125" i="21"/>
  <c r="K125" i="21"/>
  <c r="L125" i="21"/>
  <c r="M125" i="21"/>
  <c r="N125" i="21"/>
  <c r="O125" i="21"/>
  <c r="P125" i="21"/>
  <c r="Q125" i="21"/>
  <c r="R125" i="21"/>
  <c r="S125" i="21"/>
  <c r="T125" i="21"/>
  <c r="U125" i="21"/>
  <c r="V125" i="21"/>
  <c r="B126" i="21"/>
  <c r="C126" i="21"/>
  <c r="D126" i="21"/>
  <c r="E126" i="21"/>
  <c r="F126" i="21"/>
  <c r="G126" i="21"/>
  <c r="H126" i="21"/>
  <c r="I126" i="21"/>
  <c r="J126" i="21"/>
  <c r="K126" i="21"/>
  <c r="L126" i="21"/>
  <c r="M126" i="21"/>
  <c r="N126" i="21"/>
  <c r="O126" i="21"/>
  <c r="P126" i="21"/>
  <c r="Q126" i="21"/>
  <c r="R126" i="21"/>
  <c r="S126" i="21"/>
  <c r="T126" i="21"/>
  <c r="U126" i="21"/>
  <c r="V126" i="21"/>
  <c r="B127" i="21"/>
  <c r="C127" i="21"/>
  <c r="D127" i="21"/>
  <c r="E127" i="21"/>
  <c r="F127" i="21"/>
  <c r="G127" i="21"/>
  <c r="H127" i="21"/>
  <c r="I127" i="21"/>
  <c r="J127" i="21"/>
  <c r="K127" i="21"/>
  <c r="L127" i="21"/>
  <c r="M127" i="21"/>
  <c r="N127" i="21"/>
  <c r="O127" i="21"/>
  <c r="P127" i="21"/>
  <c r="Q127" i="21"/>
  <c r="R127" i="21"/>
  <c r="S127" i="21"/>
  <c r="T127" i="21"/>
  <c r="U127" i="21"/>
  <c r="V127" i="21"/>
  <c r="B128" i="21"/>
  <c r="C128" i="21"/>
  <c r="D128" i="21"/>
  <c r="E128" i="21"/>
  <c r="F128" i="21"/>
  <c r="G128" i="21"/>
  <c r="H128" i="21"/>
  <c r="I128" i="21"/>
  <c r="J128" i="21"/>
  <c r="K128" i="21"/>
  <c r="L128" i="21"/>
  <c r="M128" i="21"/>
  <c r="N128" i="21"/>
  <c r="O128" i="21"/>
  <c r="P128" i="21"/>
  <c r="Q128" i="21"/>
  <c r="R128" i="21"/>
  <c r="S128" i="21"/>
  <c r="T128" i="21"/>
  <c r="U128" i="21"/>
  <c r="V128" i="21"/>
  <c r="B129" i="21"/>
  <c r="C129" i="21"/>
  <c r="D129" i="21"/>
  <c r="E129" i="21"/>
  <c r="F129" i="21"/>
  <c r="G129" i="21"/>
  <c r="H129" i="21"/>
  <c r="I129" i="21"/>
  <c r="J129" i="21"/>
  <c r="K129" i="21"/>
  <c r="L129" i="21"/>
  <c r="M129" i="21"/>
  <c r="N129" i="21"/>
  <c r="O129" i="21"/>
  <c r="P129" i="21"/>
  <c r="Q129" i="21"/>
  <c r="R129" i="21"/>
  <c r="S129" i="21"/>
  <c r="T129" i="21"/>
  <c r="U129" i="21"/>
  <c r="V129" i="21"/>
  <c r="B130" i="21"/>
  <c r="C130" i="21"/>
  <c r="D130" i="21"/>
  <c r="E130" i="21"/>
  <c r="F130" i="21"/>
  <c r="G130" i="21"/>
  <c r="H130" i="21"/>
  <c r="I130" i="21"/>
  <c r="J130" i="21"/>
  <c r="K130" i="21"/>
  <c r="L130" i="21"/>
  <c r="M130" i="21"/>
  <c r="N130" i="21"/>
  <c r="O130" i="21"/>
  <c r="P130" i="21"/>
  <c r="Q130" i="21"/>
  <c r="R130" i="21"/>
  <c r="S130" i="21"/>
  <c r="T130" i="21"/>
  <c r="U130" i="21"/>
  <c r="V130" i="21"/>
  <c r="B131" i="21"/>
  <c r="C131" i="21"/>
  <c r="D131" i="21"/>
  <c r="E131" i="21"/>
  <c r="F131" i="21"/>
  <c r="G131" i="21"/>
  <c r="H131" i="21"/>
  <c r="I131" i="21"/>
  <c r="J131" i="21"/>
  <c r="K131" i="21"/>
  <c r="L131" i="21"/>
  <c r="M131" i="21"/>
  <c r="N131" i="21"/>
  <c r="O131" i="21"/>
  <c r="P131" i="21"/>
  <c r="Q131" i="21"/>
  <c r="R131" i="21"/>
  <c r="S131" i="21"/>
  <c r="T131" i="21"/>
  <c r="U131" i="21"/>
  <c r="V131" i="21"/>
  <c r="B132" i="21"/>
  <c r="C132" i="21"/>
  <c r="D132" i="21"/>
  <c r="E132" i="21"/>
  <c r="F132" i="21"/>
  <c r="G132" i="21"/>
  <c r="H132" i="21"/>
  <c r="I132" i="21"/>
  <c r="J132" i="21"/>
  <c r="K132" i="21"/>
  <c r="L132" i="21"/>
  <c r="M132" i="21"/>
  <c r="N132" i="21"/>
  <c r="O132" i="21"/>
  <c r="P132" i="21"/>
  <c r="Q132" i="21"/>
  <c r="R132" i="21"/>
  <c r="S132" i="21"/>
  <c r="T132" i="21"/>
  <c r="U132" i="21"/>
  <c r="V132" i="21"/>
  <c r="B133" i="21"/>
  <c r="C133" i="21"/>
  <c r="D133" i="21"/>
  <c r="E133" i="21"/>
  <c r="F133" i="21"/>
  <c r="G133" i="21"/>
  <c r="H133" i="21"/>
  <c r="I133" i="21"/>
  <c r="J133" i="21"/>
  <c r="K133" i="21"/>
  <c r="L133" i="21"/>
  <c r="M133" i="21"/>
  <c r="N133" i="21"/>
  <c r="O133" i="21"/>
  <c r="P133" i="21"/>
  <c r="Q133" i="21"/>
  <c r="R133" i="21"/>
  <c r="S133" i="21"/>
  <c r="T133" i="21"/>
  <c r="U133" i="21"/>
  <c r="V133" i="21"/>
  <c r="B134" i="21"/>
  <c r="C134" i="21"/>
  <c r="D134" i="21"/>
  <c r="E134" i="21"/>
  <c r="F134" i="21"/>
  <c r="G134" i="21"/>
  <c r="H134" i="21"/>
  <c r="I134" i="21"/>
  <c r="J134" i="21"/>
  <c r="K134" i="21"/>
  <c r="L134" i="21"/>
  <c r="M134" i="21"/>
  <c r="N134" i="21"/>
  <c r="O134" i="21"/>
  <c r="P134" i="21"/>
  <c r="Q134" i="21"/>
  <c r="R134" i="21"/>
  <c r="S134" i="21"/>
  <c r="T134" i="21"/>
  <c r="U134" i="21"/>
  <c r="V134" i="21"/>
  <c r="B135" i="21"/>
  <c r="C135" i="21"/>
  <c r="D135" i="21"/>
  <c r="E135" i="21"/>
  <c r="F135" i="21"/>
  <c r="G135" i="21"/>
  <c r="H135" i="21"/>
  <c r="I135" i="21"/>
  <c r="J135" i="21"/>
  <c r="K135" i="21"/>
  <c r="L135" i="21"/>
  <c r="M135" i="21"/>
  <c r="N135" i="21"/>
  <c r="O135" i="21"/>
  <c r="P135" i="21"/>
  <c r="Q135" i="21"/>
  <c r="R135" i="21"/>
  <c r="S135" i="21"/>
  <c r="T135" i="21"/>
  <c r="U135" i="21"/>
  <c r="V135" i="21"/>
  <c r="B136" i="21"/>
  <c r="C136" i="21"/>
  <c r="D136" i="21"/>
  <c r="E136" i="21"/>
  <c r="F136" i="21"/>
  <c r="G136" i="21"/>
  <c r="H136" i="21"/>
  <c r="I136" i="21"/>
  <c r="J136" i="21"/>
  <c r="K136" i="21"/>
  <c r="L136" i="21"/>
  <c r="M136" i="21"/>
  <c r="N136" i="21"/>
  <c r="O136" i="21"/>
  <c r="P136" i="21"/>
  <c r="Q136" i="21"/>
  <c r="R136" i="21"/>
  <c r="S136" i="21"/>
  <c r="T136" i="21"/>
  <c r="U136" i="21"/>
  <c r="V136" i="21"/>
  <c r="B137" i="21"/>
  <c r="C137" i="21"/>
  <c r="D137" i="21"/>
  <c r="E137" i="21"/>
  <c r="F137" i="21"/>
  <c r="G137" i="21"/>
  <c r="H137" i="21"/>
  <c r="I137" i="21"/>
  <c r="J137" i="21"/>
  <c r="K137" i="21"/>
  <c r="L137" i="21"/>
  <c r="M137" i="21"/>
  <c r="N137" i="21"/>
  <c r="O137" i="21"/>
  <c r="P137" i="21"/>
  <c r="Q137" i="21"/>
  <c r="R137" i="21"/>
  <c r="S137" i="21"/>
  <c r="T137" i="21"/>
  <c r="U137" i="21"/>
  <c r="V137" i="21"/>
  <c r="B138" i="21"/>
  <c r="C138" i="21"/>
  <c r="D138" i="21"/>
  <c r="E138" i="21"/>
  <c r="F138" i="21"/>
  <c r="G138" i="21"/>
  <c r="H138" i="21"/>
  <c r="I138" i="21"/>
  <c r="J138" i="21"/>
  <c r="K138" i="21"/>
  <c r="L138" i="21"/>
  <c r="M138" i="21"/>
  <c r="N138" i="21"/>
  <c r="O138" i="21"/>
  <c r="P138" i="21"/>
  <c r="Q138" i="21"/>
  <c r="R138" i="21"/>
  <c r="S138" i="21"/>
  <c r="T138" i="21"/>
  <c r="U138" i="21"/>
  <c r="V138" i="21"/>
  <c r="B139" i="21"/>
  <c r="C139" i="21"/>
  <c r="D139" i="21"/>
  <c r="E139" i="21"/>
  <c r="F139" i="21"/>
  <c r="G139" i="21"/>
  <c r="H139" i="21"/>
  <c r="I139" i="21"/>
  <c r="J139" i="21"/>
  <c r="K139" i="21"/>
  <c r="L139" i="21"/>
  <c r="M139" i="21"/>
  <c r="N139" i="21"/>
  <c r="O139" i="21"/>
  <c r="P139" i="21"/>
  <c r="Q139" i="21"/>
  <c r="R139" i="21"/>
  <c r="S139" i="21"/>
  <c r="T139" i="21"/>
  <c r="U139" i="21"/>
  <c r="V139" i="21"/>
  <c r="B140" i="21"/>
  <c r="C140" i="21"/>
  <c r="D140" i="21"/>
  <c r="E140" i="21"/>
  <c r="F140" i="21"/>
  <c r="G140" i="21"/>
  <c r="H140" i="21"/>
  <c r="I140" i="21"/>
  <c r="J140" i="21"/>
  <c r="K140" i="21"/>
  <c r="L140" i="21"/>
  <c r="M140" i="21"/>
  <c r="N140" i="21"/>
  <c r="O140" i="21"/>
  <c r="P140" i="21"/>
  <c r="Q140" i="21"/>
  <c r="R140" i="21"/>
  <c r="S140" i="21"/>
  <c r="T140" i="21"/>
  <c r="U140" i="21"/>
  <c r="V140" i="21"/>
  <c r="B141" i="21"/>
  <c r="C141" i="21"/>
  <c r="D141" i="21"/>
  <c r="E141" i="21"/>
  <c r="F141" i="21"/>
  <c r="G141" i="21"/>
  <c r="H141" i="21"/>
  <c r="I141" i="21"/>
  <c r="J141" i="21"/>
  <c r="K141" i="21"/>
  <c r="L141" i="21"/>
  <c r="M141" i="21"/>
  <c r="N141" i="21"/>
  <c r="O141" i="21"/>
  <c r="P141" i="21"/>
  <c r="Q141" i="21"/>
  <c r="R141" i="21"/>
  <c r="S141" i="21"/>
  <c r="T141" i="21"/>
  <c r="U141" i="21"/>
  <c r="V141" i="21"/>
  <c r="B142" i="21"/>
  <c r="C142" i="21"/>
  <c r="D142" i="21"/>
  <c r="E142" i="21"/>
  <c r="F142" i="21"/>
  <c r="G142" i="21"/>
  <c r="H142" i="21"/>
  <c r="I142" i="21"/>
  <c r="J142" i="21"/>
  <c r="K142" i="21"/>
  <c r="L142" i="21"/>
  <c r="M142" i="21"/>
  <c r="N142" i="21"/>
  <c r="O142" i="21"/>
  <c r="P142" i="21"/>
  <c r="Q142" i="21"/>
  <c r="R142" i="21"/>
  <c r="S142" i="21"/>
  <c r="T142" i="21"/>
  <c r="U142" i="21"/>
  <c r="V142" i="21"/>
  <c r="B143" i="21"/>
  <c r="C143" i="21"/>
  <c r="D143" i="21"/>
  <c r="E143" i="21"/>
  <c r="F143" i="21"/>
  <c r="G143" i="21"/>
  <c r="H143" i="21"/>
  <c r="I143" i="21"/>
  <c r="J143" i="21"/>
  <c r="K143" i="21"/>
  <c r="L143" i="21"/>
  <c r="M143" i="21"/>
  <c r="N143" i="21"/>
  <c r="O143" i="21"/>
  <c r="P143" i="21"/>
  <c r="Q143" i="21"/>
  <c r="R143" i="21"/>
  <c r="S143" i="21"/>
  <c r="T143" i="21"/>
  <c r="U143" i="21"/>
  <c r="V143" i="21"/>
  <c r="B144" i="21"/>
  <c r="C144" i="21"/>
  <c r="D144" i="21"/>
  <c r="E144" i="21"/>
  <c r="F144" i="21"/>
  <c r="G144" i="21"/>
  <c r="H144" i="21"/>
  <c r="I144" i="21"/>
  <c r="J144" i="21"/>
  <c r="K144" i="21"/>
  <c r="L144" i="21"/>
  <c r="M144" i="21"/>
  <c r="N144" i="21"/>
  <c r="O144" i="21"/>
  <c r="P144" i="21"/>
  <c r="Q144" i="21"/>
  <c r="R144" i="21"/>
  <c r="S144" i="21"/>
  <c r="T144" i="21"/>
  <c r="U144" i="21"/>
  <c r="V144" i="21"/>
  <c r="B145" i="21"/>
  <c r="C145" i="21"/>
  <c r="D145" i="21"/>
  <c r="E145" i="21"/>
  <c r="F145" i="21"/>
  <c r="G145" i="21"/>
  <c r="H145" i="21"/>
  <c r="I145" i="21"/>
  <c r="J145" i="21"/>
  <c r="K145" i="21"/>
  <c r="L145" i="21"/>
  <c r="M145" i="21"/>
  <c r="N145" i="21"/>
  <c r="O145" i="21"/>
  <c r="P145" i="21"/>
  <c r="Q145" i="21"/>
  <c r="R145" i="21"/>
  <c r="S145" i="21"/>
  <c r="T145" i="21"/>
  <c r="U145" i="21"/>
  <c r="V145" i="21"/>
  <c r="B146" i="21"/>
  <c r="C146" i="21"/>
  <c r="D146" i="21"/>
  <c r="E146" i="21"/>
  <c r="F146" i="21"/>
  <c r="G146" i="21"/>
  <c r="H146" i="21"/>
  <c r="I146" i="21"/>
  <c r="J146" i="21"/>
  <c r="K146" i="21"/>
  <c r="L146" i="21"/>
  <c r="M146" i="21"/>
  <c r="N146" i="21"/>
  <c r="O146" i="21"/>
  <c r="P146" i="21"/>
  <c r="Q146" i="21"/>
  <c r="R146" i="21"/>
  <c r="S146" i="21"/>
  <c r="T146" i="21"/>
  <c r="U146" i="21"/>
  <c r="V146" i="21"/>
  <c r="B147" i="21"/>
  <c r="C147" i="21"/>
  <c r="D147" i="21"/>
  <c r="E147" i="21"/>
  <c r="F147" i="21"/>
  <c r="G147" i="21"/>
  <c r="H147" i="21"/>
  <c r="I147" i="21"/>
  <c r="J147" i="21"/>
  <c r="K147" i="21"/>
  <c r="L147" i="21"/>
  <c r="M147" i="21"/>
  <c r="N147" i="21"/>
  <c r="O147" i="21"/>
  <c r="P147" i="21"/>
  <c r="Q147" i="21"/>
  <c r="R147" i="21"/>
  <c r="S147" i="21"/>
  <c r="T147" i="21"/>
  <c r="U147" i="21"/>
  <c r="V147" i="21"/>
  <c r="B148" i="21"/>
  <c r="C148" i="21"/>
  <c r="D148" i="21"/>
  <c r="E148" i="21"/>
  <c r="F148" i="21"/>
  <c r="G148" i="21"/>
  <c r="H148" i="21"/>
  <c r="I148" i="21"/>
  <c r="J148" i="21"/>
  <c r="K148" i="21"/>
  <c r="L148" i="21"/>
  <c r="M148" i="21"/>
  <c r="N148" i="21"/>
  <c r="O148" i="21"/>
  <c r="P148" i="21"/>
  <c r="Q148" i="21"/>
  <c r="R148" i="21"/>
  <c r="S148" i="21"/>
  <c r="T148" i="21"/>
  <c r="U148" i="21"/>
  <c r="V148" i="21"/>
  <c r="B149" i="21"/>
  <c r="C149" i="21"/>
  <c r="D149" i="21"/>
  <c r="E149" i="21"/>
  <c r="F149" i="21"/>
  <c r="G149" i="21"/>
  <c r="H149" i="21"/>
  <c r="I149" i="21"/>
  <c r="J149" i="21"/>
  <c r="K149" i="21"/>
  <c r="L149" i="21"/>
  <c r="M149" i="21"/>
  <c r="N149" i="21"/>
  <c r="O149" i="21"/>
  <c r="P149" i="21"/>
  <c r="Q149" i="21"/>
  <c r="R149" i="21"/>
  <c r="S149" i="21"/>
  <c r="T149" i="21"/>
  <c r="U149" i="21"/>
  <c r="V149" i="21"/>
  <c r="B150" i="21"/>
  <c r="C150" i="21"/>
  <c r="D150" i="21"/>
  <c r="E150" i="21"/>
  <c r="F150" i="21"/>
  <c r="G150" i="21"/>
  <c r="H150" i="21"/>
  <c r="I150" i="21"/>
  <c r="J150" i="21"/>
  <c r="K150" i="21"/>
  <c r="L150" i="21"/>
  <c r="M150" i="21"/>
  <c r="N150" i="21"/>
  <c r="O150" i="21"/>
  <c r="P150" i="21"/>
  <c r="Q150" i="21"/>
  <c r="R150" i="21"/>
  <c r="S150" i="21"/>
  <c r="T150" i="21"/>
  <c r="U150" i="21"/>
  <c r="V150" i="21"/>
  <c r="B151" i="21"/>
  <c r="C151" i="21"/>
  <c r="D151" i="21"/>
  <c r="E151" i="21"/>
  <c r="F151" i="21"/>
  <c r="G151" i="21"/>
  <c r="H151" i="21"/>
  <c r="I151" i="21"/>
  <c r="J151" i="21"/>
  <c r="K151" i="21"/>
  <c r="L151" i="21"/>
  <c r="M151" i="21"/>
  <c r="N151" i="21"/>
  <c r="O151" i="21"/>
  <c r="P151" i="21"/>
  <c r="Q151" i="21"/>
  <c r="R151" i="21"/>
  <c r="S151" i="21"/>
  <c r="T151" i="21"/>
  <c r="U151" i="21"/>
  <c r="V151" i="21"/>
  <c r="B152" i="21"/>
  <c r="C152" i="21"/>
  <c r="D152" i="21"/>
  <c r="E152" i="21"/>
  <c r="F152" i="21"/>
  <c r="G152" i="21"/>
  <c r="H152" i="21"/>
  <c r="I152" i="21"/>
  <c r="J152" i="21"/>
  <c r="K152" i="21"/>
  <c r="L152" i="21"/>
  <c r="M152" i="21"/>
  <c r="N152" i="21"/>
  <c r="O152" i="21"/>
  <c r="P152" i="21"/>
  <c r="Q152" i="21"/>
  <c r="R152" i="21"/>
  <c r="S152" i="21"/>
  <c r="T152" i="21"/>
  <c r="U152" i="21"/>
  <c r="V152" i="21"/>
  <c r="B153" i="21"/>
  <c r="C153" i="21"/>
  <c r="D153" i="21"/>
  <c r="E153" i="21"/>
  <c r="F153" i="21"/>
  <c r="G153" i="21"/>
  <c r="H153" i="21"/>
  <c r="I153" i="21"/>
  <c r="J153" i="21"/>
  <c r="K153" i="21"/>
  <c r="L153" i="21"/>
  <c r="M153" i="21"/>
  <c r="N153" i="21"/>
  <c r="O153" i="21"/>
  <c r="P153" i="21"/>
  <c r="Q153" i="21"/>
  <c r="R153" i="21"/>
  <c r="S153" i="21"/>
  <c r="T153" i="21"/>
  <c r="U153" i="21"/>
  <c r="V153" i="21"/>
  <c r="B154" i="21"/>
  <c r="C154" i="21"/>
  <c r="D154" i="21"/>
  <c r="E154" i="21"/>
  <c r="F154" i="21"/>
  <c r="G154" i="21"/>
  <c r="H154" i="21"/>
  <c r="I154" i="21"/>
  <c r="J154" i="21"/>
  <c r="K154" i="21"/>
  <c r="L154" i="21"/>
  <c r="M154" i="21"/>
  <c r="N154" i="21"/>
  <c r="O154" i="21"/>
  <c r="P154" i="21"/>
  <c r="Q154" i="21"/>
  <c r="R154" i="21"/>
  <c r="S154" i="21"/>
  <c r="T154" i="21"/>
  <c r="U154" i="21"/>
  <c r="V154" i="21"/>
  <c r="B155" i="21"/>
  <c r="C155" i="21"/>
  <c r="D155" i="21"/>
  <c r="E155" i="21"/>
  <c r="F155" i="21"/>
  <c r="G155" i="21"/>
  <c r="H155" i="21"/>
  <c r="I155" i="21"/>
  <c r="J155" i="21"/>
  <c r="K155" i="21"/>
  <c r="L155" i="21"/>
  <c r="M155" i="21"/>
  <c r="N155" i="21"/>
  <c r="O155" i="21"/>
  <c r="P155" i="21"/>
  <c r="Q155" i="21"/>
  <c r="R155" i="21"/>
  <c r="S155" i="21"/>
  <c r="T155" i="21"/>
  <c r="U155" i="21"/>
  <c r="V155" i="21"/>
  <c r="B156" i="21"/>
  <c r="C156" i="21"/>
  <c r="D156" i="21"/>
  <c r="E156" i="21"/>
  <c r="F156" i="21"/>
  <c r="G156" i="21"/>
  <c r="H156" i="21"/>
  <c r="I156" i="21"/>
  <c r="J156" i="21"/>
  <c r="K156" i="21"/>
  <c r="L156" i="21"/>
  <c r="M156" i="21"/>
  <c r="N156" i="21"/>
  <c r="O156" i="21"/>
  <c r="P156" i="21"/>
  <c r="Q156" i="21"/>
  <c r="R156" i="21"/>
  <c r="S156" i="21"/>
  <c r="T156" i="21"/>
  <c r="U156" i="21"/>
  <c r="V156" i="21"/>
  <c r="B157" i="21"/>
  <c r="C157" i="21"/>
  <c r="D157" i="21"/>
  <c r="E157" i="21"/>
  <c r="F157" i="21"/>
  <c r="G157" i="21"/>
  <c r="H157" i="21"/>
  <c r="I157" i="21"/>
  <c r="J157" i="21"/>
  <c r="K157" i="21"/>
  <c r="L157" i="21"/>
  <c r="M157" i="21"/>
  <c r="N157" i="21"/>
  <c r="O157" i="21"/>
  <c r="P157" i="21"/>
  <c r="Q157" i="21"/>
  <c r="R157" i="21"/>
  <c r="S157" i="21"/>
  <c r="T157" i="21"/>
  <c r="U157" i="21"/>
  <c r="V157" i="21"/>
  <c r="B158" i="21"/>
  <c r="C158" i="21"/>
  <c r="D158" i="21"/>
  <c r="E158" i="21"/>
  <c r="F158" i="21"/>
  <c r="G158" i="21"/>
  <c r="H158" i="21"/>
  <c r="I158" i="21"/>
  <c r="J158" i="21"/>
  <c r="K158" i="21"/>
  <c r="L158" i="21"/>
  <c r="M158" i="21"/>
  <c r="N158" i="21"/>
  <c r="O158" i="21"/>
  <c r="P158" i="21"/>
  <c r="Q158" i="21"/>
  <c r="R158" i="21"/>
  <c r="S158" i="21"/>
  <c r="T158" i="21"/>
  <c r="U158" i="21"/>
  <c r="V158" i="21"/>
  <c r="B159" i="21"/>
  <c r="C159" i="21"/>
  <c r="D159" i="21"/>
  <c r="E159" i="21"/>
  <c r="F159" i="21"/>
  <c r="G159" i="21"/>
  <c r="H159" i="21"/>
  <c r="I159" i="21"/>
  <c r="J159" i="21"/>
  <c r="K159" i="21"/>
  <c r="L159" i="21"/>
  <c r="M159" i="21"/>
  <c r="N159" i="21"/>
  <c r="O159" i="21"/>
  <c r="P159" i="21"/>
  <c r="Q159" i="21"/>
  <c r="R159" i="21"/>
  <c r="S159" i="21"/>
  <c r="T159" i="21"/>
  <c r="U159" i="21"/>
  <c r="V159" i="21"/>
  <c r="B160" i="21"/>
  <c r="C160" i="21"/>
  <c r="D160" i="21"/>
  <c r="E160" i="21"/>
  <c r="F160" i="21"/>
  <c r="G160" i="21"/>
  <c r="H160" i="21"/>
  <c r="I160" i="21"/>
  <c r="J160" i="21"/>
  <c r="K160" i="21"/>
  <c r="L160" i="21"/>
  <c r="M160" i="21"/>
  <c r="N160" i="21"/>
  <c r="O160" i="21"/>
  <c r="P160" i="21"/>
  <c r="Q160" i="21"/>
  <c r="R160" i="21"/>
  <c r="S160" i="21"/>
  <c r="T160" i="21"/>
  <c r="U160" i="21"/>
  <c r="V160" i="21"/>
  <c r="B161" i="21"/>
  <c r="C161" i="21"/>
  <c r="D161" i="21"/>
  <c r="E161" i="21"/>
  <c r="F161" i="21"/>
  <c r="G161" i="21"/>
  <c r="H161" i="21"/>
  <c r="I161" i="21"/>
  <c r="J161" i="21"/>
  <c r="K161" i="21"/>
  <c r="L161" i="21"/>
  <c r="M161" i="21"/>
  <c r="N161" i="21"/>
  <c r="O161" i="21"/>
  <c r="P161" i="21"/>
  <c r="Q161" i="21"/>
  <c r="R161" i="21"/>
  <c r="S161" i="21"/>
  <c r="T161" i="21"/>
  <c r="U161" i="21"/>
  <c r="V161" i="21"/>
  <c r="B162" i="21"/>
  <c r="C162" i="21"/>
  <c r="D162" i="21"/>
  <c r="E162" i="21"/>
  <c r="F162" i="21"/>
  <c r="G162" i="21"/>
  <c r="H162" i="21"/>
  <c r="I162" i="21"/>
  <c r="J162" i="21"/>
  <c r="K162" i="21"/>
  <c r="L162" i="21"/>
  <c r="M162" i="21"/>
  <c r="N162" i="21"/>
  <c r="O162" i="21"/>
  <c r="P162" i="21"/>
  <c r="Q162" i="21"/>
  <c r="R162" i="21"/>
  <c r="S162" i="21"/>
  <c r="T162" i="21"/>
  <c r="U162" i="21"/>
  <c r="V162" i="21"/>
  <c r="B163" i="21"/>
  <c r="C163" i="21"/>
  <c r="D163" i="21"/>
  <c r="E163" i="21"/>
  <c r="F163" i="21"/>
  <c r="G163" i="21"/>
  <c r="H163" i="21"/>
  <c r="I163" i="21"/>
  <c r="J163" i="21"/>
  <c r="K163" i="21"/>
  <c r="L163" i="21"/>
  <c r="M163" i="21"/>
  <c r="N163" i="21"/>
  <c r="O163" i="21"/>
  <c r="P163" i="21"/>
  <c r="Q163" i="21"/>
  <c r="R163" i="21"/>
  <c r="S163" i="21"/>
  <c r="T163" i="21"/>
  <c r="U163" i="21"/>
  <c r="V163" i="21"/>
  <c r="B164" i="21"/>
  <c r="C164" i="21"/>
  <c r="D164" i="21"/>
  <c r="E164" i="21"/>
  <c r="F164" i="21"/>
  <c r="G164" i="21"/>
  <c r="H164" i="21"/>
  <c r="I164" i="21"/>
  <c r="J164" i="21"/>
  <c r="K164" i="21"/>
  <c r="L164" i="21"/>
  <c r="M164" i="21"/>
  <c r="N164" i="21"/>
  <c r="O164" i="21"/>
  <c r="P164" i="21"/>
  <c r="Q164" i="21"/>
  <c r="R164" i="21"/>
  <c r="S164" i="21"/>
  <c r="T164" i="21"/>
  <c r="U164" i="21"/>
  <c r="V164" i="21"/>
  <c r="B165" i="21"/>
  <c r="C165" i="21"/>
  <c r="D165" i="21"/>
  <c r="E165" i="21"/>
  <c r="F165" i="21"/>
  <c r="G165" i="21"/>
  <c r="H165" i="21"/>
  <c r="I165" i="21"/>
  <c r="J165" i="21"/>
  <c r="K165" i="21"/>
  <c r="L165" i="21"/>
  <c r="M165" i="21"/>
  <c r="N165" i="21"/>
  <c r="O165" i="21"/>
  <c r="P165" i="21"/>
  <c r="Q165" i="21"/>
  <c r="R165" i="21"/>
  <c r="S165" i="21"/>
  <c r="T165" i="21"/>
  <c r="U165" i="21"/>
  <c r="V165" i="21"/>
  <c r="B166" i="21"/>
  <c r="C166" i="21"/>
  <c r="D166" i="21"/>
  <c r="E166" i="21"/>
  <c r="F166" i="21"/>
  <c r="G166" i="21"/>
  <c r="H166" i="21"/>
  <c r="I166" i="21"/>
  <c r="J166" i="21"/>
  <c r="K166" i="21"/>
  <c r="L166" i="21"/>
  <c r="M166" i="21"/>
  <c r="N166" i="21"/>
  <c r="O166" i="21"/>
  <c r="P166" i="21"/>
  <c r="Q166" i="21"/>
  <c r="R166" i="21"/>
  <c r="S166" i="21"/>
  <c r="T166" i="21"/>
  <c r="U166" i="21"/>
  <c r="V166" i="21"/>
  <c r="B167" i="21"/>
  <c r="C167" i="21"/>
  <c r="D167" i="21"/>
  <c r="E167" i="21"/>
  <c r="F167" i="21"/>
  <c r="G167" i="21"/>
  <c r="H167" i="21"/>
  <c r="I167" i="21"/>
  <c r="J167" i="21"/>
  <c r="K167" i="21"/>
  <c r="L167" i="21"/>
  <c r="M167" i="21"/>
  <c r="N167" i="21"/>
  <c r="O167" i="21"/>
  <c r="P167" i="21"/>
  <c r="Q167" i="21"/>
  <c r="R167" i="21"/>
  <c r="S167" i="21"/>
  <c r="T167" i="21"/>
  <c r="U167" i="21"/>
  <c r="V167" i="21"/>
  <c r="B168" i="21"/>
  <c r="C168" i="21"/>
  <c r="D168" i="21"/>
  <c r="E168" i="21"/>
  <c r="F168" i="21"/>
  <c r="G168" i="21"/>
  <c r="H168" i="21"/>
  <c r="I168" i="21"/>
  <c r="J168" i="21"/>
  <c r="K168" i="21"/>
  <c r="L168" i="21"/>
  <c r="M168" i="21"/>
  <c r="N168" i="21"/>
  <c r="O168" i="21"/>
  <c r="P168" i="21"/>
  <c r="Q168" i="21"/>
  <c r="R168" i="21"/>
  <c r="S168" i="21"/>
  <c r="T168" i="21"/>
  <c r="U168" i="21"/>
  <c r="V168" i="21"/>
  <c r="B169" i="21"/>
  <c r="C169" i="21"/>
  <c r="D169" i="21"/>
  <c r="E169" i="21"/>
  <c r="F169" i="21"/>
  <c r="G169" i="21"/>
  <c r="H169" i="21"/>
  <c r="I169" i="21"/>
  <c r="J169" i="21"/>
  <c r="K169" i="21"/>
  <c r="L169" i="21"/>
  <c r="M169" i="21"/>
  <c r="N169" i="21"/>
  <c r="O169" i="21"/>
  <c r="P169" i="21"/>
  <c r="Q169" i="21"/>
  <c r="R169" i="21"/>
  <c r="S169" i="21"/>
  <c r="T169" i="21"/>
  <c r="U169" i="21"/>
  <c r="V169" i="21"/>
  <c r="B170" i="21"/>
  <c r="C170" i="21"/>
  <c r="D170" i="21"/>
  <c r="E170" i="21"/>
  <c r="F170" i="21"/>
  <c r="G170" i="21"/>
  <c r="H170" i="21"/>
  <c r="I170" i="21"/>
  <c r="J170" i="21"/>
  <c r="K170" i="21"/>
  <c r="L170" i="21"/>
  <c r="M170" i="21"/>
  <c r="N170" i="21"/>
  <c r="O170" i="21"/>
  <c r="P170" i="21"/>
  <c r="Q170" i="21"/>
  <c r="R170" i="21"/>
  <c r="S170" i="21"/>
  <c r="T170" i="21"/>
  <c r="U170" i="21"/>
  <c r="V170" i="21"/>
  <c r="B171" i="21"/>
  <c r="C171" i="21"/>
  <c r="D171" i="21"/>
  <c r="E171" i="21"/>
  <c r="F171" i="21"/>
  <c r="G171" i="21"/>
  <c r="H171" i="21"/>
  <c r="I171" i="21"/>
  <c r="J171" i="21"/>
  <c r="K171" i="21"/>
  <c r="L171" i="21"/>
  <c r="M171" i="21"/>
  <c r="N171" i="21"/>
  <c r="O171" i="21"/>
  <c r="P171" i="21"/>
  <c r="Q171" i="21"/>
  <c r="R171" i="21"/>
  <c r="S171" i="21"/>
  <c r="T171" i="21"/>
  <c r="U171" i="21"/>
  <c r="V171" i="21"/>
  <c r="B172" i="21"/>
  <c r="C172" i="21"/>
  <c r="D172" i="21"/>
  <c r="E172" i="21"/>
  <c r="F172" i="21"/>
  <c r="G172" i="21"/>
  <c r="H172" i="21"/>
  <c r="I172" i="21"/>
  <c r="J172" i="21"/>
  <c r="K172" i="21"/>
  <c r="L172" i="21"/>
  <c r="M172" i="21"/>
  <c r="N172" i="21"/>
  <c r="O172" i="21"/>
  <c r="P172" i="21"/>
  <c r="Q172" i="21"/>
  <c r="R172" i="21"/>
  <c r="S172" i="21"/>
  <c r="T172" i="21"/>
  <c r="U172" i="21"/>
  <c r="V172" i="21"/>
  <c r="B173" i="21"/>
  <c r="C173" i="21"/>
  <c r="D173" i="21"/>
  <c r="E173" i="21"/>
  <c r="F173" i="21"/>
  <c r="G173" i="21"/>
  <c r="H173" i="21"/>
  <c r="I173" i="21"/>
  <c r="J173" i="21"/>
  <c r="K173" i="21"/>
  <c r="L173" i="21"/>
  <c r="M173" i="21"/>
  <c r="N173" i="21"/>
  <c r="O173" i="21"/>
  <c r="P173" i="21"/>
  <c r="Q173" i="21"/>
  <c r="R173" i="21"/>
  <c r="S173" i="21"/>
  <c r="T173" i="21"/>
  <c r="U173" i="21"/>
  <c r="V173" i="21"/>
  <c r="B174" i="21"/>
  <c r="C174" i="21"/>
  <c r="D174" i="21"/>
  <c r="E174" i="21"/>
  <c r="F174" i="21"/>
  <c r="G174" i="21"/>
  <c r="H174" i="21"/>
  <c r="I174" i="21"/>
  <c r="J174" i="21"/>
  <c r="K174" i="21"/>
  <c r="L174" i="21"/>
  <c r="M174" i="21"/>
  <c r="N174" i="21"/>
  <c r="O174" i="21"/>
  <c r="P174" i="21"/>
  <c r="Q174" i="21"/>
  <c r="R174" i="21"/>
  <c r="S174" i="21"/>
  <c r="T174" i="21"/>
  <c r="U174" i="21"/>
  <c r="V174" i="21"/>
  <c r="B175" i="21"/>
  <c r="C175" i="21"/>
  <c r="D175" i="21"/>
  <c r="E175" i="21"/>
  <c r="F175" i="21"/>
  <c r="G175" i="21"/>
  <c r="H175" i="21"/>
  <c r="I175" i="21"/>
  <c r="J175" i="21"/>
  <c r="K175" i="21"/>
  <c r="L175" i="21"/>
  <c r="M175" i="21"/>
  <c r="N175" i="21"/>
  <c r="O175" i="21"/>
  <c r="P175" i="21"/>
  <c r="Q175" i="21"/>
  <c r="R175" i="21"/>
  <c r="S175" i="21"/>
  <c r="T175" i="21"/>
  <c r="U175" i="21"/>
  <c r="V175" i="21"/>
  <c r="B176" i="21"/>
  <c r="C176" i="21"/>
  <c r="D176" i="21"/>
  <c r="E176" i="21"/>
  <c r="F176" i="21"/>
  <c r="G176" i="21"/>
  <c r="H176" i="21"/>
  <c r="I176" i="21"/>
  <c r="J176" i="21"/>
  <c r="K176" i="21"/>
  <c r="L176" i="21"/>
  <c r="M176" i="21"/>
  <c r="N176" i="21"/>
  <c r="O176" i="21"/>
  <c r="P176" i="21"/>
  <c r="Q176" i="21"/>
  <c r="R176" i="21"/>
  <c r="S176" i="21"/>
  <c r="T176" i="21"/>
  <c r="U176" i="21"/>
  <c r="V176" i="21"/>
  <c r="B177" i="21"/>
  <c r="C177" i="21"/>
  <c r="D177" i="21"/>
  <c r="E177" i="21"/>
  <c r="F177" i="21"/>
  <c r="G177" i="21"/>
  <c r="H177" i="21"/>
  <c r="I177" i="21"/>
  <c r="J177" i="21"/>
  <c r="K177" i="21"/>
  <c r="L177" i="21"/>
  <c r="M177" i="21"/>
  <c r="N177" i="21"/>
  <c r="O177" i="21"/>
  <c r="P177" i="21"/>
  <c r="Q177" i="21"/>
  <c r="R177" i="21"/>
  <c r="S177" i="21"/>
  <c r="T177" i="21"/>
  <c r="U177" i="21"/>
  <c r="V177" i="21"/>
  <c r="B178" i="21"/>
  <c r="C178" i="21"/>
  <c r="D178" i="21"/>
  <c r="E178" i="21"/>
  <c r="F178" i="21"/>
  <c r="G178" i="21"/>
  <c r="H178" i="21"/>
  <c r="I178" i="21"/>
  <c r="J178" i="21"/>
  <c r="K178" i="21"/>
  <c r="L178" i="21"/>
  <c r="M178" i="21"/>
  <c r="N178" i="21"/>
  <c r="O178" i="21"/>
  <c r="P178" i="21"/>
  <c r="Q178" i="21"/>
  <c r="R178" i="21"/>
  <c r="S178" i="21"/>
  <c r="T178" i="21"/>
  <c r="U178" i="21"/>
  <c r="V178" i="21"/>
  <c r="B179" i="21"/>
  <c r="C179" i="21"/>
  <c r="D179" i="21"/>
  <c r="E179" i="21"/>
  <c r="F179" i="21"/>
  <c r="G179" i="21"/>
  <c r="H179" i="21"/>
  <c r="I179" i="21"/>
  <c r="J179" i="21"/>
  <c r="K179" i="21"/>
  <c r="L179" i="21"/>
  <c r="M179" i="21"/>
  <c r="N179" i="21"/>
  <c r="O179" i="21"/>
  <c r="P179" i="21"/>
  <c r="Q179" i="21"/>
  <c r="R179" i="21"/>
  <c r="S179" i="21"/>
  <c r="T179" i="21"/>
  <c r="U179" i="21"/>
  <c r="V179" i="21"/>
  <c r="B180" i="21"/>
  <c r="C180" i="21"/>
  <c r="D180" i="21"/>
  <c r="E180" i="21"/>
  <c r="F180" i="21"/>
  <c r="G180" i="21"/>
  <c r="H180" i="21"/>
  <c r="I180" i="21"/>
  <c r="J180" i="21"/>
  <c r="K180" i="21"/>
  <c r="L180" i="21"/>
  <c r="M180" i="21"/>
  <c r="N180" i="21"/>
  <c r="O180" i="21"/>
  <c r="P180" i="21"/>
  <c r="Q180" i="21"/>
  <c r="R180" i="21"/>
  <c r="S180" i="21"/>
  <c r="T180" i="21"/>
  <c r="U180" i="21"/>
  <c r="V180" i="21"/>
  <c r="B181" i="21"/>
  <c r="C181" i="21"/>
  <c r="D181" i="21"/>
  <c r="E181" i="21"/>
  <c r="F181" i="21"/>
  <c r="G181" i="21"/>
  <c r="H181" i="21"/>
  <c r="I181" i="21"/>
  <c r="J181" i="21"/>
  <c r="K181" i="21"/>
  <c r="L181" i="21"/>
  <c r="M181" i="21"/>
  <c r="N181" i="21"/>
  <c r="O181" i="21"/>
  <c r="P181" i="21"/>
  <c r="Q181" i="21"/>
  <c r="R181" i="21"/>
  <c r="S181" i="21"/>
  <c r="T181" i="21"/>
  <c r="U181" i="21"/>
  <c r="V181" i="21"/>
  <c r="B182" i="21"/>
  <c r="C182" i="21"/>
  <c r="D182" i="21"/>
  <c r="E182" i="21"/>
  <c r="F182" i="21"/>
  <c r="G182" i="21"/>
  <c r="H182" i="21"/>
  <c r="I182" i="21"/>
  <c r="J182" i="21"/>
  <c r="K182" i="21"/>
  <c r="L182" i="21"/>
  <c r="M182" i="21"/>
  <c r="N182" i="21"/>
  <c r="O182" i="21"/>
  <c r="P182" i="21"/>
  <c r="Q182" i="21"/>
  <c r="R182" i="21"/>
  <c r="S182" i="21"/>
  <c r="T182" i="21"/>
  <c r="U182" i="21"/>
  <c r="V182" i="21"/>
  <c r="B183" i="21"/>
  <c r="C183" i="21"/>
  <c r="D183" i="21"/>
  <c r="E183" i="21"/>
  <c r="F183" i="21"/>
  <c r="G183" i="21"/>
  <c r="H183" i="21"/>
  <c r="I183" i="21"/>
  <c r="J183" i="21"/>
  <c r="K183" i="21"/>
  <c r="L183" i="21"/>
  <c r="M183" i="21"/>
  <c r="N183" i="21"/>
  <c r="O183" i="21"/>
  <c r="P183" i="21"/>
  <c r="Q183" i="21"/>
  <c r="R183" i="21"/>
  <c r="S183" i="21"/>
  <c r="T183" i="21"/>
  <c r="U183" i="21"/>
  <c r="V183" i="21"/>
  <c r="B184" i="21"/>
  <c r="C184" i="21"/>
  <c r="D184" i="21"/>
  <c r="E184" i="21"/>
  <c r="F184" i="21"/>
  <c r="G184" i="21"/>
  <c r="H184" i="21"/>
  <c r="I184" i="21"/>
  <c r="J184" i="21"/>
  <c r="K184" i="21"/>
  <c r="L184" i="21"/>
  <c r="M184" i="21"/>
  <c r="N184" i="21"/>
  <c r="O184" i="21"/>
  <c r="P184" i="21"/>
  <c r="Q184" i="21"/>
  <c r="R184" i="21"/>
  <c r="S184" i="21"/>
  <c r="T184" i="21"/>
  <c r="U184" i="21"/>
  <c r="V184" i="21"/>
  <c r="B185" i="21"/>
  <c r="C185" i="21"/>
  <c r="D185" i="21"/>
  <c r="E185" i="21"/>
  <c r="F185" i="21"/>
  <c r="G185" i="21"/>
  <c r="H185" i="21"/>
  <c r="I185" i="21"/>
  <c r="J185" i="21"/>
  <c r="K185" i="21"/>
  <c r="L185" i="21"/>
  <c r="M185" i="21"/>
  <c r="N185" i="21"/>
  <c r="O185" i="21"/>
  <c r="P185" i="21"/>
  <c r="Q185" i="21"/>
  <c r="R185" i="21"/>
  <c r="S185" i="21"/>
  <c r="T185" i="21"/>
  <c r="U185" i="21"/>
  <c r="V185" i="21"/>
  <c r="B186" i="21"/>
  <c r="C186" i="21"/>
  <c r="D186" i="21"/>
  <c r="E186" i="21"/>
  <c r="F186" i="21"/>
  <c r="G186" i="21"/>
  <c r="H186" i="21"/>
  <c r="I186" i="21"/>
  <c r="J186" i="21"/>
  <c r="K186" i="21"/>
  <c r="L186" i="21"/>
  <c r="M186" i="21"/>
  <c r="N186" i="21"/>
  <c r="O186" i="21"/>
  <c r="P186" i="21"/>
  <c r="Q186" i="21"/>
  <c r="R186" i="21"/>
  <c r="S186" i="21"/>
  <c r="T186" i="21"/>
  <c r="U186" i="21"/>
  <c r="V186" i="21"/>
  <c r="B187" i="21"/>
  <c r="C187" i="21"/>
  <c r="D187" i="21"/>
  <c r="E187" i="21"/>
  <c r="F187" i="21"/>
  <c r="G187" i="21"/>
  <c r="H187" i="21"/>
  <c r="I187" i="21"/>
  <c r="J187" i="21"/>
  <c r="K187" i="21"/>
  <c r="L187" i="21"/>
  <c r="M187" i="21"/>
  <c r="N187" i="21"/>
  <c r="O187" i="21"/>
  <c r="P187" i="21"/>
  <c r="Q187" i="21"/>
  <c r="R187" i="21"/>
  <c r="S187" i="21"/>
  <c r="T187" i="21"/>
  <c r="U187" i="21"/>
  <c r="V187" i="21"/>
  <c r="B188" i="21"/>
  <c r="C188" i="21"/>
  <c r="D188" i="21"/>
  <c r="E188" i="21"/>
  <c r="F188" i="21"/>
  <c r="G188" i="21"/>
  <c r="H188" i="21"/>
  <c r="I188" i="21"/>
  <c r="J188" i="21"/>
  <c r="K188" i="21"/>
  <c r="L188" i="21"/>
  <c r="M188" i="21"/>
  <c r="N188" i="21"/>
  <c r="O188" i="21"/>
  <c r="P188" i="21"/>
  <c r="Q188" i="21"/>
  <c r="R188" i="21"/>
  <c r="S188" i="21"/>
  <c r="T188" i="21"/>
  <c r="U188" i="21"/>
  <c r="V188" i="21"/>
  <c r="B189" i="21"/>
  <c r="C189" i="21"/>
  <c r="D189" i="21"/>
  <c r="E189" i="21"/>
  <c r="F189" i="21"/>
  <c r="G189" i="21"/>
  <c r="H189" i="21"/>
  <c r="I189" i="21"/>
  <c r="J189" i="21"/>
  <c r="K189" i="21"/>
  <c r="L189" i="21"/>
  <c r="M189" i="21"/>
  <c r="N189" i="21"/>
  <c r="O189" i="21"/>
  <c r="P189" i="21"/>
  <c r="Q189" i="21"/>
  <c r="R189" i="21"/>
  <c r="S189" i="21"/>
  <c r="T189" i="21"/>
  <c r="U189" i="21"/>
  <c r="V189" i="21"/>
  <c r="B190" i="21"/>
  <c r="C190" i="21"/>
  <c r="D190" i="21"/>
  <c r="E190" i="21"/>
  <c r="F190" i="21"/>
  <c r="G190" i="21"/>
  <c r="H190" i="21"/>
  <c r="I190" i="21"/>
  <c r="J190" i="21"/>
  <c r="K190" i="21"/>
  <c r="L190" i="21"/>
  <c r="M190" i="21"/>
  <c r="N190" i="21"/>
  <c r="O190" i="21"/>
  <c r="P190" i="21"/>
  <c r="Q190" i="21"/>
  <c r="R190" i="21"/>
  <c r="S190" i="21"/>
  <c r="T190" i="21"/>
  <c r="U190" i="21"/>
  <c r="V190" i="21"/>
  <c r="B191" i="21"/>
  <c r="C191" i="21"/>
  <c r="D191" i="21"/>
  <c r="E191" i="21"/>
  <c r="F191" i="21"/>
  <c r="G191" i="21"/>
  <c r="H191" i="21"/>
  <c r="I191" i="21"/>
  <c r="J191" i="21"/>
  <c r="K191" i="21"/>
  <c r="L191" i="21"/>
  <c r="M191" i="21"/>
  <c r="N191" i="21"/>
  <c r="O191" i="21"/>
  <c r="P191" i="21"/>
  <c r="Q191" i="21"/>
  <c r="R191" i="21"/>
  <c r="S191" i="21"/>
  <c r="T191" i="21"/>
  <c r="U191" i="21"/>
  <c r="V191" i="21"/>
  <c r="B192" i="21"/>
  <c r="C192" i="21"/>
  <c r="D192" i="21"/>
  <c r="E192" i="21"/>
  <c r="F192" i="21"/>
  <c r="G192" i="21"/>
  <c r="H192" i="21"/>
  <c r="I192" i="21"/>
  <c r="J192" i="21"/>
  <c r="K192" i="21"/>
  <c r="L192" i="21"/>
  <c r="M192" i="21"/>
  <c r="N192" i="21"/>
  <c r="O192" i="21"/>
  <c r="P192" i="21"/>
  <c r="Q192" i="21"/>
  <c r="R192" i="21"/>
  <c r="S192" i="21"/>
  <c r="T192" i="21"/>
  <c r="U192" i="21"/>
  <c r="V192" i="21"/>
  <c r="B193" i="21"/>
  <c r="C193" i="21"/>
  <c r="D193" i="21"/>
  <c r="E193" i="21"/>
  <c r="F193" i="21"/>
  <c r="G193" i="21"/>
  <c r="H193" i="21"/>
  <c r="I193" i="21"/>
  <c r="J193" i="21"/>
  <c r="K193" i="21"/>
  <c r="L193" i="21"/>
  <c r="M193" i="21"/>
  <c r="N193" i="21"/>
  <c r="O193" i="21"/>
  <c r="P193" i="21"/>
  <c r="Q193" i="21"/>
  <c r="R193" i="21"/>
  <c r="S193" i="21"/>
  <c r="T193" i="21"/>
  <c r="U193" i="21"/>
  <c r="V193" i="21"/>
  <c r="B194" i="21"/>
  <c r="C194" i="21"/>
  <c r="D194" i="21"/>
  <c r="E194" i="21"/>
  <c r="F194" i="21"/>
  <c r="G194" i="21"/>
  <c r="H194" i="21"/>
  <c r="I194" i="21"/>
  <c r="J194" i="21"/>
  <c r="K194" i="21"/>
  <c r="L194" i="21"/>
  <c r="M194" i="21"/>
  <c r="N194" i="21"/>
  <c r="O194" i="21"/>
  <c r="P194" i="21"/>
  <c r="Q194" i="21"/>
  <c r="R194" i="21"/>
  <c r="S194" i="21"/>
  <c r="T194" i="21"/>
  <c r="U194" i="21"/>
  <c r="V194" i="21"/>
  <c r="B195" i="21"/>
  <c r="C195" i="21"/>
  <c r="D195" i="21"/>
  <c r="E195" i="21"/>
  <c r="F195" i="21"/>
  <c r="G195" i="21"/>
  <c r="H195" i="21"/>
  <c r="I195" i="21"/>
  <c r="J195" i="21"/>
  <c r="K195" i="21"/>
  <c r="L195" i="21"/>
  <c r="M195" i="21"/>
  <c r="N195" i="21"/>
  <c r="O195" i="21"/>
  <c r="P195" i="21"/>
  <c r="Q195" i="21"/>
  <c r="R195" i="21"/>
  <c r="S195" i="21"/>
  <c r="T195" i="21"/>
  <c r="U195" i="21"/>
  <c r="V195" i="21"/>
  <c r="B196" i="21"/>
  <c r="C196" i="21"/>
  <c r="D196" i="21"/>
  <c r="E196" i="21"/>
  <c r="F196" i="21"/>
  <c r="G196" i="21"/>
  <c r="H196" i="21"/>
  <c r="I196" i="21"/>
  <c r="J196" i="21"/>
  <c r="K196" i="21"/>
  <c r="L196" i="21"/>
  <c r="M196" i="21"/>
  <c r="N196" i="21"/>
  <c r="O196" i="21"/>
  <c r="P196" i="21"/>
  <c r="Q196" i="21"/>
  <c r="R196" i="21"/>
  <c r="S196" i="21"/>
  <c r="T196" i="21"/>
  <c r="U196" i="21"/>
  <c r="V196" i="21"/>
  <c r="B197" i="21"/>
  <c r="C197" i="21"/>
  <c r="D197" i="21"/>
  <c r="E197" i="21"/>
  <c r="F197" i="21"/>
  <c r="G197" i="21"/>
  <c r="H197" i="21"/>
  <c r="I197" i="21"/>
  <c r="J197" i="21"/>
  <c r="K197" i="21"/>
  <c r="L197" i="21"/>
  <c r="M197" i="21"/>
  <c r="N197" i="21"/>
  <c r="O197" i="21"/>
  <c r="P197" i="21"/>
  <c r="Q197" i="21"/>
  <c r="R197" i="21"/>
  <c r="S197" i="21"/>
  <c r="T197" i="21"/>
  <c r="U197" i="21"/>
  <c r="V197" i="21"/>
  <c r="B198" i="21"/>
  <c r="C198" i="21"/>
  <c r="D198" i="21"/>
  <c r="E198" i="21"/>
  <c r="F198" i="21"/>
  <c r="G198" i="21"/>
  <c r="H198" i="21"/>
  <c r="I198" i="21"/>
  <c r="J198" i="21"/>
  <c r="K198" i="21"/>
  <c r="L198" i="21"/>
  <c r="M198" i="21"/>
  <c r="N198" i="21"/>
  <c r="O198" i="21"/>
  <c r="P198" i="21"/>
  <c r="Q198" i="21"/>
  <c r="R198" i="21"/>
  <c r="S198" i="21"/>
  <c r="T198" i="21"/>
  <c r="U198" i="21"/>
  <c r="V198" i="21"/>
  <c r="B199" i="21"/>
  <c r="C199" i="21"/>
  <c r="D199" i="21"/>
  <c r="E199" i="21"/>
  <c r="F199" i="21"/>
  <c r="G199" i="21"/>
  <c r="H199" i="21"/>
  <c r="I199" i="21"/>
  <c r="J199" i="21"/>
  <c r="K199" i="21"/>
  <c r="L199" i="21"/>
  <c r="M199" i="21"/>
  <c r="N199" i="21"/>
  <c r="O199" i="21"/>
  <c r="P199" i="21"/>
  <c r="Q199" i="21"/>
  <c r="R199" i="21"/>
  <c r="S199" i="21"/>
  <c r="T199" i="21"/>
  <c r="U199" i="21"/>
  <c r="V199" i="21"/>
  <c r="B200" i="21"/>
  <c r="C200" i="21"/>
  <c r="D200" i="21"/>
  <c r="E200" i="21"/>
  <c r="F200" i="21"/>
  <c r="G200" i="21"/>
  <c r="H200" i="21"/>
  <c r="I200" i="21"/>
  <c r="J200" i="21"/>
  <c r="K200" i="21"/>
  <c r="L200" i="21"/>
  <c r="M200" i="21"/>
  <c r="N200" i="21"/>
  <c r="O200" i="21"/>
  <c r="P200" i="21"/>
  <c r="Q200" i="21"/>
  <c r="R200" i="21"/>
  <c r="S200" i="21"/>
  <c r="T200" i="21"/>
  <c r="U200" i="21"/>
  <c r="V200" i="21"/>
  <c r="B201" i="21"/>
  <c r="C201" i="21"/>
  <c r="D201" i="21"/>
  <c r="E201" i="21"/>
  <c r="F201" i="21"/>
  <c r="G201" i="21"/>
  <c r="H201" i="21"/>
  <c r="I201" i="21"/>
  <c r="J201" i="21"/>
  <c r="K201" i="21"/>
  <c r="L201" i="21"/>
  <c r="M201" i="21"/>
  <c r="N201" i="21"/>
  <c r="O201" i="21"/>
  <c r="P201" i="21"/>
  <c r="Q201" i="21"/>
  <c r="R201" i="21"/>
  <c r="S201" i="21"/>
  <c r="T201" i="21"/>
  <c r="U201" i="21"/>
  <c r="V201" i="21"/>
  <c r="B202" i="21"/>
  <c r="C202" i="21"/>
  <c r="D202" i="21"/>
  <c r="E202" i="21"/>
  <c r="F202" i="21"/>
  <c r="G202" i="21"/>
  <c r="H202" i="21"/>
  <c r="I202" i="21"/>
  <c r="J202" i="21"/>
  <c r="K202" i="21"/>
  <c r="L202" i="21"/>
  <c r="M202" i="21"/>
  <c r="N202" i="21"/>
  <c r="O202" i="21"/>
  <c r="P202" i="21"/>
  <c r="Q202" i="21"/>
  <c r="R202" i="21"/>
  <c r="S202" i="21"/>
  <c r="T202" i="21"/>
  <c r="U202" i="21"/>
  <c r="V202" i="21"/>
  <c r="B203" i="21"/>
  <c r="C203" i="21"/>
  <c r="D203" i="21"/>
  <c r="E203" i="21"/>
  <c r="F203" i="21"/>
  <c r="G203" i="21"/>
  <c r="H203" i="21"/>
  <c r="I203" i="21"/>
  <c r="J203" i="21"/>
  <c r="K203" i="21"/>
  <c r="L203" i="21"/>
  <c r="M203" i="21"/>
  <c r="N203" i="21"/>
  <c r="O203" i="21"/>
  <c r="P203" i="21"/>
  <c r="Q203" i="21"/>
  <c r="R203" i="21"/>
  <c r="S203" i="21"/>
  <c r="T203" i="21"/>
  <c r="U203" i="21"/>
  <c r="V203" i="21"/>
  <c r="B204" i="21"/>
  <c r="C204" i="21"/>
  <c r="D204" i="21"/>
  <c r="E204" i="21"/>
  <c r="F204" i="21"/>
  <c r="G204" i="21"/>
  <c r="H204" i="21"/>
  <c r="I204" i="21"/>
  <c r="J204" i="21"/>
  <c r="K204" i="21"/>
  <c r="L204" i="21"/>
  <c r="M204" i="21"/>
  <c r="N204" i="21"/>
  <c r="O204" i="21"/>
  <c r="P204" i="21"/>
  <c r="Q204" i="21"/>
  <c r="R204" i="21"/>
  <c r="S204" i="21"/>
  <c r="T204" i="21"/>
  <c r="U204" i="21"/>
  <c r="V204" i="21"/>
  <c r="B205" i="21"/>
  <c r="C205" i="21"/>
  <c r="D205" i="21"/>
  <c r="E205" i="21"/>
  <c r="F205" i="21"/>
  <c r="G205" i="21"/>
  <c r="H205" i="21"/>
  <c r="I205" i="21"/>
  <c r="J205" i="21"/>
  <c r="K205" i="21"/>
  <c r="L205" i="21"/>
  <c r="M205" i="21"/>
  <c r="N205" i="21"/>
  <c r="O205" i="21"/>
  <c r="P205" i="21"/>
  <c r="Q205" i="21"/>
  <c r="R205" i="21"/>
  <c r="S205" i="21"/>
  <c r="T205" i="21"/>
  <c r="U205" i="21"/>
  <c r="V205" i="21"/>
  <c r="B206" i="21"/>
  <c r="C206" i="21"/>
  <c r="D206" i="21"/>
  <c r="E206" i="21"/>
  <c r="F206" i="21"/>
  <c r="G206" i="21"/>
  <c r="H206" i="21"/>
  <c r="I206" i="21"/>
  <c r="J206" i="21"/>
  <c r="K206" i="21"/>
  <c r="L206" i="21"/>
  <c r="M206" i="21"/>
  <c r="N206" i="21"/>
  <c r="O206" i="21"/>
  <c r="P206" i="21"/>
  <c r="Q206" i="21"/>
  <c r="R206" i="21"/>
  <c r="S206" i="21"/>
  <c r="T206" i="21"/>
  <c r="U206" i="21"/>
  <c r="V206" i="21"/>
  <c r="B207" i="21"/>
  <c r="C207" i="21"/>
  <c r="D207" i="21"/>
  <c r="E207" i="21"/>
  <c r="F207" i="21"/>
  <c r="G207" i="21"/>
  <c r="H207" i="21"/>
  <c r="I207" i="21"/>
  <c r="J207" i="21"/>
  <c r="K207" i="21"/>
  <c r="L207" i="21"/>
  <c r="M207" i="21"/>
  <c r="N207" i="21"/>
  <c r="O207" i="21"/>
  <c r="P207" i="21"/>
  <c r="Q207" i="21"/>
  <c r="R207" i="21"/>
  <c r="S207" i="21"/>
  <c r="T207" i="21"/>
  <c r="U207" i="21"/>
  <c r="V207" i="21"/>
  <c r="B208" i="21"/>
  <c r="C208" i="21"/>
  <c r="D208" i="21"/>
  <c r="E208" i="21"/>
  <c r="F208" i="21"/>
  <c r="G208" i="21"/>
  <c r="H208" i="21"/>
  <c r="I208" i="21"/>
  <c r="J208" i="21"/>
  <c r="K208" i="21"/>
  <c r="L208" i="21"/>
  <c r="M208" i="21"/>
  <c r="N208" i="21"/>
  <c r="O208" i="21"/>
  <c r="P208" i="21"/>
  <c r="Q208" i="21"/>
  <c r="R208" i="21"/>
  <c r="S208" i="21"/>
  <c r="T208" i="21"/>
  <c r="U208" i="21"/>
  <c r="V208" i="21"/>
  <c r="B209" i="21"/>
  <c r="C209" i="21"/>
  <c r="D209" i="21"/>
  <c r="E209" i="21"/>
  <c r="F209" i="21"/>
  <c r="G209" i="21"/>
  <c r="H209" i="21"/>
  <c r="I209" i="21"/>
  <c r="J209" i="21"/>
  <c r="K209" i="21"/>
  <c r="L209" i="21"/>
  <c r="M209" i="21"/>
  <c r="N209" i="21"/>
  <c r="O209" i="21"/>
  <c r="P209" i="21"/>
  <c r="Q209" i="21"/>
  <c r="R209" i="21"/>
  <c r="S209" i="21"/>
  <c r="T209" i="21"/>
  <c r="U209" i="21"/>
  <c r="V209" i="21"/>
  <c r="B210" i="21"/>
  <c r="C210" i="21"/>
  <c r="D210" i="21"/>
  <c r="E210" i="21"/>
  <c r="F210" i="21"/>
  <c r="G210" i="21"/>
  <c r="H210" i="21"/>
  <c r="I210" i="21"/>
  <c r="J210" i="21"/>
  <c r="K210" i="21"/>
  <c r="L210" i="21"/>
  <c r="M210" i="21"/>
  <c r="N210" i="21"/>
  <c r="O210" i="21"/>
  <c r="P210" i="21"/>
  <c r="Q210" i="21"/>
  <c r="R210" i="21"/>
  <c r="S210" i="21"/>
  <c r="T210" i="21"/>
  <c r="U210" i="21"/>
  <c r="V210" i="21"/>
  <c r="B211" i="21"/>
  <c r="C211" i="21"/>
  <c r="D211" i="21"/>
  <c r="E211" i="21"/>
  <c r="F211" i="21"/>
  <c r="G211" i="21"/>
  <c r="H211" i="21"/>
  <c r="I211" i="21"/>
  <c r="J211" i="21"/>
  <c r="K211" i="21"/>
  <c r="L211" i="21"/>
  <c r="M211" i="21"/>
  <c r="N211" i="21"/>
  <c r="O211" i="21"/>
  <c r="P211" i="21"/>
  <c r="Q211" i="21"/>
  <c r="R211" i="21"/>
  <c r="S211" i="21"/>
  <c r="T211" i="21"/>
  <c r="U211" i="21"/>
  <c r="V211" i="21"/>
  <c r="B212" i="21"/>
  <c r="C212" i="21"/>
  <c r="D212" i="21"/>
  <c r="E212" i="21"/>
  <c r="F212" i="21"/>
  <c r="G212" i="21"/>
  <c r="H212" i="21"/>
  <c r="I212" i="21"/>
  <c r="J212" i="21"/>
  <c r="K212" i="21"/>
  <c r="L212" i="21"/>
  <c r="M212" i="21"/>
  <c r="N212" i="21"/>
  <c r="O212" i="21"/>
  <c r="P212" i="21"/>
  <c r="Q212" i="21"/>
  <c r="R212" i="21"/>
  <c r="S212" i="21"/>
  <c r="T212" i="21"/>
  <c r="U212" i="21"/>
  <c r="V212" i="21"/>
  <c r="B213" i="21"/>
  <c r="C213" i="21"/>
  <c r="D213" i="21"/>
  <c r="E213" i="21"/>
  <c r="F213" i="21"/>
  <c r="G213" i="21"/>
  <c r="H213" i="21"/>
  <c r="I213" i="21"/>
  <c r="J213" i="21"/>
  <c r="K213" i="21"/>
  <c r="L213" i="21"/>
  <c r="M213" i="21"/>
  <c r="N213" i="21"/>
  <c r="O213" i="21"/>
  <c r="P213" i="21"/>
  <c r="Q213" i="21"/>
  <c r="R213" i="21"/>
  <c r="S213" i="21"/>
  <c r="T213" i="21"/>
  <c r="U213" i="21"/>
  <c r="V213" i="21"/>
  <c r="B214" i="21"/>
  <c r="C214" i="21"/>
  <c r="D214" i="21"/>
  <c r="E214" i="21"/>
  <c r="F214" i="21"/>
  <c r="G214" i="21"/>
  <c r="H214" i="21"/>
  <c r="I214" i="21"/>
  <c r="J214" i="21"/>
  <c r="K214" i="21"/>
  <c r="L214" i="21"/>
  <c r="M214" i="21"/>
  <c r="N214" i="21"/>
  <c r="O214" i="21"/>
  <c r="P214" i="21"/>
  <c r="Q214" i="21"/>
  <c r="R214" i="21"/>
  <c r="S214" i="21"/>
  <c r="T214" i="21"/>
  <c r="U214" i="21"/>
  <c r="V214" i="21"/>
  <c r="B215" i="21"/>
  <c r="C215" i="21"/>
  <c r="D215" i="21"/>
  <c r="E215" i="21"/>
  <c r="F215" i="21"/>
  <c r="G215" i="21"/>
  <c r="H215" i="21"/>
  <c r="I215" i="21"/>
  <c r="J215" i="21"/>
  <c r="K215" i="21"/>
  <c r="L215" i="21"/>
  <c r="M215" i="21"/>
  <c r="N215" i="21"/>
  <c r="O215" i="21"/>
  <c r="P215" i="21"/>
  <c r="Q215" i="21"/>
  <c r="R215" i="21"/>
  <c r="S215" i="21"/>
  <c r="T215" i="21"/>
  <c r="U215" i="21"/>
  <c r="V215" i="21"/>
  <c r="B216" i="21"/>
  <c r="C216" i="21"/>
  <c r="D216" i="21"/>
  <c r="E216" i="21"/>
  <c r="F216" i="21"/>
  <c r="G216" i="21"/>
  <c r="H216" i="21"/>
  <c r="I216" i="21"/>
  <c r="J216" i="21"/>
  <c r="K216" i="21"/>
  <c r="L216" i="21"/>
  <c r="M216" i="21"/>
  <c r="N216" i="21"/>
  <c r="O216" i="21"/>
  <c r="P216" i="21"/>
  <c r="Q216" i="21"/>
  <c r="R216" i="21"/>
  <c r="S216" i="21"/>
  <c r="T216" i="21"/>
  <c r="U216" i="21"/>
  <c r="V216" i="21"/>
  <c r="B217" i="21"/>
  <c r="C217" i="21"/>
  <c r="D217" i="21"/>
  <c r="E217" i="21"/>
  <c r="F217" i="21"/>
  <c r="G217" i="21"/>
  <c r="H217" i="21"/>
  <c r="I217" i="21"/>
  <c r="J217" i="21"/>
  <c r="K217" i="21"/>
  <c r="L217" i="21"/>
  <c r="M217" i="21"/>
  <c r="N217" i="21"/>
  <c r="O217" i="21"/>
  <c r="P217" i="21"/>
  <c r="Q217" i="21"/>
  <c r="R217" i="21"/>
  <c r="S217" i="21"/>
  <c r="T217" i="21"/>
  <c r="U217" i="21"/>
  <c r="V217" i="21"/>
  <c r="B218" i="21"/>
  <c r="C218" i="21"/>
  <c r="D218" i="21"/>
  <c r="E218" i="21"/>
  <c r="F218" i="21"/>
  <c r="G218" i="21"/>
  <c r="H218" i="21"/>
  <c r="I218" i="21"/>
  <c r="J218" i="21"/>
  <c r="K218" i="21"/>
  <c r="L218" i="21"/>
  <c r="M218" i="21"/>
  <c r="N218" i="21"/>
  <c r="O218" i="21"/>
  <c r="P218" i="21"/>
  <c r="Q218" i="21"/>
  <c r="R218" i="21"/>
  <c r="S218" i="21"/>
  <c r="T218" i="21"/>
  <c r="U218" i="21"/>
  <c r="V218" i="21"/>
  <c r="B219" i="21"/>
  <c r="C219" i="21"/>
  <c r="D219" i="21"/>
  <c r="E219" i="21"/>
  <c r="F219" i="21"/>
  <c r="G219" i="21"/>
  <c r="H219" i="21"/>
  <c r="I219" i="21"/>
  <c r="J219" i="21"/>
  <c r="K219" i="21"/>
  <c r="L219" i="21"/>
  <c r="M219" i="21"/>
  <c r="N219" i="21"/>
  <c r="O219" i="21"/>
  <c r="P219" i="21"/>
  <c r="Q219" i="21"/>
  <c r="R219" i="21"/>
  <c r="S219" i="21"/>
  <c r="T219" i="21"/>
  <c r="U219" i="21"/>
  <c r="V219" i="21"/>
  <c r="B220" i="21"/>
  <c r="C220" i="21"/>
  <c r="D220" i="21"/>
  <c r="E220" i="21"/>
  <c r="F220" i="21"/>
  <c r="G220" i="21"/>
  <c r="H220" i="21"/>
  <c r="I220" i="21"/>
  <c r="J220" i="21"/>
  <c r="K220" i="21"/>
  <c r="L220" i="21"/>
  <c r="M220" i="21"/>
  <c r="N220" i="21"/>
  <c r="O220" i="21"/>
  <c r="P220" i="21"/>
  <c r="Q220" i="21"/>
  <c r="R220" i="21"/>
  <c r="S220" i="21"/>
  <c r="T220" i="21"/>
  <c r="U220" i="21"/>
  <c r="V220" i="21"/>
  <c r="B221" i="21"/>
  <c r="C221" i="21"/>
  <c r="D221" i="21"/>
  <c r="E221" i="21"/>
  <c r="F221" i="21"/>
  <c r="G221" i="21"/>
  <c r="H221" i="21"/>
  <c r="I221" i="21"/>
  <c r="J221" i="21"/>
  <c r="K221" i="21"/>
  <c r="L221" i="21"/>
  <c r="M221" i="21"/>
  <c r="N221" i="21"/>
  <c r="O221" i="21"/>
  <c r="P221" i="21"/>
  <c r="Q221" i="21"/>
  <c r="R221" i="21"/>
  <c r="S221" i="21"/>
  <c r="T221" i="21"/>
  <c r="U221" i="21"/>
  <c r="V221" i="21"/>
  <c r="B222" i="21"/>
  <c r="C222" i="21"/>
  <c r="D222" i="21"/>
  <c r="E222" i="21"/>
  <c r="F222" i="21"/>
  <c r="G222" i="21"/>
  <c r="H222" i="21"/>
  <c r="I222" i="21"/>
  <c r="J222" i="21"/>
  <c r="K222" i="21"/>
  <c r="L222" i="21"/>
  <c r="M222" i="21"/>
  <c r="N222" i="21"/>
  <c r="O222" i="21"/>
  <c r="P222" i="21"/>
  <c r="Q222" i="21"/>
  <c r="R222" i="21"/>
  <c r="S222" i="21"/>
  <c r="T222" i="21"/>
  <c r="U222" i="21"/>
  <c r="V222" i="21"/>
  <c r="B223" i="21"/>
  <c r="C223" i="21"/>
  <c r="D223" i="21"/>
  <c r="E223" i="21"/>
  <c r="F223" i="21"/>
  <c r="G223" i="21"/>
  <c r="H223" i="21"/>
  <c r="I223" i="21"/>
  <c r="J223" i="21"/>
  <c r="K223" i="21"/>
  <c r="L223" i="21"/>
  <c r="M223" i="21"/>
  <c r="N223" i="21"/>
  <c r="O223" i="21"/>
  <c r="P223" i="21"/>
  <c r="Q223" i="21"/>
  <c r="R223" i="21"/>
  <c r="S223" i="21"/>
  <c r="T223" i="21"/>
  <c r="U223" i="21"/>
  <c r="V223" i="21"/>
  <c r="B224" i="21"/>
  <c r="C224" i="21"/>
  <c r="D224" i="21"/>
  <c r="E224" i="21"/>
  <c r="F224" i="21"/>
  <c r="G224" i="21"/>
  <c r="H224" i="21"/>
  <c r="I224" i="21"/>
  <c r="J224" i="21"/>
  <c r="K224" i="21"/>
  <c r="L224" i="21"/>
  <c r="M224" i="21"/>
  <c r="N224" i="21"/>
  <c r="O224" i="21"/>
  <c r="P224" i="21"/>
  <c r="Q224" i="21"/>
  <c r="R224" i="21"/>
  <c r="S224" i="21"/>
  <c r="T224" i="21"/>
  <c r="U224" i="21"/>
  <c r="V224" i="21"/>
  <c r="B225" i="21"/>
  <c r="C225" i="21"/>
  <c r="D225" i="21"/>
  <c r="E225" i="21"/>
  <c r="F225" i="21"/>
  <c r="G225" i="21"/>
  <c r="H225" i="21"/>
  <c r="I225" i="21"/>
  <c r="J225" i="21"/>
  <c r="K225" i="21"/>
  <c r="L225" i="21"/>
  <c r="M225" i="21"/>
  <c r="N225" i="21"/>
  <c r="O225" i="21"/>
  <c r="P225" i="21"/>
  <c r="Q225" i="21"/>
  <c r="R225" i="21"/>
  <c r="S225" i="21"/>
  <c r="T225" i="21"/>
  <c r="U225" i="21"/>
  <c r="V225" i="21"/>
  <c r="B226" i="21"/>
  <c r="C226" i="21"/>
  <c r="D226" i="21"/>
  <c r="E226" i="21"/>
  <c r="F226" i="21"/>
  <c r="G226" i="21"/>
  <c r="H226" i="21"/>
  <c r="I226" i="21"/>
  <c r="J226" i="21"/>
  <c r="K226" i="21"/>
  <c r="L226" i="21"/>
  <c r="M226" i="21"/>
  <c r="N226" i="21"/>
  <c r="O226" i="21"/>
  <c r="P226" i="21"/>
  <c r="Q226" i="21"/>
  <c r="R226" i="21"/>
  <c r="S226" i="21"/>
  <c r="T226" i="21"/>
  <c r="U226" i="21"/>
  <c r="V226" i="21"/>
  <c r="B227" i="21"/>
  <c r="C227" i="21"/>
  <c r="D227" i="21"/>
  <c r="E227" i="21"/>
  <c r="F227" i="21"/>
  <c r="G227" i="21"/>
  <c r="H227" i="21"/>
  <c r="I227" i="21"/>
  <c r="J227" i="21"/>
  <c r="K227" i="21"/>
  <c r="L227" i="21"/>
  <c r="M227" i="21"/>
  <c r="N227" i="21"/>
  <c r="O227" i="21"/>
  <c r="P227" i="21"/>
  <c r="Q227" i="21"/>
  <c r="R227" i="21"/>
  <c r="S227" i="21"/>
  <c r="T227" i="21"/>
  <c r="U227" i="21"/>
  <c r="V227" i="21"/>
  <c r="B228" i="21"/>
  <c r="C228" i="21"/>
  <c r="D228" i="21"/>
  <c r="E228" i="21"/>
  <c r="F228" i="21"/>
  <c r="G228" i="21"/>
  <c r="H228" i="21"/>
  <c r="I228" i="21"/>
  <c r="J228" i="21"/>
  <c r="K228" i="21"/>
  <c r="L228" i="21"/>
  <c r="M228" i="21"/>
  <c r="N228" i="21"/>
  <c r="O228" i="21"/>
  <c r="P228" i="21"/>
  <c r="Q228" i="21"/>
  <c r="R228" i="21"/>
  <c r="S228" i="21"/>
  <c r="T228" i="21"/>
  <c r="U228" i="21"/>
  <c r="V228" i="21"/>
  <c r="B229" i="21"/>
  <c r="C229" i="21"/>
  <c r="D229" i="21"/>
  <c r="E229" i="21"/>
  <c r="F229" i="21"/>
  <c r="G229" i="21"/>
  <c r="H229" i="21"/>
  <c r="I229" i="21"/>
  <c r="J229" i="21"/>
  <c r="K229" i="21"/>
  <c r="L229" i="21"/>
  <c r="M229" i="21"/>
  <c r="N229" i="21"/>
  <c r="O229" i="21"/>
  <c r="P229" i="21"/>
  <c r="Q229" i="21"/>
  <c r="R229" i="21"/>
  <c r="S229" i="21"/>
  <c r="T229" i="21"/>
  <c r="U229" i="21"/>
  <c r="V229" i="21"/>
  <c r="B230" i="21"/>
  <c r="C230" i="21"/>
  <c r="D230" i="21"/>
  <c r="E230" i="21"/>
  <c r="F230" i="21"/>
  <c r="G230" i="21"/>
  <c r="H230" i="21"/>
  <c r="I230" i="21"/>
  <c r="J230" i="21"/>
  <c r="K230" i="21"/>
  <c r="L230" i="21"/>
  <c r="M230" i="21"/>
  <c r="N230" i="21"/>
  <c r="O230" i="21"/>
  <c r="P230" i="21"/>
  <c r="Q230" i="21"/>
  <c r="R230" i="21"/>
  <c r="S230" i="21"/>
  <c r="T230" i="21"/>
  <c r="U230" i="21"/>
  <c r="V230" i="21"/>
  <c r="B231" i="21"/>
  <c r="C231" i="21"/>
  <c r="D231" i="21"/>
  <c r="E231" i="21"/>
  <c r="F231" i="21"/>
  <c r="G231" i="21"/>
  <c r="H231" i="21"/>
  <c r="I231" i="21"/>
  <c r="J231" i="21"/>
  <c r="K231" i="21"/>
  <c r="L231" i="21"/>
  <c r="M231" i="21"/>
  <c r="N231" i="21"/>
  <c r="O231" i="21"/>
  <c r="P231" i="21"/>
  <c r="Q231" i="21"/>
  <c r="R231" i="21"/>
  <c r="S231" i="21"/>
  <c r="T231" i="21"/>
  <c r="U231" i="21"/>
  <c r="V231" i="21"/>
  <c r="B232" i="21"/>
  <c r="C232" i="21"/>
  <c r="D232" i="21"/>
  <c r="E232" i="21"/>
  <c r="F232" i="21"/>
  <c r="G232" i="21"/>
  <c r="H232" i="21"/>
  <c r="I232" i="21"/>
  <c r="J232" i="21"/>
  <c r="K232" i="21"/>
  <c r="L232" i="21"/>
  <c r="M232" i="21"/>
  <c r="N232" i="21"/>
  <c r="O232" i="21"/>
  <c r="P232" i="21"/>
  <c r="Q232" i="21"/>
  <c r="R232" i="21"/>
  <c r="S232" i="21"/>
  <c r="T232" i="21"/>
  <c r="U232" i="21"/>
  <c r="V232" i="21"/>
  <c r="B233" i="21"/>
  <c r="C233" i="21"/>
  <c r="D233" i="21"/>
  <c r="E233" i="21"/>
  <c r="F233" i="21"/>
  <c r="G233" i="21"/>
  <c r="H233" i="21"/>
  <c r="I233" i="21"/>
  <c r="J233" i="21"/>
  <c r="K233" i="21"/>
  <c r="L233" i="21"/>
  <c r="M233" i="21"/>
  <c r="N233" i="21"/>
  <c r="O233" i="21"/>
  <c r="P233" i="21"/>
  <c r="Q233" i="21"/>
  <c r="R233" i="21"/>
  <c r="S233" i="21"/>
  <c r="T233" i="21"/>
  <c r="U233" i="21"/>
  <c r="V233" i="21"/>
  <c r="B234" i="21"/>
  <c r="C234" i="21"/>
  <c r="D234" i="21"/>
  <c r="E234" i="21"/>
  <c r="F234" i="21"/>
  <c r="G234" i="21"/>
  <c r="H234" i="21"/>
  <c r="I234" i="21"/>
  <c r="J234" i="21"/>
  <c r="K234" i="21"/>
  <c r="L234" i="21"/>
  <c r="M234" i="21"/>
  <c r="N234" i="21"/>
  <c r="O234" i="21"/>
  <c r="P234" i="21"/>
  <c r="Q234" i="21"/>
  <c r="R234" i="21"/>
  <c r="S234" i="21"/>
  <c r="T234" i="21"/>
  <c r="U234" i="21"/>
  <c r="V234" i="21"/>
  <c r="B235" i="21"/>
  <c r="C235" i="21"/>
  <c r="D235" i="21"/>
  <c r="E235" i="21"/>
  <c r="F235" i="21"/>
  <c r="G235" i="21"/>
  <c r="H235" i="21"/>
  <c r="I235" i="21"/>
  <c r="J235" i="21"/>
  <c r="K235" i="21"/>
  <c r="L235" i="21"/>
  <c r="M235" i="21"/>
  <c r="N235" i="21"/>
  <c r="O235" i="21"/>
  <c r="P235" i="21"/>
  <c r="Q235" i="21"/>
  <c r="R235" i="21"/>
  <c r="S235" i="21"/>
  <c r="T235" i="21"/>
  <c r="U235" i="21"/>
  <c r="V235" i="21"/>
  <c r="B236" i="21"/>
  <c r="C236" i="21"/>
  <c r="D236" i="21"/>
  <c r="E236" i="21"/>
  <c r="F236" i="21"/>
  <c r="G236" i="21"/>
  <c r="H236" i="21"/>
  <c r="I236" i="21"/>
  <c r="J236" i="21"/>
  <c r="K236" i="21"/>
  <c r="L236" i="21"/>
  <c r="M236" i="21"/>
  <c r="N236" i="21"/>
  <c r="O236" i="21"/>
  <c r="P236" i="21"/>
  <c r="Q236" i="21"/>
  <c r="R236" i="21"/>
  <c r="S236" i="21"/>
  <c r="T236" i="21"/>
  <c r="U236" i="21"/>
  <c r="V236" i="21"/>
  <c r="B237" i="21"/>
  <c r="C237" i="21"/>
  <c r="D237" i="21"/>
  <c r="E237" i="21"/>
  <c r="F237" i="21"/>
  <c r="G237" i="21"/>
  <c r="H237" i="21"/>
  <c r="I237" i="21"/>
  <c r="J237" i="21"/>
  <c r="K237" i="21"/>
  <c r="L237" i="21"/>
  <c r="M237" i="21"/>
  <c r="N237" i="21"/>
  <c r="O237" i="21"/>
  <c r="P237" i="21"/>
  <c r="Q237" i="21"/>
  <c r="R237" i="21"/>
  <c r="S237" i="21"/>
  <c r="T237" i="21"/>
  <c r="U237" i="21"/>
  <c r="V237" i="21"/>
  <c r="B238" i="21"/>
  <c r="C238" i="21"/>
  <c r="D238" i="21"/>
  <c r="E238" i="21"/>
  <c r="F238" i="21"/>
  <c r="G238" i="21"/>
  <c r="H238" i="21"/>
  <c r="I238" i="21"/>
  <c r="J238" i="21"/>
  <c r="K238" i="21"/>
  <c r="L238" i="21"/>
  <c r="M238" i="21"/>
  <c r="N238" i="21"/>
  <c r="O238" i="21"/>
  <c r="P238" i="21"/>
  <c r="Q238" i="21"/>
  <c r="R238" i="21"/>
  <c r="S238" i="21"/>
  <c r="T238" i="21"/>
  <c r="U238" i="21"/>
  <c r="V238" i="21"/>
  <c r="B239" i="21"/>
  <c r="C239" i="21"/>
  <c r="D239" i="21"/>
  <c r="E239" i="21"/>
  <c r="F239" i="21"/>
  <c r="G239" i="21"/>
  <c r="H239" i="21"/>
  <c r="I239" i="21"/>
  <c r="J239" i="21"/>
  <c r="K239" i="21"/>
  <c r="L239" i="21"/>
  <c r="M239" i="21"/>
  <c r="N239" i="21"/>
  <c r="O239" i="21"/>
  <c r="P239" i="21"/>
  <c r="Q239" i="21"/>
  <c r="R239" i="21"/>
  <c r="S239" i="21"/>
  <c r="T239" i="21"/>
  <c r="U239" i="21"/>
  <c r="V239" i="21"/>
  <c r="B240" i="21"/>
  <c r="C240" i="21"/>
  <c r="D240" i="21"/>
  <c r="E240" i="21"/>
  <c r="F240" i="21"/>
  <c r="G240" i="21"/>
  <c r="H240" i="21"/>
  <c r="I240" i="21"/>
  <c r="J240" i="21"/>
  <c r="K240" i="21"/>
  <c r="L240" i="21"/>
  <c r="M240" i="21"/>
  <c r="N240" i="21"/>
  <c r="O240" i="21"/>
  <c r="P240" i="21"/>
  <c r="Q240" i="21"/>
  <c r="R240" i="21"/>
  <c r="S240" i="21"/>
  <c r="T240" i="21"/>
  <c r="U240" i="21"/>
  <c r="V240" i="21"/>
  <c r="B241" i="21"/>
  <c r="C241" i="21"/>
  <c r="D241" i="21"/>
  <c r="E241" i="21"/>
  <c r="F241" i="21"/>
  <c r="G241" i="21"/>
  <c r="H241" i="21"/>
  <c r="I241" i="21"/>
  <c r="J241" i="21"/>
  <c r="K241" i="21"/>
  <c r="L241" i="21"/>
  <c r="M241" i="21"/>
  <c r="N241" i="21"/>
  <c r="O241" i="21"/>
  <c r="P241" i="21"/>
  <c r="Q241" i="21"/>
  <c r="R241" i="21"/>
  <c r="S241" i="21"/>
  <c r="T241" i="21"/>
  <c r="U241" i="21"/>
  <c r="V241" i="21"/>
  <c r="B242" i="21"/>
  <c r="C242" i="21"/>
  <c r="D242" i="21"/>
  <c r="E242" i="21"/>
  <c r="F242" i="21"/>
  <c r="G242" i="21"/>
  <c r="H242" i="21"/>
  <c r="I242" i="21"/>
  <c r="J242" i="21"/>
  <c r="K242" i="21"/>
  <c r="L242" i="21"/>
  <c r="M242" i="21"/>
  <c r="N242" i="21"/>
  <c r="O242" i="21"/>
  <c r="P242" i="21"/>
  <c r="Q242" i="21"/>
  <c r="R242" i="21"/>
  <c r="S242" i="21"/>
  <c r="T242" i="21"/>
  <c r="U242" i="21"/>
  <c r="V242" i="21"/>
  <c r="B243" i="21"/>
  <c r="C243" i="21"/>
  <c r="D243" i="21"/>
  <c r="E243" i="21"/>
  <c r="F243" i="21"/>
  <c r="G243" i="21"/>
  <c r="H243" i="21"/>
  <c r="I243" i="21"/>
  <c r="J243" i="21"/>
  <c r="K243" i="21"/>
  <c r="L243" i="21"/>
  <c r="M243" i="21"/>
  <c r="N243" i="21"/>
  <c r="O243" i="21"/>
  <c r="P243" i="21"/>
  <c r="Q243" i="21"/>
  <c r="R243" i="21"/>
  <c r="S243" i="21"/>
  <c r="T243" i="21"/>
  <c r="U243" i="21"/>
  <c r="V243" i="21"/>
  <c r="B244" i="21"/>
  <c r="C244" i="21"/>
  <c r="D244" i="21"/>
  <c r="E244" i="21"/>
  <c r="F244" i="21"/>
  <c r="G244" i="21"/>
  <c r="H244" i="21"/>
  <c r="I244" i="21"/>
  <c r="J244" i="21"/>
  <c r="K244" i="21"/>
  <c r="L244" i="21"/>
  <c r="M244" i="21"/>
  <c r="N244" i="21"/>
  <c r="O244" i="21"/>
  <c r="P244" i="21"/>
  <c r="Q244" i="21"/>
  <c r="R244" i="21"/>
  <c r="S244" i="21"/>
  <c r="T244" i="21"/>
  <c r="U244" i="21"/>
  <c r="V244" i="21"/>
  <c r="B245" i="21"/>
  <c r="C245" i="21"/>
  <c r="D245" i="21"/>
  <c r="E245" i="21"/>
  <c r="F245" i="21"/>
  <c r="G245" i="21"/>
  <c r="H245" i="21"/>
  <c r="I245" i="21"/>
  <c r="J245" i="21"/>
  <c r="K245" i="21"/>
  <c r="L245" i="21"/>
  <c r="M245" i="21"/>
  <c r="N245" i="21"/>
  <c r="O245" i="21"/>
  <c r="P245" i="21"/>
  <c r="Q245" i="21"/>
  <c r="R245" i="21"/>
  <c r="S245" i="21"/>
  <c r="T245" i="21"/>
  <c r="U245" i="21"/>
  <c r="V245" i="21"/>
  <c r="B246" i="21"/>
  <c r="C246" i="21"/>
  <c r="D246" i="21"/>
  <c r="E246" i="21"/>
  <c r="F246" i="21"/>
  <c r="G246" i="21"/>
  <c r="H246" i="21"/>
  <c r="I246" i="21"/>
  <c r="J246" i="21"/>
  <c r="K246" i="21"/>
  <c r="L246" i="21"/>
  <c r="M246" i="21"/>
  <c r="N246" i="21"/>
  <c r="O246" i="21"/>
  <c r="P246" i="21"/>
  <c r="Q246" i="21"/>
  <c r="R246" i="21"/>
  <c r="S246" i="21"/>
  <c r="T246" i="21"/>
  <c r="U246" i="21"/>
  <c r="V246" i="21"/>
  <c r="B247" i="21"/>
  <c r="C247" i="21"/>
  <c r="D247" i="21"/>
  <c r="E247" i="21"/>
  <c r="F247" i="21"/>
  <c r="G247" i="21"/>
  <c r="H247" i="21"/>
  <c r="I247" i="21"/>
  <c r="J247" i="21"/>
  <c r="K247" i="21"/>
  <c r="L247" i="21"/>
  <c r="M247" i="21"/>
  <c r="N247" i="21"/>
  <c r="O247" i="21"/>
  <c r="P247" i="21"/>
  <c r="Q247" i="21"/>
  <c r="R247" i="21"/>
  <c r="S247" i="21"/>
  <c r="T247" i="21"/>
  <c r="U247" i="21"/>
  <c r="V247" i="21"/>
  <c r="B248" i="21"/>
  <c r="C248" i="21"/>
  <c r="D248" i="21"/>
  <c r="E248" i="21"/>
  <c r="F248" i="21"/>
  <c r="G248" i="21"/>
  <c r="H248" i="21"/>
  <c r="I248" i="21"/>
  <c r="J248" i="21"/>
  <c r="K248" i="21"/>
  <c r="L248" i="21"/>
  <c r="M248" i="21"/>
  <c r="N248" i="21"/>
  <c r="O248" i="21"/>
  <c r="P248" i="21"/>
  <c r="Q248" i="21"/>
  <c r="R248" i="21"/>
  <c r="S248" i="21"/>
  <c r="T248" i="21"/>
  <c r="U248" i="21"/>
  <c r="V248" i="21"/>
  <c r="B249" i="21"/>
  <c r="C249" i="21"/>
  <c r="D249" i="21"/>
  <c r="E249" i="21"/>
  <c r="F249" i="21"/>
  <c r="G249" i="21"/>
  <c r="H249" i="21"/>
  <c r="I249" i="21"/>
  <c r="J249" i="21"/>
  <c r="K249" i="21"/>
  <c r="L249" i="21"/>
  <c r="M249" i="21"/>
  <c r="N249" i="21"/>
  <c r="O249" i="21"/>
  <c r="P249" i="21"/>
  <c r="Q249" i="21"/>
  <c r="R249" i="21"/>
  <c r="S249" i="21"/>
  <c r="T249" i="21"/>
  <c r="U249" i="21"/>
  <c r="V249" i="21"/>
  <c r="B250" i="21"/>
  <c r="C250" i="21"/>
  <c r="D250" i="21"/>
  <c r="E250" i="21"/>
  <c r="F250" i="21"/>
  <c r="G250" i="21"/>
  <c r="H250" i="21"/>
  <c r="I250" i="21"/>
  <c r="J250" i="21"/>
  <c r="K250" i="21"/>
  <c r="L250" i="21"/>
  <c r="M250" i="21"/>
  <c r="N250" i="21"/>
  <c r="O250" i="21"/>
  <c r="P250" i="21"/>
  <c r="Q250" i="21"/>
  <c r="R250" i="21"/>
  <c r="S250" i="21"/>
  <c r="T250" i="21"/>
  <c r="U250" i="21"/>
  <c r="V250" i="21"/>
  <c r="B251" i="21"/>
  <c r="C251" i="21"/>
  <c r="D251" i="21"/>
  <c r="E251" i="21"/>
  <c r="F251" i="21"/>
  <c r="G251" i="21"/>
  <c r="H251" i="21"/>
  <c r="I251" i="21"/>
  <c r="J251" i="21"/>
  <c r="K251" i="21"/>
  <c r="L251" i="21"/>
  <c r="M251" i="21"/>
  <c r="N251" i="21"/>
  <c r="O251" i="21"/>
  <c r="P251" i="21"/>
  <c r="Q251" i="21"/>
  <c r="R251" i="21"/>
  <c r="S251" i="21"/>
  <c r="T251" i="21"/>
  <c r="U251" i="21"/>
  <c r="V251" i="21"/>
  <c r="B252" i="21"/>
  <c r="C252" i="21"/>
  <c r="D252" i="21"/>
  <c r="E252" i="21"/>
  <c r="F252" i="21"/>
  <c r="G252" i="21"/>
  <c r="H252" i="21"/>
  <c r="I252" i="21"/>
  <c r="J252" i="21"/>
  <c r="K252" i="21"/>
  <c r="L252" i="21"/>
  <c r="M252" i="21"/>
  <c r="N252" i="21"/>
  <c r="O252" i="21"/>
  <c r="P252" i="21"/>
  <c r="Q252" i="21"/>
  <c r="R252" i="21"/>
  <c r="S252" i="21"/>
  <c r="T252" i="21"/>
  <c r="U252" i="21"/>
  <c r="V252" i="21"/>
  <c r="B253" i="21"/>
  <c r="C253" i="21"/>
  <c r="D253" i="21"/>
  <c r="E253" i="21"/>
  <c r="F253" i="21"/>
  <c r="G253" i="21"/>
  <c r="H253" i="21"/>
  <c r="I253" i="21"/>
  <c r="J253" i="21"/>
  <c r="K253" i="21"/>
  <c r="L253" i="21"/>
  <c r="M253" i="21"/>
  <c r="N253" i="21"/>
  <c r="O253" i="21"/>
  <c r="P253" i="21"/>
  <c r="Q253" i="21"/>
  <c r="R253" i="21"/>
  <c r="S253" i="21"/>
  <c r="T253" i="21"/>
  <c r="U253" i="21"/>
  <c r="V253" i="21"/>
  <c r="B254" i="21"/>
  <c r="C254" i="21"/>
  <c r="D254" i="21"/>
  <c r="E254" i="21"/>
  <c r="F254" i="21"/>
  <c r="G254" i="21"/>
  <c r="H254" i="21"/>
  <c r="I254" i="21"/>
  <c r="J254" i="21"/>
  <c r="K254" i="21"/>
  <c r="L254" i="21"/>
  <c r="M254" i="21"/>
  <c r="N254" i="21"/>
  <c r="O254" i="21"/>
  <c r="P254" i="21"/>
  <c r="Q254" i="21"/>
  <c r="R254" i="21"/>
  <c r="S254" i="21"/>
  <c r="T254" i="21"/>
  <c r="U254" i="21"/>
  <c r="V254" i="21"/>
  <c r="B255" i="21"/>
  <c r="C255" i="21"/>
  <c r="D255" i="21"/>
  <c r="E255" i="21"/>
  <c r="F255" i="21"/>
  <c r="G255" i="21"/>
  <c r="H255" i="21"/>
  <c r="I255" i="21"/>
  <c r="J255" i="21"/>
  <c r="K255" i="21"/>
  <c r="L255" i="21"/>
  <c r="M255" i="21"/>
  <c r="N255" i="21"/>
  <c r="O255" i="21"/>
  <c r="P255" i="21"/>
  <c r="Q255" i="21"/>
  <c r="R255" i="21"/>
  <c r="S255" i="21"/>
  <c r="T255" i="21"/>
  <c r="U255" i="21"/>
  <c r="V255" i="21"/>
  <c r="B256" i="21"/>
  <c r="C256" i="21"/>
  <c r="D256" i="21"/>
  <c r="E256" i="21"/>
  <c r="F256" i="21"/>
  <c r="G256" i="21"/>
  <c r="H256" i="21"/>
  <c r="I256" i="21"/>
  <c r="J256" i="21"/>
  <c r="K256" i="21"/>
  <c r="L256" i="21"/>
  <c r="M256" i="21"/>
  <c r="N256" i="21"/>
  <c r="O256" i="21"/>
  <c r="P256" i="21"/>
  <c r="Q256" i="21"/>
  <c r="R256" i="21"/>
  <c r="S256" i="21"/>
  <c r="T256" i="21"/>
  <c r="U256" i="21"/>
  <c r="V256" i="21"/>
  <c r="B257" i="21"/>
  <c r="C257" i="21"/>
  <c r="D257" i="21"/>
  <c r="E257" i="21"/>
  <c r="F257" i="21"/>
  <c r="G257" i="21"/>
  <c r="H257" i="21"/>
  <c r="I257" i="21"/>
  <c r="J257" i="21"/>
  <c r="K257" i="21"/>
  <c r="L257" i="21"/>
  <c r="M257" i="21"/>
  <c r="N257" i="21"/>
  <c r="O257" i="21"/>
  <c r="P257" i="21"/>
  <c r="Q257" i="21"/>
  <c r="R257" i="21"/>
  <c r="S257" i="21"/>
  <c r="T257" i="21"/>
  <c r="U257" i="21"/>
  <c r="V257" i="21"/>
  <c r="B258" i="21"/>
  <c r="C258" i="21"/>
  <c r="D258" i="21"/>
  <c r="E258" i="21"/>
  <c r="F258" i="21"/>
  <c r="G258" i="21"/>
  <c r="H258" i="21"/>
  <c r="I258" i="21"/>
  <c r="J258" i="21"/>
  <c r="K258" i="21"/>
  <c r="L258" i="21"/>
  <c r="M258" i="21"/>
  <c r="N258" i="21"/>
  <c r="O258" i="21"/>
  <c r="P258" i="21"/>
  <c r="Q258" i="21"/>
  <c r="R258" i="21"/>
  <c r="S258" i="21"/>
  <c r="T258" i="21"/>
  <c r="U258" i="21"/>
  <c r="V258" i="21"/>
  <c r="B259" i="21"/>
  <c r="C259" i="21"/>
  <c r="D259" i="21"/>
  <c r="E259" i="21"/>
  <c r="F259" i="21"/>
  <c r="G259" i="21"/>
  <c r="H259" i="21"/>
  <c r="I259" i="21"/>
  <c r="J259" i="21"/>
  <c r="K259" i="21"/>
  <c r="L259" i="21"/>
  <c r="M259" i="21"/>
  <c r="N259" i="21"/>
  <c r="O259" i="21"/>
  <c r="P259" i="21"/>
  <c r="Q259" i="21"/>
  <c r="R259" i="21"/>
  <c r="S259" i="21"/>
  <c r="T259" i="21"/>
  <c r="U259" i="21"/>
  <c r="V259" i="21"/>
  <c r="B260" i="21"/>
  <c r="C260" i="21"/>
  <c r="D260" i="21"/>
  <c r="E260" i="21"/>
  <c r="F260" i="21"/>
  <c r="G260" i="21"/>
  <c r="H260" i="21"/>
  <c r="I260" i="21"/>
  <c r="J260" i="21"/>
  <c r="K260" i="21"/>
  <c r="L260" i="21"/>
  <c r="M260" i="21"/>
  <c r="N260" i="21"/>
  <c r="O260" i="21"/>
  <c r="P260" i="21"/>
  <c r="Q260" i="21"/>
  <c r="R260" i="21"/>
  <c r="S260" i="21"/>
  <c r="T260" i="21"/>
  <c r="U260" i="21"/>
  <c r="V260" i="21"/>
  <c r="B261" i="21"/>
  <c r="C261" i="21"/>
  <c r="D261" i="21"/>
  <c r="E261" i="21"/>
  <c r="F261" i="21"/>
  <c r="G261" i="21"/>
  <c r="H261" i="21"/>
  <c r="I261" i="21"/>
  <c r="J261" i="21"/>
  <c r="K261" i="21"/>
  <c r="L261" i="21"/>
  <c r="M261" i="21"/>
  <c r="N261" i="21"/>
  <c r="O261" i="21"/>
  <c r="P261" i="21"/>
  <c r="Q261" i="21"/>
  <c r="R261" i="21"/>
  <c r="S261" i="21"/>
  <c r="T261" i="21"/>
  <c r="U261" i="21"/>
  <c r="V261" i="21"/>
  <c r="B262" i="21"/>
  <c r="C262" i="21"/>
  <c r="D262" i="21"/>
  <c r="E262" i="21"/>
  <c r="F262" i="21"/>
  <c r="G262" i="21"/>
  <c r="H262" i="21"/>
  <c r="I262" i="21"/>
  <c r="J262" i="21"/>
  <c r="K262" i="21"/>
  <c r="L262" i="21"/>
  <c r="M262" i="21"/>
  <c r="N262" i="21"/>
  <c r="O262" i="21"/>
  <c r="P262" i="21"/>
  <c r="Q262" i="21"/>
  <c r="R262" i="21"/>
  <c r="S262" i="21"/>
  <c r="T262" i="21"/>
  <c r="U262" i="21"/>
  <c r="V262" i="21"/>
  <c r="B263" i="21"/>
  <c r="C263" i="21"/>
  <c r="D263" i="21"/>
  <c r="E263" i="21"/>
  <c r="F263" i="21"/>
  <c r="G263" i="21"/>
  <c r="H263" i="21"/>
  <c r="I263" i="21"/>
  <c r="J263" i="21"/>
  <c r="K263" i="21"/>
  <c r="L263" i="21"/>
  <c r="M263" i="21"/>
  <c r="N263" i="21"/>
  <c r="O263" i="21"/>
  <c r="P263" i="21"/>
  <c r="Q263" i="21"/>
  <c r="R263" i="21"/>
  <c r="S263" i="21"/>
  <c r="T263" i="21"/>
  <c r="U263" i="21"/>
  <c r="V263" i="21"/>
  <c r="B264" i="21"/>
  <c r="C264" i="21"/>
  <c r="D264" i="21"/>
  <c r="E264" i="21"/>
  <c r="F264" i="21"/>
  <c r="G264" i="21"/>
  <c r="H264" i="21"/>
  <c r="I264" i="21"/>
  <c r="J264" i="21"/>
  <c r="K264" i="21"/>
  <c r="L264" i="21"/>
  <c r="M264" i="21"/>
  <c r="N264" i="21"/>
  <c r="O264" i="21"/>
  <c r="P264" i="21"/>
  <c r="Q264" i="21"/>
  <c r="R264" i="21"/>
  <c r="S264" i="21"/>
  <c r="T264" i="21"/>
  <c r="U264" i="21"/>
  <c r="V264" i="21"/>
  <c r="B265" i="21"/>
  <c r="C265" i="21"/>
  <c r="D265" i="21"/>
  <c r="E265" i="21"/>
  <c r="F265" i="21"/>
  <c r="G265" i="21"/>
  <c r="H265" i="21"/>
  <c r="I265" i="21"/>
  <c r="J265" i="21"/>
  <c r="K265" i="21"/>
  <c r="L265" i="21"/>
  <c r="M265" i="21"/>
  <c r="N265" i="21"/>
  <c r="O265" i="21"/>
  <c r="P265" i="21"/>
  <c r="Q265" i="21"/>
  <c r="R265" i="21"/>
  <c r="S265" i="21"/>
  <c r="T265" i="21"/>
  <c r="U265" i="21"/>
  <c r="V265" i="21"/>
  <c r="B266" i="21"/>
  <c r="C266" i="21"/>
  <c r="D266" i="21"/>
  <c r="E266" i="21"/>
  <c r="F266" i="21"/>
  <c r="G266" i="21"/>
  <c r="H266" i="21"/>
  <c r="I266" i="21"/>
  <c r="J266" i="21"/>
  <c r="K266" i="21"/>
  <c r="L266" i="21"/>
  <c r="M266" i="21"/>
  <c r="N266" i="21"/>
  <c r="O266" i="21"/>
  <c r="P266" i="21"/>
  <c r="Q266" i="21"/>
  <c r="R266" i="21"/>
  <c r="S266" i="21"/>
  <c r="T266" i="21"/>
  <c r="U266" i="21"/>
  <c r="V266" i="21"/>
  <c r="B267" i="21"/>
  <c r="C267" i="21"/>
  <c r="D267" i="21"/>
  <c r="E267" i="21"/>
  <c r="F267" i="21"/>
  <c r="G267" i="21"/>
  <c r="H267" i="21"/>
  <c r="I267" i="21"/>
  <c r="J267" i="21"/>
  <c r="K267" i="21"/>
  <c r="L267" i="21"/>
  <c r="M267" i="21"/>
  <c r="N267" i="21"/>
  <c r="O267" i="21"/>
  <c r="P267" i="21"/>
  <c r="Q267" i="21"/>
  <c r="R267" i="21"/>
  <c r="S267" i="21"/>
  <c r="T267" i="21"/>
  <c r="U267" i="21"/>
  <c r="V267" i="21"/>
  <c r="B268" i="21"/>
  <c r="C268" i="21"/>
  <c r="D268" i="21"/>
  <c r="E268" i="21"/>
  <c r="F268" i="21"/>
  <c r="G268" i="21"/>
  <c r="H268" i="21"/>
  <c r="I268" i="21"/>
  <c r="J268" i="21"/>
  <c r="K268" i="21"/>
  <c r="L268" i="21"/>
  <c r="M268" i="21"/>
  <c r="N268" i="21"/>
  <c r="O268" i="21"/>
  <c r="P268" i="21"/>
  <c r="Q268" i="21"/>
  <c r="R268" i="21"/>
  <c r="S268" i="21"/>
  <c r="T268" i="21"/>
  <c r="U268" i="21"/>
  <c r="V268" i="21"/>
  <c r="B269" i="21"/>
  <c r="C269" i="21"/>
  <c r="D269" i="21"/>
  <c r="E269" i="21"/>
  <c r="F269" i="21"/>
  <c r="G269" i="21"/>
  <c r="H269" i="21"/>
  <c r="I269" i="21"/>
  <c r="J269" i="21"/>
  <c r="K269" i="21"/>
  <c r="L269" i="21"/>
  <c r="M269" i="21"/>
  <c r="N269" i="21"/>
  <c r="O269" i="21"/>
  <c r="P269" i="21"/>
  <c r="Q269" i="21"/>
  <c r="R269" i="21"/>
  <c r="S269" i="21"/>
  <c r="T269" i="21"/>
  <c r="U269" i="21"/>
  <c r="V269" i="21"/>
  <c r="B270" i="21"/>
  <c r="C270" i="21"/>
  <c r="D270" i="21"/>
  <c r="E270" i="21"/>
  <c r="F270" i="21"/>
  <c r="G270" i="21"/>
  <c r="H270" i="21"/>
  <c r="I270" i="21"/>
  <c r="J270" i="21"/>
  <c r="K270" i="21"/>
  <c r="L270" i="21"/>
  <c r="M270" i="21"/>
  <c r="N270" i="21"/>
  <c r="O270" i="21"/>
  <c r="P270" i="21"/>
  <c r="Q270" i="21"/>
  <c r="R270" i="21"/>
  <c r="S270" i="21"/>
  <c r="T270" i="21"/>
  <c r="U270" i="21"/>
  <c r="V270" i="21"/>
  <c r="B271" i="21"/>
  <c r="C271" i="21"/>
  <c r="D271" i="21"/>
  <c r="E271" i="21"/>
  <c r="F271" i="21"/>
  <c r="G271" i="21"/>
  <c r="H271" i="21"/>
  <c r="I271" i="21"/>
  <c r="J271" i="21"/>
  <c r="K271" i="21"/>
  <c r="L271" i="21"/>
  <c r="M271" i="21"/>
  <c r="N271" i="21"/>
  <c r="O271" i="21"/>
  <c r="P271" i="21"/>
  <c r="Q271" i="21"/>
  <c r="R271" i="21"/>
  <c r="S271" i="21"/>
  <c r="T271" i="21"/>
  <c r="U271" i="21"/>
  <c r="V271" i="21"/>
  <c r="B272" i="21"/>
  <c r="C272" i="21"/>
  <c r="D272" i="21"/>
  <c r="E272" i="21"/>
  <c r="F272" i="21"/>
  <c r="G272" i="21"/>
  <c r="H272" i="21"/>
  <c r="I272" i="21"/>
  <c r="J272" i="21"/>
  <c r="K272" i="21"/>
  <c r="L272" i="21"/>
  <c r="M272" i="21"/>
  <c r="N272" i="21"/>
  <c r="O272" i="21"/>
  <c r="P272" i="21"/>
  <c r="Q272" i="21"/>
  <c r="R272" i="21"/>
  <c r="S272" i="21"/>
  <c r="T272" i="21"/>
  <c r="U272" i="21"/>
  <c r="V272" i="21"/>
  <c r="B273" i="21"/>
  <c r="C273" i="21"/>
  <c r="D273" i="21"/>
  <c r="E273" i="21"/>
  <c r="F273" i="21"/>
  <c r="G273" i="21"/>
  <c r="H273" i="21"/>
  <c r="I273" i="21"/>
  <c r="J273" i="21"/>
  <c r="K273" i="21"/>
  <c r="L273" i="21"/>
  <c r="M273" i="21"/>
  <c r="N273" i="21"/>
  <c r="O273" i="21"/>
  <c r="P273" i="21"/>
  <c r="Q273" i="21"/>
  <c r="R273" i="21"/>
  <c r="S273" i="21"/>
  <c r="T273" i="21"/>
  <c r="U273" i="21"/>
  <c r="V273" i="21"/>
  <c r="B274" i="21"/>
  <c r="C274" i="21"/>
  <c r="D274" i="21"/>
  <c r="E274" i="21"/>
  <c r="F274" i="21"/>
  <c r="G274" i="21"/>
  <c r="H274" i="21"/>
  <c r="I274" i="21"/>
  <c r="J274" i="21"/>
  <c r="K274" i="21"/>
  <c r="L274" i="21"/>
  <c r="M274" i="21"/>
  <c r="N274" i="21"/>
  <c r="O274" i="21"/>
  <c r="P274" i="21"/>
  <c r="Q274" i="21"/>
  <c r="R274" i="21"/>
  <c r="S274" i="21"/>
  <c r="T274" i="21"/>
  <c r="U274" i="21"/>
  <c r="V274" i="21"/>
  <c r="B275" i="21"/>
  <c r="C275" i="21"/>
  <c r="D275" i="21"/>
  <c r="E275" i="21"/>
  <c r="F275" i="21"/>
  <c r="G275" i="21"/>
  <c r="H275" i="21"/>
  <c r="I275" i="21"/>
  <c r="J275" i="21"/>
  <c r="K275" i="21"/>
  <c r="L275" i="21"/>
  <c r="M275" i="21"/>
  <c r="N275" i="21"/>
  <c r="O275" i="21"/>
  <c r="P275" i="21"/>
  <c r="Q275" i="21"/>
  <c r="R275" i="21"/>
  <c r="S275" i="21"/>
  <c r="T275" i="21"/>
  <c r="U275" i="21"/>
  <c r="V275" i="21"/>
  <c r="B276" i="21"/>
  <c r="C276" i="21"/>
  <c r="D276" i="21"/>
  <c r="E276" i="21"/>
  <c r="F276" i="21"/>
  <c r="G276" i="21"/>
  <c r="H276" i="21"/>
  <c r="I276" i="21"/>
  <c r="J276" i="21"/>
  <c r="K276" i="21"/>
  <c r="L276" i="21"/>
  <c r="M276" i="21"/>
  <c r="N276" i="21"/>
  <c r="O276" i="21"/>
  <c r="P276" i="21"/>
  <c r="Q276" i="21"/>
  <c r="R276" i="21"/>
  <c r="S276" i="21"/>
  <c r="T276" i="21"/>
  <c r="U276" i="21"/>
  <c r="V276" i="21"/>
  <c r="B277" i="21"/>
  <c r="C277" i="21"/>
  <c r="D277" i="21"/>
  <c r="E277" i="21"/>
  <c r="F277" i="21"/>
  <c r="G277" i="21"/>
  <c r="H277" i="21"/>
  <c r="I277" i="21"/>
  <c r="J277" i="21"/>
  <c r="K277" i="21"/>
  <c r="L277" i="21"/>
  <c r="M277" i="21"/>
  <c r="N277" i="21"/>
  <c r="O277" i="21"/>
  <c r="P277" i="21"/>
  <c r="Q277" i="21"/>
  <c r="R277" i="21"/>
  <c r="S277" i="21"/>
  <c r="T277" i="21"/>
  <c r="U277" i="21"/>
  <c r="V277" i="21"/>
  <c r="B278" i="21"/>
  <c r="C278" i="21"/>
  <c r="D278" i="21"/>
  <c r="E278" i="21"/>
  <c r="F278" i="21"/>
  <c r="G278" i="21"/>
  <c r="H278" i="21"/>
  <c r="I278" i="21"/>
  <c r="J278" i="21"/>
  <c r="K278" i="21"/>
  <c r="L278" i="21"/>
  <c r="M278" i="21"/>
  <c r="N278" i="21"/>
  <c r="O278" i="21"/>
  <c r="P278" i="21"/>
  <c r="Q278" i="21"/>
  <c r="R278" i="21"/>
  <c r="S278" i="21"/>
  <c r="T278" i="21"/>
  <c r="U278" i="21"/>
  <c r="V278" i="21"/>
  <c r="B279" i="21"/>
  <c r="C279" i="21"/>
  <c r="D279" i="21"/>
  <c r="E279" i="21"/>
  <c r="F279" i="21"/>
  <c r="G279" i="21"/>
  <c r="H279" i="21"/>
  <c r="I279" i="21"/>
  <c r="J279" i="21"/>
  <c r="K279" i="21"/>
  <c r="L279" i="21"/>
  <c r="M279" i="21"/>
  <c r="N279" i="21"/>
  <c r="O279" i="21"/>
  <c r="P279" i="21"/>
  <c r="Q279" i="21"/>
  <c r="R279" i="21"/>
  <c r="S279" i="21"/>
  <c r="T279" i="21"/>
  <c r="U279" i="21"/>
  <c r="V279" i="21"/>
  <c r="B280" i="21"/>
  <c r="C280" i="21"/>
  <c r="D280" i="21"/>
  <c r="E280" i="21"/>
  <c r="F280" i="21"/>
  <c r="G280" i="21"/>
  <c r="H280" i="21"/>
  <c r="I280" i="21"/>
  <c r="J280" i="21"/>
  <c r="K280" i="21"/>
  <c r="L280" i="21"/>
  <c r="M280" i="21"/>
  <c r="N280" i="21"/>
  <c r="O280" i="21"/>
  <c r="P280" i="21"/>
  <c r="Q280" i="21"/>
  <c r="R280" i="21"/>
  <c r="S280" i="21"/>
  <c r="T280" i="21"/>
  <c r="U280" i="21"/>
  <c r="V280" i="21"/>
  <c r="B281" i="21"/>
  <c r="C281" i="21"/>
  <c r="D281" i="21"/>
  <c r="E281" i="21"/>
  <c r="F281" i="21"/>
  <c r="G281" i="21"/>
  <c r="H281" i="21"/>
  <c r="I281" i="21"/>
  <c r="J281" i="21"/>
  <c r="K281" i="21"/>
  <c r="L281" i="21"/>
  <c r="M281" i="21"/>
  <c r="N281" i="21"/>
  <c r="O281" i="21"/>
  <c r="P281" i="21"/>
  <c r="Q281" i="21"/>
  <c r="R281" i="21"/>
  <c r="S281" i="21"/>
  <c r="T281" i="21"/>
  <c r="U281" i="21"/>
  <c r="V281" i="21"/>
  <c r="B282" i="21"/>
  <c r="C282" i="21"/>
  <c r="D282" i="21"/>
  <c r="E282" i="21"/>
  <c r="F282" i="21"/>
  <c r="G282" i="21"/>
  <c r="H282" i="21"/>
  <c r="I282" i="21"/>
  <c r="J282" i="21"/>
  <c r="K282" i="21"/>
  <c r="L282" i="21"/>
  <c r="M282" i="21"/>
  <c r="N282" i="21"/>
  <c r="O282" i="21"/>
  <c r="P282" i="21"/>
  <c r="Q282" i="21"/>
  <c r="R282" i="21"/>
  <c r="S282" i="21"/>
  <c r="T282" i="21"/>
  <c r="U282" i="21"/>
  <c r="V282" i="21"/>
  <c r="B283" i="21"/>
  <c r="C283" i="21"/>
  <c r="D283" i="21"/>
  <c r="E283" i="21"/>
  <c r="F283" i="21"/>
  <c r="G283" i="21"/>
  <c r="H283" i="21"/>
  <c r="I283" i="21"/>
  <c r="J283" i="21"/>
  <c r="K283" i="21"/>
  <c r="L283" i="21"/>
  <c r="M283" i="21"/>
  <c r="N283" i="21"/>
  <c r="O283" i="21"/>
  <c r="P283" i="21"/>
  <c r="Q283" i="21"/>
  <c r="R283" i="21"/>
  <c r="S283" i="21"/>
  <c r="T283" i="21"/>
  <c r="U283" i="21"/>
  <c r="V283" i="21"/>
  <c r="B284" i="21"/>
  <c r="C284" i="21"/>
  <c r="D284" i="21"/>
  <c r="E284" i="21"/>
  <c r="F284" i="21"/>
  <c r="G284" i="21"/>
  <c r="H284" i="21"/>
  <c r="I284" i="21"/>
  <c r="J284" i="21"/>
  <c r="K284" i="21"/>
  <c r="L284" i="21"/>
  <c r="M284" i="21"/>
  <c r="N284" i="21"/>
  <c r="O284" i="21"/>
  <c r="P284" i="21"/>
  <c r="Q284" i="21"/>
  <c r="R284" i="21"/>
  <c r="S284" i="21"/>
  <c r="T284" i="21"/>
  <c r="U284" i="21"/>
  <c r="V284" i="21"/>
  <c r="B285" i="21"/>
  <c r="C285" i="21"/>
  <c r="D285" i="21"/>
  <c r="E285" i="21"/>
  <c r="F285" i="21"/>
  <c r="G285" i="21"/>
  <c r="H285" i="21"/>
  <c r="I285" i="21"/>
  <c r="J285" i="21"/>
  <c r="K285" i="21"/>
  <c r="L285" i="21"/>
  <c r="M285" i="21"/>
  <c r="N285" i="21"/>
  <c r="O285" i="21"/>
  <c r="P285" i="21"/>
  <c r="Q285" i="21"/>
  <c r="R285" i="21"/>
  <c r="S285" i="21"/>
  <c r="T285" i="21"/>
  <c r="U285" i="21"/>
  <c r="V285" i="21"/>
  <c r="B286" i="21"/>
  <c r="C286" i="21"/>
  <c r="D286" i="21"/>
  <c r="E286" i="21"/>
  <c r="F286" i="21"/>
  <c r="G286" i="21"/>
  <c r="H286" i="21"/>
  <c r="I286" i="21"/>
  <c r="J286" i="21"/>
  <c r="K286" i="21"/>
  <c r="L286" i="21"/>
  <c r="M286" i="21"/>
  <c r="N286" i="21"/>
  <c r="O286" i="21"/>
  <c r="P286" i="21"/>
  <c r="Q286" i="21"/>
  <c r="R286" i="21"/>
  <c r="S286" i="21"/>
  <c r="T286" i="21"/>
  <c r="U286" i="21"/>
  <c r="V286" i="21"/>
  <c r="B287" i="21"/>
  <c r="C287" i="21"/>
  <c r="D287" i="21"/>
  <c r="E287" i="21"/>
  <c r="F287" i="21"/>
  <c r="G287" i="21"/>
  <c r="H287" i="21"/>
  <c r="I287" i="21"/>
  <c r="J287" i="21"/>
  <c r="K287" i="21"/>
  <c r="L287" i="21"/>
  <c r="M287" i="21"/>
  <c r="N287" i="21"/>
  <c r="O287" i="21"/>
  <c r="P287" i="21"/>
  <c r="Q287" i="21"/>
  <c r="R287" i="21"/>
  <c r="S287" i="21"/>
  <c r="T287" i="21"/>
  <c r="U287" i="21"/>
  <c r="V287" i="21"/>
  <c r="B288" i="21"/>
  <c r="C288" i="21"/>
  <c r="D288" i="21"/>
  <c r="E288" i="21"/>
  <c r="F288" i="21"/>
  <c r="G288" i="21"/>
  <c r="H288" i="21"/>
  <c r="I288" i="21"/>
  <c r="J288" i="21"/>
  <c r="K288" i="21"/>
  <c r="L288" i="21"/>
  <c r="M288" i="21"/>
  <c r="N288" i="21"/>
  <c r="O288" i="21"/>
  <c r="P288" i="21"/>
  <c r="Q288" i="21"/>
  <c r="R288" i="21"/>
  <c r="S288" i="21"/>
  <c r="T288" i="21"/>
  <c r="U288" i="21"/>
  <c r="V288" i="21"/>
  <c r="B289" i="21"/>
  <c r="C289" i="21"/>
  <c r="D289" i="21"/>
  <c r="E289" i="21"/>
  <c r="F289" i="21"/>
  <c r="G289" i="21"/>
  <c r="H289" i="21"/>
  <c r="I289" i="21"/>
  <c r="J289" i="21"/>
  <c r="K289" i="21"/>
  <c r="L289" i="21"/>
  <c r="M289" i="21"/>
  <c r="N289" i="21"/>
  <c r="O289" i="21"/>
  <c r="P289" i="21"/>
  <c r="Q289" i="21"/>
  <c r="R289" i="21"/>
  <c r="S289" i="21"/>
  <c r="T289" i="21"/>
  <c r="U289" i="21"/>
  <c r="V289" i="21"/>
  <c r="B290" i="21"/>
  <c r="C290" i="21"/>
  <c r="D290" i="21"/>
  <c r="E290" i="21"/>
  <c r="F290" i="21"/>
  <c r="G290" i="21"/>
  <c r="H290" i="21"/>
  <c r="I290" i="21"/>
  <c r="J290" i="21"/>
  <c r="K290" i="21"/>
  <c r="L290" i="21"/>
  <c r="M290" i="21"/>
  <c r="N290" i="21"/>
  <c r="O290" i="21"/>
  <c r="P290" i="21"/>
  <c r="Q290" i="21"/>
  <c r="R290" i="21"/>
  <c r="S290" i="21"/>
  <c r="T290" i="21"/>
  <c r="U290" i="21"/>
  <c r="V290" i="21"/>
  <c r="B291" i="21"/>
  <c r="C291" i="21"/>
  <c r="D291" i="21"/>
  <c r="E291" i="21"/>
  <c r="F291" i="21"/>
  <c r="G291" i="21"/>
  <c r="H291" i="21"/>
  <c r="I291" i="21"/>
  <c r="J291" i="21"/>
  <c r="K291" i="21"/>
  <c r="L291" i="21"/>
  <c r="M291" i="21"/>
  <c r="N291" i="21"/>
  <c r="O291" i="21"/>
  <c r="P291" i="21"/>
  <c r="Q291" i="21"/>
  <c r="R291" i="21"/>
  <c r="S291" i="21"/>
  <c r="T291" i="21"/>
  <c r="U291" i="21"/>
  <c r="V291" i="21"/>
  <c r="B292" i="21"/>
  <c r="C292" i="21"/>
  <c r="D292" i="21"/>
  <c r="E292" i="21"/>
  <c r="F292" i="21"/>
  <c r="G292" i="21"/>
  <c r="H292" i="21"/>
  <c r="I292" i="21"/>
  <c r="J292" i="21"/>
  <c r="K292" i="21"/>
  <c r="L292" i="21"/>
  <c r="M292" i="21"/>
  <c r="N292" i="21"/>
  <c r="O292" i="21"/>
  <c r="P292" i="21"/>
  <c r="Q292" i="21"/>
  <c r="R292" i="21"/>
  <c r="S292" i="21"/>
  <c r="T292" i="21"/>
  <c r="U292" i="21"/>
  <c r="V292" i="21"/>
  <c r="B293" i="21"/>
  <c r="C293" i="21"/>
  <c r="D293" i="21"/>
  <c r="E293" i="21"/>
  <c r="F293" i="21"/>
  <c r="G293" i="21"/>
  <c r="H293" i="21"/>
  <c r="I293" i="21"/>
  <c r="J293" i="21"/>
  <c r="K293" i="21"/>
  <c r="L293" i="21"/>
  <c r="M293" i="21"/>
  <c r="N293" i="21"/>
  <c r="O293" i="21"/>
  <c r="P293" i="21"/>
  <c r="Q293" i="21"/>
  <c r="R293" i="21"/>
  <c r="S293" i="21"/>
  <c r="T293" i="21"/>
  <c r="U293" i="21"/>
  <c r="V293" i="21"/>
  <c r="B294" i="21"/>
  <c r="C294" i="21"/>
  <c r="D294" i="21"/>
  <c r="E294" i="21"/>
  <c r="F294" i="21"/>
  <c r="G294" i="21"/>
  <c r="H294" i="21"/>
  <c r="I294" i="21"/>
  <c r="J294" i="21"/>
  <c r="K294" i="21"/>
  <c r="L294" i="21"/>
  <c r="M294" i="21"/>
  <c r="N294" i="21"/>
  <c r="O294" i="21"/>
  <c r="P294" i="21"/>
  <c r="Q294" i="21"/>
  <c r="R294" i="21"/>
  <c r="S294" i="21"/>
  <c r="T294" i="21"/>
  <c r="U294" i="21"/>
  <c r="V294" i="21"/>
  <c r="B295" i="21"/>
  <c r="C295" i="21"/>
  <c r="D295" i="21"/>
  <c r="E295" i="21"/>
  <c r="F295" i="21"/>
  <c r="G295" i="21"/>
  <c r="H295" i="21"/>
  <c r="I295" i="21"/>
  <c r="J295" i="21"/>
  <c r="K295" i="21"/>
  <c r="L295" i="21"/>
  <c r="M295" i="21"/>
  <c r="N295" i="21"/>
  <c r="O295" i="21"/>
  <c r="P295" i="21"/>
  <c r="Q295" i="21"/>
  <c r="R295" i="21"/>
  <c r="S295" i="21"/>
  <c r="T295" i="21"/>
  <c r="U295" i="21"/>
  <c r="V295" i="21"/>
  <c r="B296" i="21"/>
  <c r="C296" i="21"/>
  <c r="D296" i="21"/>
  <c r="E296" i="21"/>
  <c r="F296" i="21"/>
  <c r="G296" i="21"/>
  <c r="H296" i="21"/>
  <c r="I296" i="21"/>
  <c r="J296" i="21"/>
  <c r="K296" i="21"/>
  <c r="L296" i="21"/>
  <c r="M296" i="21"/>
  <c r="N296" i="21"/>
  <c r="O296" i="21"/>
  <c r="P296" i="21"/>
  <c r="Q296" i="21"/>
  <c r="R296" i="21"/>
  <c r="S296" i="21"/>
  <c r="T296" i="21"/>
  <c r="U296" i="21"/>
  <c r="V296" i="21"/>
  <c r="B297" i="21"/>
  <c r="C297" i="21"/>
  <c r="D297" i="21"/>
  <c r="E297" i="21"/>
  <c r="F297" i="21"/>
  <c r="G297" i="21"/>
  <c r="H297" i="21"/>
  <c r="I297" i="21"/>
  <c r="J297" i="21"/>
  <c r="K297" i="21"/>
  <c r="L297" i="21"/>
  <c r="M297" i="21"/>
  <c r="N297" i="21"/>
  <c r="O297" i="21"/>
  <c r="P297" i="21"/>
  <c r="Q297" i="21"/>
  <c r="R297" i="21"/>
  <c r="S297" i="21"/>
  <c r="T297" i="21"/>
  <c r="U297" i="21"/>
  <c r="V297" i="21"/>
  <c r="B298" i="21"/>
  <c r="C298" i="21"/>
  <c r="D298" i="21"/>
  <c r="E298" i="21"/>
  <c r="F298" i="21"/>
  <c r="G298" i="21"/>
  <c r="H298" i="21"/>
  <c r="I298" i="21"/>
  <c r="J298" i="21"/>
  <c r="K298" i="21"/>
  <c r="L298" i="21"/>
  <c r="M298" i="21"/>
  <c r="N298" i="21"/>
  <c r="O298" i="21"/>
  <c r="P298" i="21"/>
  <c r="Q298" i="21"/>
  <c r="R298" i="21"/>
  <c r="S298" i="21"/>
  <c r="T298" i="21"/>
  <c r="U298" i="21"/>
  <c r="V298" i="21"/>
  <c r="B299" i="21"/>
  <c r="C299" i="21"/>
  <c r="D299" i="21"/>
  <c r="E299" i="21"/>
  <c r="F299" i="21"/>
  <c r="G299" i="21"/>
  <c r="H299" i="21"/>
  <c r="I299" i="21"/>
  <c r="J299" i="21"/>
  <c r="K299" i="21"/>
  <c r="L299" i="21"/>
  <c r="M299" i="21"/>
  <c r="N299" i="21"/>
  <c r="O299" i="21"/>
  <c r="P299" i="21"/>
  <c r="Q299" i="21"/>
  <c r="R299" i="21"/>
  <c r="S299" i="21"/>
  <c r="T299" i="21"/>
  <c r="U299" i="21"/>
  <c r="V299" i="21"/>
  <c r="B300" i="21"/>
  <c r="C300" i="21"/>
  <c r="D300" i="21"/>
  <c r="E300" i="21"/>
  <c r="F300" i="21"/>
  <c r="G300" i="21"/>
  <c r="H300" i="21"/>
  <c r="I300" i="21"/>
  <c r="J300" i="21"/>
  <c r="K300" i="21"/>
  <c r="L300" i="21"/>
  <c r="M300" i="21"/>
  <c r="N300" i="21"/>
  <c r="O300" i="21"/>
  <c r="P300" i="21"/>
  <c r="Q300" i="21"/>
  <c r="R300" i="21"/>
  <c r="S300" i="21"/>
  <c r="T300" i="21"/>
  <c r="U300" i="21"/>
  <c r="V300" i="21"/>
  <c r="B301" i="21"/>
  <c r="C301" i="21"/>
  <c r="D301" i="21"/>
  <c r="E301" i="21"/>
  <c r="F301" i="21"/>
  <c r="G301" i="21"/>
  <c r="H301" i="21"/>
  <c r="I301" i="21"/>
  <c r="J301" i="21"/>
  <c r="K301" i="21"/>
  <c r="L301" i="21"/>
  <c r="M301" i="21"/>
  <c r="N301" i="21"/>
  <c r="O301" i="21"/>
  <c r="P301" i="21"/>
  <c r="Q301" i="21"/>
  <c r="R301" i="21"/>
  <c r="S301" i="21"/>
  <c r="T301" i="21"/>
  <c r="U301" i="21"/>
  <c r="V301" i="21"/>
  <c r="B302" i="21"/>
  <c r="C302" i="21"/>
  <c r="D302" i="21"/>
  <c r="E302" i="21"/>
  <c r="F302" i="21"/>
  <c r="G302" i="21"/>
  <c r="H302" i="21"/>
  <c r="I302" i="21"/>
  <c r="J302" i="21"/>
  <c r="K302" i="21"/>
  <c r="L302" i="21"/>
  <c r="M302" i="21"/>
  <c r="N302" i="21"/>
  <c r="O302" i="21"/>
  <c r="P302" i="21"/>
  <c r="Q302" i="21"/>
  <c r="R302" i="21"/>
  <c r="S302" i="21"/>
  <c r="T302" i="21"/>
  <c r="U302" i="21"/>
  <c r="V302" i="21"/>
  <c r="B303" i="21"/>
  <c r="C303" i="21"/>
  <c r="D303" i="21"/>
  <c r="E303" i="21"/>
  <c r="F303" i="21"/>
  <c r="G303" i="21"/>
  <c r="H303" i="21"/>
  <c r="I303" i="21"/>
  <c r="J303" i="21"/>
  <c r="K303" i="21"/>
  <c r="L303" i="21"/>
  <c r="M303" i="21"/>
  <c r="N303" i="21"/>
  <c r="O303" i="21"/>
  <c r="P303" i="21"/>
  <c r="Q303" i="21"/>
  <c r="R303" i="21"/>
  <c r="S303" i="21"/>
  <c r="T303" i="21"/>
  <c r="U303" i="21"/>
  <c r="V303" i="21"/>
  <c r="B304" i="21"/>
  <c r="C304" i="21"/>
  <c r="D304" i="21"/>
  <c r="E304" i="21"/>
  <c r="F304" i="21"/>
  <c r="G304" i="21"/>
  <c r="H304" i="21"/>
  <c r="I304" i="21"/>
  <c r="J304" i="21"/>
  <c r="K304" i="21"/>
  <c r="L304" i="21"/>
  <c r="M304" i="21"/>
  <c r="N304" i="21"/>
  <c r="O304" i="21"/>
  <c r="P304" i="21"/>
  <c r="Q304" i="21"/>
  <c r="R304" i="21"/>
  <c r="S304" i="21"/>
  <c r="T304" i="21"/>
  <c r="U304" i="21"/>
  <c r="V304" i="21"/>
  <c r="B305" i="21"/>
  <c r="C305" i="21"/>
  <c r="D305" i="21"/>
  <c r="E305" i="21"/>
  <c r="F305" i="21"/>
  <c r="G305" i="21"/>
  <c r="H305" i="21"/>
  <c r="I305" i="21"/>
  <c r="J305" i="21"/>
  <c r="K305" i="21"/>
  <c r="L305" i="21"/>
  <c r="M305" i="21"/>
  <c r="N305" i="21"/>
  <c r="O305" i="21"/>
  <c r="P305" i="21"/>
  <c r="Q305" i="21"/>
  <c r="R305" i="21"/>
  <c r="S305" i="21"/>
  <c r="T305" i="21"/>
  <c r="U305" i="21"/>
  <c r="V305" i="21"/>
  <c r="B306" i="21"/>
  <c r="C306" i="21"/>
  <c r="D306" i="21"/>
  <c r="E306" i="21"/>
  <c r="F306" i="21"/>
  <c r="G306" i="21"/>
  <c r="H306" i="21"/>
  <c r="I306" i="21"/>
  <c r="J306" i="21"/>
  <c r="K306" i="21"/>
  <c r="L306" i="21"/>
  <c r="M306" i="21"/>
  <c r="N306" i="21"/>
  <c r="O306" i="21"/>
  <c r="P306" i="21"/>
  <c r="Q306" i="21"/>
  <c r="R306" i="21"/>
  <c r="S306" i="21"/>
  <c r="T306" i="21"/>
  <c r="U306" i="21"/>
  <c r="V306" i="21"/>
  <c r="B307" i="21"/>
  <c r="C307" i="21"/>
  <c r="D307" i="21"/>
  <c r="E307" i="21"/>
  <c r="F307" i="21"/>
  <c r="G307" i="21"/>
  <c r="H307" i="21"/>
  <c r="I307" i="21"/>
  <c r="J307" i="21"/>
  <c r="K307" i="21"/>
  <c r="L307" i="21"/>
  <c r="M307" i="21"/>
  <c r="N307" i="21"/>
  <c r="O307" i="21"/>
  <c r="P307" i="21"/>
  <c r="Q307" i="21"/>
  <c r="R307" i="21"/>
  <c r="S307" i="21"/>
  <c r="T307" i="21"/>
  <c r="U307" i="21"/>
  <c r="V307" i="21"/>
  <c r="B308" i="21"/>
  <c r="C308" i="21"/>
  <c r="D308" i="21"/>
  <c r="E308" i="21"/>
  <c r="F308" i="21"/>
  <c r="G308" i="21"/>
  <c r="H308" i="21"/>
  <c r="I308" i="21"/>
  <c r="J308" i="21"/>
  <c r="K308" i="21"/>
  <c r="L308" i="21"/>
  <c r="M308" i="21"/>
  <c r="N308" i="21"/>
  <c r="O308" i="21"/>
  <c r="P308" i="21"/>
  <c r="Q308" i="21"/>
  <c r="R308" i="21"/>
  <c r="S308" i="21"/>
  <c r="T308" i="21"/>
  <c r="U308" i="21"/>
  <c r="V308" i="21"/>
  <c r="B309" i="21"/>
  <c r="C309" i="21"/>
  <c r="D309" i="21"/>
  <c r="E309" i="21"/>
  <c r="F309" i="21"/>
  <c r="G309" i="21"/>
  <c r="H309" i="21"/>
  <c r="I309" i="21"/>
  <c r="J309" i="21"/>
  <c r="K309" i="21"/>
  <c r="L309" i="21"/>
  <c r="M309" i="21"/>
  <c r="N309" i="21"/>
  <c r="O309" i="21"/>
  <c r="P309" i="21"/>
  <c r="Q309" i="21"/>
  <c r="R309" i="21"/>
  <c r="S309" i="21"/>
  <c r="T309" i="21"/>
  <c r="U309" i="21"/>
  <c r="V309" i="21"/>
  <c r="B310" i="21"/>
  <c r="C310" i="21"/>
  <c r="D310" i="21"/>
  <c r="E310" i="21"/>
  <c r="F310" i="21"/>
  <c r="G310" i="21"/>
  <c r="H310" i="21"/>
  <c r="I310" i="21"/>
  <c r="J310" i="21"/>
  <c r="K310" i="21"/>
  <c r="L310" i="21"/>
  <c r="M310" i="21"/>
  <c r="N310" i="21"/>
  <c r="O310" i="21"/>
  <c r="P310" i="21"/>
  <c r="Q310" i="21"/>
  <c r="R310" i="21"/>
  <c r="S310" i="21"/>
  <c r="T310" i="21"/>
  <c r="U310" i="21"/>
  <c r="V310" i="21"/>
  <c r="B311" i="21"/>
  <c r="C311" i="21"/>
  <c r="D311" i="21"/>
  <c r="E311" i="21"/>
  <c r="F311" i="21"/>
  <c r="G311" i="21"/>
  <c r="H311" i="21"/>
  <c r="I311" i="21"/>
  <c r="J311" i="21"/>
  <c r="K311" i="21"/>
  <c r="L311" i="21"/>
  <c r="M311" i="21"/>
  <c r="N311" i="21"/>
  <c r="O311" i="21"/>
  <c r="P311" i="21"/>
  <c r="Q311" i="21"/>
  <c r="R311" i="21"/>
  <c r="S311" i="21"/>
  <c r="T311" i="21"/>
  <c r="U311" i="21"/>
  <c r="V311" i="21"/>
  <c r="B312" i="21"/>
  <c r="C312" i="21"/>
  <c r="D312" i="21"/>
  <c r="E312" i="21"/>
  <c r="F312" i="21"/>
  <c r="G312" i="21"/>
  <c r="H312" i="21"/>
  <c r="I312" i="21"/>
  <c r="J312" i="21"/>
  <c r="K312" i="21"/>
  <c r="L312" i="21"/>
  <c r="M312" i="21"/>
  <c r="N312" i="21"/>
  <c r="O312" i="21"/>
  <c r="P312" i="21"/>
  <c r="Q312" i="21"/>
  <c r="R312" i="21"/>
  <c r="S312" i="21"/>
  <c r="T312" i="21"/>
  <c r="U312" i="21"/>
  <c r="V312" i="21"/>
  <c r="B313" i="21"/>
  <c r="C313" i="21"/>
  <c r="D313" i="21"/>
  <c r="E313" i="21"/>
  <c r="F313" i="21"/>
  <c r="G313" i="21"/>
  <c r="H313" i="21"/>
  <c r="I313" i="21"/>
  <c r="J313" i="21"/>
  <c r="K313" i="21"/>
  <c r="L313" i="21"/>
  <c r="M313" i="21"/>
  <c r="N313" i="21"/>
  <c r="O313" i="21"/>
  <c r="P313" i="21"/>
  <c r="Q313" i="21"/>
  <c r="R313" i="21"/>
  <c r="S313" i="21"/>
  <c r="T313" i="21"/>
  <c r="U313" i="21"/>
  <c r="V313" i="21"/>
  <c r="B314" i="21"/>
  <c r="C314" i="21"/>
  <c r="D314" i="21"/>
  <c r="E314" i="21"/>
  <c r="F314" i="21"/>
  <c r="G314" i="21"/>
  <c r="H314" i="21"/>
  <c r="I314" i="21"/>
  <c r="J314" i="21"/>
  <c r="K314" i="21"/>
  <c r="L314" i="21"/>
  <c r="M314" i="21"/>
  <c r="N314" i="21"/>
  <c r="O314" i="21"/>
  <c r="P314" i="21"/>
  <c r="Q314" i="21"/>
  <c r="R314" i="21"/>
  <c r="S314" i="21"/>
  <c r="T314" i="21"/>
  <c r="U314" i="21"/>
  <c r="V314" i="21"/>
  <c r="B315" i="21"/>
  <c r="C315" i="21"/>
  <c r="D315" i="21"/>
  <c r="E315" i="21"/>
  <c r="F315" i="21"/>
  <c r="G315" i="21"/>
  <c r="H315" i="21"/>
  <c r="I315" i="21"/>
  <c r="J315" i="21"/>
  <c r="K315" i="21"/>
  <c r="L315" i="21"/>
  <c r="M315" i="21"/>
  <c r="N315" i="21"/>
  <c r="O315" i="21"/>
  <c r="P315" i="21"/>
  <c r="Q315" i="21"/>
  <c r="R315" i="21"/>
  <c r="S315" i="21"/>
  <c r="T315" i="21"/>
  <c r="U315" i="21"/>
  <c r="V315" i="21"/>
  <c r="B316" i="21"/>
  <c r="C316" i="21"/>
  <c r="D316" i="21"/>
  <c r="E316" i="21"/>
  <c r="F316" i="21"/>
  <c r="G316" i="21"/>
  <c r="H316" i="21"/>
  <c r="I316" i="21"/>
  <c r="J316" i="21"/>
  <c r="K316" i="21"/>
  <c r="L316" i="21"/>
  <c r="M316" i="21"/>
  <c r="N316" i="21"/>
  <c r="O316" i="21"/>
  <c r="P316" i="21"/>
  <c r="Q316" i="21"/>
  <c r="R316" i="21"/>
  <c r="S316" i="21"/>
  <c r="T316" i="21"/>
  <c r="U316" i="21"/>
  <c r="V316" i="21"/>
  <c r="B317" i="21"/>
  <c r="C317" i="21"/>
  <c r="D317" i="21"/>
  <c r="E317" i="21"/>
  <c r="F317" i="21"/>
  <c r="G317" i="21"/>
  <c r="H317" i="21"/>
  <c r="I317" i="21"/>
  <c r="J317" i="21"/>
  <c r="K317" i="21"/>
  <c r="L317" i="21"/>
  <c r="M317" i="21"/>
  <c r="N317" i="21"/>
  <c r="O317" i="21"/>
  <c r="P317" i="21"/>
  <c r="Q317" i="21"/>
  <c r="R317" i="21"/>
  <c r="S317" i="21"/>
  <c r="T317" i="21"/>
  <c r="U317" i="21"/>
  <c r="V317" i="21"/>
  <c r="B318" i="21"/>
  <c r="C318" i="21"/>
  <c r="D318" i="21"/>
  <c r="E318" i="21"/>
  <c r="F318" i="21"/>
  <c r="G318" i="21"/>
  <c r="H318" i="21"/>
  <c r="I318" i="21"/>
  <c r="J318" i="21"/>
  <c r="K318" i="21"/>
  <c r="L318" i="21"/>
  <c r="M318" i="21"/>
  <c r="N318" i="21"/>
  <c r="O318" i="21"/>
  <c r="P318" i="21"/>
  <c r="Q318" i="21"/>
  <c r="R318" i="21"/>
  <c r="S318" i="21"/>
  <c r="T318" i="21"/>
  <c r="U318" i="21"/>
  <c r="V318" i="21"/>
  <c r="B319" i="21"/>
  <c r="C319" i="21"/>
  <c r="D319" i="21"/>
  <c r="E319" i="21"/>
  <c r="F319" i="21"/>
  <c r="G319" i="21"/>
  <c r="H319" i="21"/>
  <c r="I319" i="21"/>
  <c r="J319" i="21"/>
  <c r="K319" i="21"/>
  <c r="L319" i="21"/>
  <c r="M319" i="21"/>
  <c r="N319" i="21"/>
  <c r="O319" i="21"/>
  <c r="P319" i="21"/>
  <c r="Q319" i="21"/>
  <c r="R319" i="21"/>
  <c r="S319" i="21"/>
  <c r="T319" i="21"/>
  <c r="U319" i="21"/>
  <c r="V319" i="21"/>
  <c r="B320" i="21"/>
  <c r="C320" i="21"/>
  <c r="D320" i="21"/>
  <c r="E320" i="21"/>
  <c r="F320" i="21"/>
  <c r="G320" i="21"/>
  <c r="H320" i="21"/>
  <c r="I320" i="21"/>
  <c r="J320" i="21"/>
  <c r="K320" i="21"/>
  <c r="L320" i="21"/>
  <c r="M320" i="21"/>
  <c r="N320" i="21"/>
  <c r="O320" i="21"/>
  <c r="P320" i="21"/>
  <c r="Q320" i="21"/>
  <c r="R320" i="21"/>
  <c r="S320" i="21"/>
  <c r="T320" i="21"/>
  <c r="U320" i="21"/>
  <c r="V320" i="21"/>
  <c r="B321" i="21"/>
  <c r="C321" i="21"/>
  <c r="D321" i="21"/>
  <c r="E321" i="21"/>
  <c r="F321" i="21"/>
  <c r="G321" i="21"/>
  <c r="H321" i="21"/>
  <c r="I321" i="21"/>
  <c r="J321" i="21"/>
  <c r="K321" i="21"/>
  <c r="L321" i="21"/>
  <c r="M321" i="21"/>
  <c r="N321" i="21"/>
  <c r="O321" i="21"/>
  <c r="P321" i="21"/>
  <c r="Q321" i="21"/>
  <c r="R321" i="21"/>
  <c r="S321" i="21"/>
  <c r="T321" i="21"/>
  <c r="U321" i="21"/>
  <c r="V321" i="21"/>
  <c r="B322" i="21"/>
  <c r="C322" i="21"/>
  <c r="D322" i="21"/>
  <c r="E322" i="21"/>
  <c r="F322" i="21"/>
  <c r="G322" i="21"/>
  <c r="H322" i="21"/>
  <c r="I322" i="21"/>
  <c r="J322" i="21"/>
  <c r="K322" i="21"/>
  <c r="L322" i="21"/>
  <c r="M322" i="21"/>
  <c r="N322" i="21"/>
  <c r="O322" i="21"/>
  <c r="P322" i="21"/>
  <c r="Q322" i="21"/>
  <c r="R322" i="21"/>
  <c r="S322" i="21"/>
  <c r="T322" i="21"/>
  <c r="U322" i="21"/>
  <c r="V322" i="21"/>
  <c r="B323" i="21"/>
  <c r="C323" i="21"/>
  <c r="D323" i="21"/>
  <c r="E323" i="21"/>
  <c r="F323" i="21"/>
  <c r="G323" i="21"/>
  <c r="H323" i="21"/>
  <c r="I323" i="21"/>
  <c r="J323" i="21"/>
  <c r="K323" i="21"/>
  <c r="L323" i="21"/>
  <c r="M323" i="21"/>
  <c r="N323" i="21"/>
  <c r="O323" i="21"/>
  <c r="P323" i="21"/>
  <c r="Q323" i="21"/>
  <c r="R323" i="21"/>
  <c r="S323" i="21"/>
  <c r="T323" i="21"/>
  <c r="U323" i="21"/>
  <c r="V323" i="21"/>
  <c r="B324" i="21"/>
  <c r="C324" i="21"/>
  <c r="D324" i="21"/>
  <c r="E324" i="21"/>
  <c r="F324" i="21"/>
  <c r="G324" i="21"/>
  <c r="H324" i="21"/>
  <c r="I324" i="21"/>
  <c r="J324" i="21"/>
  <c r="K324" i="21"/>
  <c r="L324" i="21"/>
  <c r="M324" i="21"/>
  <c r="N324" i="21"/>
  <c r="O324" i="21"/>
  <c r="P324" i="21"/>
  <c r="Q324" i="21"/>
  <c r="R324" i="21"/>
  <c r="S324" i="21"/>
  <c r="T324" i="21"/>
  <c r="U324" i="21"/>
  <c r="V324" i="21"/>
  <c r="B325" i="21"/>
  <c r="C325" i="21"/>
  <c r="D325" i="21"/>
  <c r="E325" i="21"/>
  <c r="F325" i="21"/>
  <c r="G325" i="21"/>
  <c r="H325" i="21"/>
  <c r="I325" i="21"/>
  <c r="J325" i="21"/>
  <c r="K325" i="21"/>
  <c r="L325" i="21"/>
  <c r="M325" i="21"/>
  <c r="N325" i="21"/>
  <c r="O325" i="21"/>
  <c r="P325" i="21"/>
  <c r="Q325" i="21"/>
  <c r="R325" i="21"/>
  <c r="S325" i="21"/>
  <c r="T325" i="21"/>
  <c r="U325" i="21"/>
  <c r="V325" i="21"/>
  <c r="B326" i="21"/>
  <c r="C326" i="21"/>
  <c r="D326" i="21"/>
  <c r="E326" i="21"/>
  <c r="F326" i="21"/>
  <c r="G326" i="21"/>
  <c r="H326" i="21"/>
  <c r="I326" i="21"/>
  <c r="J326" i="21"/>
  <c r="K326" i="21"/>
  <c r="L326" i="21"/>
  <c r="M326" i="21"/>
  <c r="N326" i="21"/>
  <c r="O326" i="21"/>
  <c r="P326" i="21"/>
  <c r="Q326" i="21"/>
  <c r="R326" i="21"/>
  <c r="S326" i="21"/>
  <c r="T326" i="21"/>
  <c r="U326" i="21"/>
  <c r="V326" i="21"/>
  <c r="B327" i="21"/>
  <c r="C327" i="21"/>
  <c r="D327" i="21"/>
  <c r="E327" i="21"/>
  <c r="F327" i="21"/>
  <c r="G327" i="21"/>
  <c r="H327" i="21"/>
  <c r="I327" i="21"/>
  <c r="J327" i="21"/>
  <c r="K327" i="21"/>
  <c r="L327" i="21"/>
  <c r="M327" i="21"/>
  <c r="N327" i="21"/>
  <c r="O327" i="21"/>
  <c r="P327" i="21"/>
  <c r="Q327" i="21"/>
  <c r="R327" i="21"/>
  <c r="S327" i="21"/>
  <c r="T327" i="21"/>
  <c r="U327" i="21"/>
  <c r="V327" i="21"/>
  <c r="B328" i="21"/>
  <c r="C328" i="21"/>
  <c r="D328" i="21"/>
  <c r="E328" i="21"/>
  <c r="F328" i="21"/>
  <c r="G328" i="21"/>
  <c r="H328" i="21"/>
  <c r="I328" i="21"/>
  <c r="J328" i="21"/>
  <c r="K328" i="21"/>
  <c r="L328" i="21"/>
  <c r="M328" i="21"/>
  <c r="N328" i="21"/>
  <c r="O328" i="21"/>
  <c r="P328" i="21"/>
  <c r="Q328" i="21"/>
  <c r="R328" i="21"/>
  <c r="S328" i="21"/>
  <c r="T328" i="21"/>
  <c r="U328" i="21"/>
  <c r="V328" i="21"/>
  <c r="B329" i="21"/>
  <c r="C329" i="21"/>
  <c r="D329" i="21"/>
  <c r="E329" i="21"/>
  <c r="F329" i="21"/>
  <c r="G329" i="21"/>
  <c r="H329" i="21"/>
  <c r="I329" i="21"/>
  <c r="J329" i="21"/>
  <c r="K329" i="21"/>
  <c r="L329" i="21"/>
  <c r="M329" i="21"/>
  <c r="N329" i="21"/>
  <c r="O329" i="21"/>
  <c r="P329" i="21"/>
  <c r="Q329" i="21"/>
  <c r="R329" i="21"/>
  <c r="S329" i="21"/>
  <c r="T329" i="21"/>
  <c r="U329" i="21"/>
  <c r="V329" i="21"/>
  <c r="B330" i="21"/>
  <c r="C330" i="21"/>
  <c r="D330" i="21"/>
  <c r="E330" i="21"/>
  <c r="F330" i="21"/>
  <c r="G330" i="21"/>
  <c r="H330" i="21"/>
  <c r="I330" i="21"/>
  <c r="J330" i="21"/>
  <c r="K330" i="21"/>
  <c r="L330" i="21"/>
  <c r="M330" i="21"/>
  <c r="N330" i="21"/>
  <c r="O330" i="21"/>
  <c r="P330" i="21"/>
  <c r="Q330" i="21"/>
  <c r="R330" i="21"/>
  <c r="S330" i="21"/>
  <c r="T330" i="21"/>
  <c r="U330" i="21"/>
  <c r="V330" i="21"/>
  <c r="B331" i="21"/>
  <c r="C331" i="21"/>
  <c r="D331" i="21"/>
  <c r="E331" i="21"/>
  <c r="F331" i="21"/>
  <c r="G331" i="21"/>
  <c r="H331" i="21"/>
  <c r="I331" i="21"/>
  <c r="J331" i="21"/>
  <c r="K331" i="21"/>
  <c r="L331" i="21"/>
  <c r="M331" i="21"/>
  <c r="N331" i="21"/>
  <c r="O331" i="21"/>
  <c r="P331" i="21"/>
  <c r="Q331" i="21"/>
  <c r="R331" i="21"/>
  <c r="S331" i="21"/>
  <c r="T331" i="21"/>
  <c r="U331" i="21"/>
  <c r="V331" i="21"/>
  <c r="B332" i="21"/>
  <c r="C332" i="21"/>
  <c r="D332" i="21"/>
  <c r="E332" i="21"/>
  <c r="F332" i="21"/>
  <c r="G332" i="21"/>
  <c r="H332" i="21"/>
  <c r="I332" i="21"/>
  <c r="J332" i="21"/>
  <c r="K332" i="21"/>
  <c r="L332" i="21"/>
  <c r="M332" i="21"/>
  <c r="N332" i="21"/>
  <c r="O332" i="21"/>
  <c r="P332" i="21"/>
  <c r="Q332" i="21"/>
  <c r="R332" i="21"/>
  <c r="S332" i="21"/>
  <c r="T332" i="21"/>
  <c r="U332" i="21"/>
  <c r="V332" i="21"/>
  <c r="B333" i="21"/>
  <c r="C333" i="21"/>
  <c r="D333" i="21"/>
  <c r="E333" i="21"/>
  <c r="F333" i="21"/>
  <c r="G333" i="21"/>
  <c r="H333" i="21"/>
  <c r="I333" i="21"/>
  <c r="J333" i="21"/>
  <c r="K333" i="21"/>
  <c r="L333" i="21"/>
  <c r="M333" i="21"/>
  <c r="N333" i="21"/>
  <c r="O333" i="21"/>
  <c r="P333" i="21"/>
  <c r="Q333" i="21"/>
  <c r="R333" i="21"/>
  <c r="S333" i="21"/>
  <c r="T333" i="21"/>
  <c r="U333" i="21"/>
  <c r="V333" i="21"/>
  <c r="B334" i="21"/>
  <c r="C334" i="21"/>
  <c r="D334" i="21"/>
  <c r="E334" i="21"/>
  <c r="F334" i="21"/>
  <c r="G334" i="21"/>
  <c r="H334" i="21"/>
  <c r="I334" i="21"/>
  <c r="J334" i="21"/>
  <c r="K334" i="21"/>
  <c r="L334" i="21"/>
  <c r="M334" i="21"/>
  <c r="N334" i="21"/>
  <c r="O334" i="21"/>
  <c r="P334" i="21"/>
  <c r="Q334" i="21"/>
  <c r="R334" i="21"/>
  <c r="S334" i="21"/>
  <c r="T334" i="21"/>
  <c r="U334" i="21"/>
  <c r="V334" i="21"/>
  <c r="B335" i="21"/>
  <c r="C335" i="21"/>
  <c r="D335" i="21"/>
  <c r="E335" i="21"/>
  <c r="F335" i="21"/>
  <c r="G335" i="21"/>
  <c r="H335" i="21"/>
  <c r="I335" i="21"/>
  <c r="J335" i="21"/>
  <c r="K335" i="21"/>
  <c r="L335" i="21"/>
  <c r="M335" i="21"/>
  <c r="N335" i="21"/>
  <c r="O335" i="21"/>
  <c r="P335" i="21"/>
  <c r="Q335" i="21"/>
  <c r="R335" i="21"/>
  <c r="S335" i="21"/>
  <c r="T335" i="21"/>
  <c r="U335" i="21"/>
  <c r="V335" i="21"/>
  <c r="B336" i="21"/>
  <c r="C336" i="21"/>
  <c r="D336" i="21"/>
  <c r="E336" i="21"/>
  <c r="F336" i="21"/>
  <c r="G336" i="21"/>
  <c r="H336" i="21"/>
  <c r="I336" i="21"/>
  <c r="J336" i="21"/>
  <c r="K336" i="21"/>
  <c r="L336" i="21"/>
  <c r="M336" i="21"/>
  <c r="N336" i="21"/>
  <c r="O336" i="21"/>
  <c r="P336" i="21"/>
  <c r="Q336" i="21"/>
  <c r="R336" i="21"/>
  <c r="S336" i="21"/>
  <c r="T336" i="21"/>
  <c r="U336" i="21"/>
  <c r="V336" i="21"/>
  <c r="B337" i="21"/>
  <c r="C337" i="21"/>
  <c r="D337" i="21"/>
  <c r="E337" i="21"/>
  <c r="F337" i="21"/>
  <c r="G337" i="21"/>
  <c r="H337" i="21"/>
  <c r="I337" i="21"/>
  <c r="J337" i="21"/>
  <c r="K337" i="21"/>
  <c r="L337" i="21"/>
  <c r="M337" i="21"/>
  <c r="N337" i="21"/>
  <c r="O337" i="21"/>
  <c r="P337" i="21"/>
  <c r="Q337" i="21"/>
  <c r="R337" i="21"/>
  <c r="S337" i="21"/>
  <c r="T337" i="21"/>
  <c r="U337" i="21"/>
  <c r="V337" i="21"/>
  <c r="B338" i="21"/>
  <c r="C338" i="21"/>
  <c r="D338" i="21"/>
  <c r="E338" i="21"/>
  <c r="F338" i="21"/>
  <c r="G338" i="21"/>
  <c r="H338" i="21"/>
  <c r="I338" i="21"/>
  <c r="J338" i="21"/>
  <c r="K338" i="21"/>
  <c r="L338" i="21"/>
  <c r="M338" i="21"/>
  <c r="N338" i="21"/>
  <c r="O338" i="21"/>
  <c r="P338" i="21"/>
  <c r="Q338" i="21"/>
  <c r="R338" i="21"/>
  <c r="S338" i="21"/>
  <c r="T338" i="21"/>
  <c r="U338" i="21"/>
  <c r="V338" i="21"/>
  <c r="B339" i="21"/>
  <c r="C339" i="21"/>
  <c r="D339" i="21"/>
  <c r="E339" i="21"/>
  <c r="F339" i="21"/>
  <c r="G339" i="21"/>
  <c r="H339" i="21"/>
  <c r="I339" i="21"/>
  <c r="J339" i="21"/>
  <c r="K339" i="21"/>
  <c r="L339" i="21"/>
  <c r="M339" i="21"/>
  <c r="N339" i="21"/>
  <c r="O339" i="21"/>
  <c r="P339" i="21"/>
  <c r="Q339" i="21"/>
  <c r="R339" i="21"/>
  <c r="S339" i="21"/>
  <c r="T339" i="21"/>
  <c r="U339" i="21"/>
  <c r="V339" i="21"/>
  <c r="B340" i="21"/>
  <c r="C340" i="21"/>
  <c r="D340" i="21"/>
  <c r="E340" i="21"/>
  <c r="F340" i="21"/>
  <c r="G340" i="21"/>
  <c r="H340" i="21"/>
  <c r="I340" i="21"/>
  <c r="J340" i="21"/>
  <c r="K340" i="21"/>
  <c r="L340" i="21"/>
  <c r="M340" i="21"/>
  <c r="N340" i="21"/>
  <c r="O340" i="21"/>
  <c r="P340" i="21"/>
  <c r="Q340" i="21"/>
  <c r="R340" i="21"/>
  <c r="S340" i="21"/>
  <c r="T340" i="21"/>
  <c r="U340" i="21"/>
  <c r="V340" i="21"/>
  <c r="B341" i="21"/>
  <c r="C341" i="21"/>
  <c r="D341" i="21"/>
  <c r="E341" i="21"/>
  <c r="F341" i="21"/>
  <c r="G341" i="21"/>
  <c r="H341" i="21"/>
  <c r="I341" i="21"/>
  <c r="J341" i="21"/>
  <c r="K341" i="21"/>
  <c r="L341" i="21"/>
  <c r="M341" i="21"/>
  <c r="N341" i="21"/>
  <c r="O341" i="21"/>
  <c r="P341" i="21"/>
  <c r="Q341" i="21"/>
  <c r="R341" i="21"/>
  <c r="S341" i="21"/>
  <c r="T341" i="21"/>
  <c r="U341" i="21"/>
  <c r="V341" i="21"/>
  <c r="B342" i="21"/>
  <c r="C342" i="21"/>
  <c r="D342" i="21"/>
  <c r="E342" i="21"/>
  <c r="F342" i="21"/>
  <c r="G342" i="21"/>
  <c r="H342" i="21"/>
  <c r="I342" i="21"/>
  <c r="J342" i="21"/>
  <c r="K342" i="21"/>
  <c r="L342" i="21"/>
  <c r="M342" i="21"/>
  <c r="N342" i="21"/>
  <c r="O342" i="21"/>
  <c r="P342" i="21"/>
  <c r="Q342" i="21"/>
  <c r="R342" i="21"/>
  <c r="S342" i="21"/>
  <c r="T342" i="21"/>
  <c r="U342" i="21"/>
  <c r="V342" i="21"/>
  <c r="B343" i="21"/>
  <c r="C343" i="21"/>
  <c r="D343" i="21"/>
  <c r="E343" i="21"/>
  <c r="F343" i="21"/>
  <c r="G343" i="21"/>
  <c r="H343" i="21"/>
  <c r="I343" i="21"/>
  <c r="J343" i="21"/>
  <c r="K343" i="21"/>
  <c r="L343" i="21"/>
  <c r="M343" i="21"/>
  <c r="N343" i="21"/>
  <c r="O343" i="21"/>
  <c r="P343" i="21"/>
  <c r="Q343" i="21"/>
  <c r="R343" i="21"/>
  <c r="S343" i="21"/>
  <c r="T343" i="21"/>
  <c r="U343" i="21"/>
  <c r="V343" i="21"/>
  <c r="B344" i="21"/>
  <c r="C344" i="21"/>
  <c r="D344" i="21"/>
  <c r="E344" i="21"/>
  <c r="F344" i="21"/>
  <c r="G344" i="21"/>
  <c r="H344" i="21"/>
  <c r="I344" i="21"/>
  <c r="J344" i="21"/>
  <c r="K344" i="21"/>
  <c r="L344" i="21"/>
  <c r="M344" i="21"/>
  <c r="N344" i="21"/>
  <c r="O344" i="21"/>
  <c r="P344" i="21"/>
  <c r="Q344" i="21"/>
  <c r="R344" i="21"/>
  <c r="S344" i="21"/>
  <c r="T344" i="21"/>
  <c r="U344" i="21"/>
  <c r="V344" i="21"/>
  <c r="B345" i="21"/>
  <c r="C345" i="21"/>
  <c r="D345" i="21"/>
  <c r="E345" i="21"/>
  <c r="F345" i="21"/>
  <c r="G345" i="21"/>
  <c r="H345" i="21"/>
  <c r="I345" i="21"/>
  <c r="J345" i="21"/>
  <c r="K345" i="21"/>
  <c r="L345" i="21"/>
  <c r="M345" i="21"/>
  <c r="N345" i="21"/>
  <c r="O345" i="21"/>
  <c r="P345" i="21"/>
  <c r="Q345" i="21"/>
  <c r="R345" i="21"/>
  <c r="S345" i="21"/>
  <c r="T345" i="21"/>
  <c r="U345" i="21"/>
  <c r="V345" i="21"/>
  <c r="B346" i="21"/>
  <c r="C346" i="21"/>
  <c r="D346" i="21"/>
  <c r="E346" i="21"/>
  <c r="F346" i="21"/>
  <c r="G346" i="21"/>
  <c r="H346" i="21"/>
  <c r="I346" i="21"/>
  <c r="J346" i="21"/>
  <c r="K346" i="21"/>
  <c r="L346" i="21"/>
  <c r="M346" i="21"/>
  <c r="N346" i="21"/>
  <c r="O346" i="21"/>
  <c r="P346" i="21"/>
  <c r="Q346" i="21"/>
  <c r="R346" i="21"/>
  <c r="S346" i="21"/>
  <c r="T346" i="21"/>
  <c r="U346" i="21"/>
  <c r="V346" i="21"/>
  <c r="B347" i="21"/>
  <c r="C347" i="21"/>
  <c r="D347" i="21"/>
  <c r="E347" i="21"/>
  <c r="F347" i="21"/>
  <c r="G347" i="21"/>
  <c r="H347" i="21"/>
  <c r="I347" i="21"/>
  <c r="J347" i="21"/>
  <c r="K347" i="21"/>
  <c r="L347" i="21"/>
  <c r="M347" i="21"/>
  <c r="N347" i="21"/>
  <c r="O347" i="21"/>
  <c r="P347" i="21"/>
  <c r="Q347" i="21"/>
  <c r="R347" i="21"/>
  <c r="S347" i="21"/>
  <c r="T347" i="21"/>
  <c r="U347" i="21"/>
  <c r="V347" i="21"/>
  <c r="B348" i="21"/>
  <c r="C348" i="21"/>
  <c r="D348" i="21"/>
  <c r="E348" i="21"/>
  <c r="F348" i="21"/>
  <c r="G348" i="21"/>
  <c r="H348" i="21"/>
  <c r="I348" i="21"/>
  <c r="J348" i="21"/>
  <c r="K348" i="21"/>
  <c r="L348" i="21"/>
  <c r="M348" i="21"/>
  <c r="N348" i="21"/>
  <c r="O348" i="21"/>
  <c r="P348" i="21"/>
  <c r="Q348" i="21"/>
  <c r="R348" i="21"/>
  <c r="S348" i="21"/>
  <c r="T348" i="21"/>
  <c r="U348" i="21"/>
  <c r="V348" i="21"/>
  <c r="B349" i="21"/>
  <c r="C349" i="21"/>
  <c r="D349" i="21"/>
  <c r="E349" i="21"/>
  <c r="F349" i="21"/>
  <c r="G349" i="21"/>
  <c r="H349" i="21"/>
  <c r="I349" i="21"/>
  <c r="J349" i="21"/>
  <c r="K349" i="21"/>
  <c r="L349" i="21"/>
  <c r="M349" i="21"/>
  <c r="N349" i="21"/>
  <c r="O349" i="21"/>
  <c r="P349" i="21"/>
  <c r="Q349" i="21"/>
  <c r="R349" i="21"/>
  <c r="S349" i="21"/>
  <c r="T349" i="21"/>
  <c r="U349" i="21"/>
  <c r="V349" i="21"/>
  <c r="B350" i="21"/>
  <c r="C350" i="21"/>
  <c r="D350" i="21"/>
  <c r="E350" i="21"/>
  <c r="F350" i="21"/>
  <c r="G350" i="21"/>
  <c r="H350" i="21"/>
  <c r="I350" i="21"/>
  <c r="J350" i="21"/>
  <c r="K350" i="21"/>
  <c r="L350" i="21"/>
  <c r="M350" i="21"/>
  <c r="N350" i="21"/>
  <c r="O350" i="21"/>
  <c r="P350" i="21"/>
  <c r="Q350" i="21"/>
  <c r="R350" i="21"/>
  <c r="S350" i="21"/>
  <c r="T350" i="21"/>
  <c r="U350" i="21"/>
  <c r="V350" i="21"/>
  <c r="B351" i="21"/>
  <c r="C351" i="21"/>
  <c r="D351" i="21"/>
  <c r="E351" i="21"/>
  <c r="F351" i="21"/>
  <c r="G351" i="21"/>
  <c r="H351" i="21"/>
  <c r="I351" i="21"/>
  <c r="J351" i="21"/>
  <c r="K351" i="21"/>
  <c r="L351" i="21"/>
  <c r="M351" i="21"/>
  <c r="N351" i="21"/>
  <c r="O351" i="21"/>
  <c r="P351" i="21"/>
  <c r="Q351" i="21"/>
  <c r="R351" i="21"/>
  <c r="S351" i="21"/>
  <c r="T351" i="21"/>
  <c r="U351" i="21"/>
  <c r="V351" i="21"/>
  <c r="B352" i="21"/>
  <c r="C352" i="21"/>
  <c r="D352" i="21"/>
  <c r="E352" i="21"/>
  <c r="F352" i="21"/>
  <c r="G352" i="21"/>
  <c r="H352" i="21"/>
  <c r="I352" i="21"/>
  <c r="J352" i="21"/>
  <c r="K352" i="21"/>
  <c r="L352" i="21"/>
  <c r="M352" i="21"/>
  <c r="N352" i="21"/>
  <c r="O352" i="21"/>
  <c r="P352" i="21"/>
  <c r="Q352" i="21"/>
  <c r="R352" i="21"/>
  <c r="S352" i="21"/>
  <c r="T352" i="21"/>
  <c r="U352" i="21"/>
  <c r="V352" i="21"/>
  <c r="B353" i="21"/>
  <c r="C353" i="21"/>
  <c r="D353" i="21"/>
  <c r="E353" i="21"/>
  <c r="F353" i="21"/>
  <c r="G353" i="21"/>
  <c r="H353" i="21"/>
  <c r="I353" i="21"/>
  <c r="J353" i="21"/>
  <c r="K353" i="21"/>
  <c r="L353" i="21"/>
  <c r="M353" i="21"/>
  <c r="N353" i="21"/>
  <c r="O353" i="21"/>
  <c r="P353" i="21"/>
  <c r="Q353" i="21"/>
  <c r="R353" i="21"/>
  <c r="S353" i="21"/>
  <c r="T353" i="21"/>
  <c r="U353" i="21"/>
  <c r="V353" i="21"/>
  <c r="B354" i="21"/>
  <c r="C354" i="21"/>
  <c r="D354" i="21"/>
  <c r="E354" i="21"/>
  <c r="F354" i="21"/>
  <c r="G354" i="21"/>
  <c r="H354" i="21"/>
  <c r="I354" i="21"/>
  <c r="J354" i="21"/>
  <c r="K354" i="21"/>
  <c r="L354" i="21"/>
  <c r="M354" i="21"/>
  <c r="N354" i="21"/>
  <c r="O354" i="21"/>
  <c r="P354" i="21"/>
  <c r="Q354" i="21"/>
  <c r="R354" i="21"/>
  <c r="S354" i="21"/>
  <c r="T354" i="21"/>
  <c r="U354" i="21"/>
  <c r="V354" i="21"/>
  <c r="B355" i="21"/>
  <c r="C355" i="21"/>
  <c r="D355" i="21"/>
  <c r="E355" i="21"/>
  <c r="F355" i="21"/>
  <c r="G355" i="21"/>
  <c r="H355" i="21"/>
  <c r="I355" i="21"/>
  <c r="J355" i="21"/>
  <c r="K355" i="21"/>
  <c r="L355" i="21"/>
  <c r="M355" i="21"/>
  <c r="N355" i="21"/>
  <c r="O355" i="21"/>
  <c r="P355" i="21"/>
  <c r="Q355" i="21"/>
  <c r="R355" i="21"/>
  <c r="S355" i="21"/>
  <c r="T355" i="21"/>
  <c r="U355" i="21"/>
  <c r="V355" i="21"/>
  <c r="B356" i="21"/>
  <c r="C356" i="21"/>
  <c r="D356" i="21"/>
  <c r="E356" i="21"/>
  <c r="F356" i="21"/>
  <c r="G356" i="21"/>
  <c r="H356" i="21"/>
  <c r="I356" i="21"/>
  <c r="J356" i="21"/>
  <c r="K356" i="21"/>
  <c r="L356" i="21"/>
  <c r="M356" i="21"/>
  <c r="N356" i="21"/>
  <c r="O356" i="21"/>
  <c r="P356" i="21"/>
  <c r="Q356" i="21"/>
  <c r="R356" i="21"/>
  <c r="S356" i="21"/>
  <c r="T356" i="21"/>
  <c r="U356" i="21"/>
  <c r="V356" i="21"/>
  <c r="B357" i="21"/>
  <c r="C357" i="21"/>
  <c r="D357" i="21"/>
  <c r="E357" i="21"/>
  <c r="F357" i="21"/>
  <c r="G357" i="21"/>
  <c r="H357" i="21"/>
  <c r="I357" i="21"/>
  <c r="J357" i="21"/>
  <c r="K357" i="21"/>
  <c r="L357" i="21"/>
  <c r="M357" i="21"/>
  <c r="N357" i="21"/>
  <c r="O357" i="21"/>
  <c r="P357" i="21"/>
  <c r="Q357" i="21"/>
  <c r="R357" i="21"/>
  <c r="S357" i="21"/>
  <c r="T357" i="21"/>
  <c r="U357" i="21"/>
  <c r="V357" i="21"/>
  <c r="B358" i="21"/>
  <c r="C358" i="21"/>
  <c r="D358" i="21"/>
  <c r="E358" i="21"/>
  <c r="F358" i="21"/>
  <c r="G358" i="21"/>
  <c r="H358" i="21"/>
  <c r="I358" i="21"/>
  <c r="J358" i="21"/>
  <c r="K358" i="21"/>
  <c r="L358" i="21"/>
  <c r="M358" i="21"/>
  <c r="N358" i="21"/>
  <c r="O358" i="21"/>
  <c r="P358" i="21"/>
  <c r="Q358" i="21"/>
  <c r="R358" i="21"/>
  <c r="S358" i="21"/>
  <c r="T358" i="21"/>
  <c r="U358" i="21"/>
  <c r="V358" i="21"/>
  <c r="B359" i="21"/>
  <c r="C359" i="21"/>
  <c r="D359" i="21"/>
  <c r="E359" i="21"/>
  <c r="F359" i="21"/>
  <c r="G359" i="21"/>
  <c r="H359" i="21"/>
  <c r="I359" i="21"/>
  <c r="J359" i="21"/>
  <c r="K359" i="21"/>
  <c r="L359" i="21"/>
  <c r="M359" i="21"/>
  <c r="N359" i="21"/>
  <c r="O359" i="21"/>
  <c r="P359" i="21"/>
  <c r="Q359" i="21"/>
  <c r="R359" i="21"/>
  <c r="S359" i="21"/>
  <c r="T359" i="21"/>
  <c r="U359" i="21"/>
  <c r="V359" i="21"/>
  <c r="B360" i="21"/>
  <c r="C360" i="21"/>
  <c r="D360" i="21"/>
  <c r="E360" i="21"/>
  <c r="F360" i="21"/>
  <c r="G360" i="21"/>
  <c r="H360" i="21"/>
  <c r="I360" i="21"/>
  <c r="J360" i="21"/>
  <c r="K360" i="21"/>
  <c r="L360" i="21"/>
  <c r="M360" i="21"/>
  <c r="N360" i="21"/>
  <c r="O360" i="21"/>
  <c r="P360" i="21"/>
  <c r="Q360" i="21"/>
  <c r="R360" i="21"/>
  <c r="S360" i="21"/>
  <c r="T360" i="21"/>
  <c r="U360" i="21"/>
  <c r="V360" i="21"/>
  <c r="B361" i="21"/>
  <c r="C361" i="21"/>
  <c r="D361" i="21"/>
  <c r="E361" i="21"/>
  <c r="F361" i="21"/>
  <c r="G361" i="21"/>
  <c r="H361" i="21"/>
  <c r="I361" i="21"/>
  <c r="J361" i="21"/>
  <c r="K361" i="21"/>
  <c r="L361" i="21"/>
  <c r="M361" i="21"/>
  <c r="N361" i="21"/>
  <c r="O361" i="21"/>
  <c r="P361" i="21"/>
  <c r="Q361" i="21"/>
  <c r="R361" i="21"/>
  <c r="S361" i="21"/>
  <c r="T361" i="21"/>
  <c r="U361" i="21"/>
  <c r="V361" i="21"/>
  <c r="B362" i="21"/>
  <c r="C362" i="21"/>
  <c r="D362" i="21"/>
  <c r="E362" i="21"/>
  <c r="F362" i="21"/>
  <c r="G362" i="21"/>
  <c r="H362" i="21"/>
  <c r="I362" i="21"/>
  <c r="J362" i="21"/>
  <c r="K362" i="21"/>
  <c r="L362" i="21"/>
  <c r="M362" i="21"/>
  <c r="N362" i="21"/>
  <c r="O362" i="21"/>
  <c r="P362" i="21"/>
  <c r="Q362" i="21"/>
  <c r="R362" i="21"/>
  <c r="S362" i="21"/>
  <c r="T362" i="21"/>
  <c r="U362" i="21"/>
  <c r="V362" i="21"/>
  <c r="B363" i="21"/>
  <c r="C363" i="21"/>
  <c r="D363" i="21"/>
  <c r="E363" i="21"/>
  <c r="F363" i="21"/>
  <c r="G363" i="21"/>
  <c r="H363" i="21"/>
  <c r="I363" i="21"/>
  <c r="J363" i="21"/>
  <c r="K363" i="21"/>
  <c r="L363" i="21"/>
  <c r="M363" i="21"/>
  <c r="N363" i="21"/>
  <c r="O363" i="21"/>
  <c r="P363" i="21"/>
  <c r="Q363" i="21"/>
  <c r="R363" i="21"/>
  <c r="S363" i="21"/>
  <c r="T363" i="21"/>
  <c r="U363" i="21"/>
  <c r="V363" i="21"/>
  <c r="B364" i="21"/>
  <c r="C364" i="21"/>
  <c r="D364" i="21"/>
  <c r="E364" i="21"/>
  <c r="F364" i="21"/>
  <c r="G364" i="21"/>
  <c r="H364" i="21"/>
  <c r="I364" i="21"/>
  <c r="J364" i="21"/>
  <c r="K364" i="21"/>
  <c r="L364" i="21"/>
  <c r="M364" i="21"/>
  <c r="N364" i="21"/>
  <c r="O364" i="21"/>
  <c r="P364" i="21"/>
  <c r="Q364" i="21"/>
  <c r="R364" i="21"/>
  <c r="S364" i="21"/>
  <c r="T364" i="21"/>
  <c r="U364" i="21"/>
  <c r="V364" i="21"/>
  <c r="B365" i="21"/>
  <c r="C365" i="21"/>
  <c r="D365" i="21"/>
  <c r="E365" i="21"/>
  <c r="F365" i="21"/>
  <c r="G365" i="21"/>
  <c r="H365" i="21"/>
  <c r="I365" i="21"/>
  <c r="J365" i="21"/>
  <c r="K365" i="21"/>
  <c r="L365" i="21"/>
  <c r="M365" i="21"/>
  <c r="N365" i="21"/>
  <c r="O365" i="21"/>
  <c r="P365" i="21"/>
  <c r="Q365" i="21"/>
  <c r="R365" i="21"/>
  <c r="S365" i="21"/>
  <c r="T365" i="21"/>
  <c r="U365" i="21"/>
  <c r="V365" i="21"/>
  <c r="B366" i="21"/>
  <c r="C366" i="21"/>
  <c r="D366" i="21"/>
  <c r="E366" i="21"/>
  <c r="F366" i="21"/>
  <c r="G366" i="21"/>
  <c r="H366" i="21"/>
  <c r="I366" i="21"/>
  <c r="J366" i="21"/>
  <c r="K366" i="21"/>
  <c r="L366" i="21"/>
  <c r="M366" i="21"/>
  <c r="N366" i="21"/>
  <c r="O366" i="21"/>
  <c r="P366" i="21"/>
  <c r="Q366" i="21"/>
  <c r="R366" i="21"/>
  <c r="S366" i="21"/>
  <c r="T366" i="21"/>
  <c r="U366" i="21"/>
  <c r="V366" i="21"/>
  <c r="B367" i="21"/>
  <c r="C367" i="21"/>
  <c r="D367" i="21"/>
  <c r="E367" i="21"/>
  <c r="F367" i="21"/>
  <c r="G367" i="21"/>
  <c r="H367" i="21"/>
  <c r="I367" i="21"/>
  <c r="J367" i="21"/>
  <c r="K367" i="21"/>
  <c r="L367" i="21"/>
  <c r="M367" i="21"/>
  <c r="N367" i="21"/>
  <c r="O367" i="21"/>
  <c r="P367" i="21"/>
  <c r="Q367" i="21"/>
  <c r="R367" i="21"/>
  <c r="S367" i="21"/>
  <c r="T367" i="21"/>
  <c r="U367" i="21"/>
  <c r="V367" i="21"/>
  <c r="B368" i="21"/>
  <c r="C368" i="21"/>
  <c r="D368" i="21"/>
  <c r="E368" i="21"/>
  <c r="F368" i="21"/>
  <c r="G368" i="21"/>
  <c r="H368" i="21"/>
  <c r="I368" i="21"/>
  <c r="J368" i="21"/>
  <c r="K368" i="21"/>
  <c r="L368" i="21"/>
  <c r="M368" i="21"/>
  <c r="N368" i="21"/>
  <c r="O368" i="21"/>
  <c r="P368" i="21"/>
  <c r="Q368" i="21"/>
  <c r="R368" i="21"/>
  <c r="S368" i="21"/>
  <c r="T368" i="21"/>
  <c r="U368" i="21"/>
  <c r="V368" i="21"/>
  <c r="B369" i="21"/>
  <c r="C369" i="21"/>
  <c r="D369" i="21"/>
  <c r="E369" i="21"/>
  <c r="F369" i="21"/>
  <c r="G369" i="21"/>
  <c r="H369" i="21"/>
  <c r="I369" i="21"/>
  <c r="J369" i="21"/>
  <c r="K369" i="21"/>
  <c r="L369" i="21"/>
  <c r="M369" i="21"/>
  <c r="N369" i="21"/>
  <c r="O369" i="21"/>
  <c r="P369" i="21"/>
  <c r="Q369" i="21"/>
  <c r="R369" i="21"/>
  <c r="S369" i="21"/>
  <c r="T369" i="21"/>
  <c r="U369" i="21"/>
  <c r="V369" i="21"/>
  <c r="B370" i="21"/>
  <c r="C370" i="21"/>
  <c r="D370" i="21"/>
  <c r="E370" i="21"/>
  <c r="F370" i="21"/>
  <c r="G370" i="21"/>
  <c r="H370" i="21"/>
  <c r="I370" i="21"/>
  <c r="J370" i="21"/>
  <c r="K370" i="21"/>
  <c r="L370" i="21"/>
  <c r="M370" i="21"/>
  <c r="N370" i="21"/>
  <c r="O370" i="21"/>
  <c r="P370" i="21"/>
  <c r="Q370" i="21"/>
  <c r="R370" i="21"/>
  <c r="S370" i="21"/>
  <c r="T370" i="21"/>
  <c r="U370" i="21"/>
  <c r="V370" i="21"/>
  <c r="B371" i="21"/>
  <c r="C371" i="21"/>
  <c r="D371" i="21"/>
  <c r="E371" i="21"/>
  <c r="F371" i="21"/>
  <c r="G371" i="21"/>
  <c r="H371" i="21"/>
  <c r="I371" i="21"/>
  <c r="J371" i="21"/>
  <c r="K371" i="21"/>
  <c r="L371" i="21"/>
  <c r="M371" i="21"/>
  <c r="N371" i="21"/>
  <c r="O371" i="21"/>
  <c r="P371" i="21"/>
  <c r="Q371" i="21"/>
  <c r="R371" i="21"/>
  <c r="S371" i="21"/>
  <c r="T371" i="21"/>
  <c r="U371" i="21"/>
  <c r="V371" i="21"/>
  <c r="B372" i="21"/>
  <c r="C372" i="21"/>
  <c r="D372" i="21"/>
  <c r="E372" i="21"/>
  <c r="F372" i="21"/>
  <c r="G372" i="21"/>
  <c r="H372" i="21"/>
  <c r="I372" i="21"/>
  <c r="J372" i="21"/>
  <c r="K372" i="21"/>
  <c r="L372" i="21"/>
  <c r="M372" i="21"/>
  <c r="N372" i="21"/>
  <c r="O372" i="21"/>
  <c r="P372" i="21"/>
  <c r="Q372" i="21"/>
  <c r="R372" i="21"/>
  <c r="S372" i="21"/>
  <c r="T372" i="21"/>
  <c r="U372" i="21"/>
  <c r="V372" i="21"/>
  <c r="B373" i="21"/>
  <c r="C373" i="21"/>
  <c r="D373" i="21"/>
  <c r="E373" i="21"/>
  <c r="F373" i="21"/>
  <c r="G373" i="21"/>
  <c r="H373" i="21"/>
  <c r="I373" i="21"/>
  <c r="J373" i="21"/>
  <c r="K373" i="21"/>
  <c r="L373" i="21"/>
  <c r="M373" i="21"/>
  <c r="N373" i="21"/>
  <c r="O373" i="21"/>
  <c r="P373" i="21"/>
  <c r="Q373" i="21"/>
  <c r="R373" i="21"/>
  <c r="S373" i="21"/>
  <c r="T373" i="21"/>
  <c r="U373" i="21"/>
  <c r="V373" i="21"/>
  <c r="B374" i="21"/>
  <c r="C374" i="21"/>
  <c r="D374" i="21"/>
  <c r="E374" i="21"/>
  <c r="F374" i="21"/>
  <c r="G374" i="21"/>
  <c r="H374" i="21"/>
  <c r="I374" i="21"/>
  <c r="J374" i="21"/>
  <c r="K374" i="21"/>
  <c r="L374" i="21"/>
  <c r="M374" i="21"/>
  <c r="N374" i="21"/>
  <c r="O374" i="21"/>
  <c r="P374" i="21"/>
  <c r="Q374" i="21"/>
  <c r="R374" i="21"/>
  <c r="S374" i="21"/>
  <c r="T374" i="21"/>
  <c r="U374" i="21"/>
  <c r="V374" i="21"/>
  <c r="B375" i="21"/>
  <c r="C375" i="21"/>
  <c r="D375" i="21"/>
  <c r="E375" i="21"/>
  <c r="F375" i="21"/>
  <c r="G375" i="21"/>
  <c r="H375" i="21"/>
  <c r="I375" i="21"/>
  <c r="J375" i="21"/>
  <c r="K375" i="21"/>
  <c r="L375" i="21"/>
  <c r="M375" i="21"/>
  <c r="N375" i="21"/>
  <c r="O375" i="21"/>
  <c r="P375" i="21"/>
  <c r="Q375" i="21"/>
  <c r="R375" i="21"/>
  <c r="S375" i="21"/>
  <c r="T375" i="21"/>
  <c r="U375" i="21"/>
  <c r="V375" i="21"/>
  <c r="B376" i="21"/>
  <c r="C376" i="21"/>
  <c r="D376" i="21"/>
  <c r="E376" i="21"/>
  <c r="F376" i="21"/>
  <c r="G376" i="21"/>
  <c r="H376" i="21"/>
  <c r="I376" i="21"/>
  <c r="J376" i="21"/>
  <c r="K376" i="21"/>
  <c r="L376" i="21"/>
  <c r="M376" i="21"/>
  <c r="N376" i="21"/>
  <c r="O376" i="21"/>
  <c r="P376" i="21"/>
  <c r="Q376" i="21"/>
  <c r="R376" i="21"/>
  <c r="S376" i="21"/>
  <c r="T376" i="21"/>
  <c r="U376" i="21"/>
  <c r="V376" i="21"/>
  <c r="B377" i="21"/>
  <c r="C377" i="21"/>
  <c r="D377" i="21"/>
  <c r="E377" i="21"/>
  <c r="F377" i="21"/>
  <c r="G377" i="21"/>
  <c r="H377" i="21"/>
  <c r="I377" i="21"/>
  <c r="J377" i="21"/>
  <c r="K377" i="21"/>
  <c r="L377" i="21"/>
  <c r="M377" i="21"/>
  <c r="N377" i="21"/>
  <c r="O377" i="21"/>
  <c r="P377" i="21"/>
  <c r="Q377" i="21"/>
  <c r="R377" i="21"/>
  <c r="S377" i="21"/>
  <c r="T377" i="21"/>
  <c r="U377" i="21"/>
  <c r="V377" i="21"/>
  <c r="B378" i="21"/>
  <c r="C378" i="21"/>
  <c r="D378" i="21"/>
  <c r="E378" i="21"/>
  <c r="F378" i="21"/>
  <c r="G378" i="21"/>
  <c r="H378" i="21"/>
  <c r="I378" i="21"/>
  <c r="J378" i="21"/>
  <c r="K378" i="21"/>
  <c r="L378" i="21"/>
  <c r="M378" i="21"/>
  <c r="N378" i="21"/>
  <c r="O378" i="21"/>
  <c r="P378" i="21"/>
  <c r="Q378" i="21"/>
  <c r="R378" i="21"/>
  <c r="S378" i="21"/>
  <c r="T378" i="21"/>
  <c r="U378" i="21"/>
  <c r="V378" i="21"/>
  <c r="B379" i="21"/>
  <c r="C379" i="21"/>
  <c r="D379" i="21"/>
  <c r="E379" i="21"/>
  <c r="F379" i="21"/>
  <c r="G379" i="21"/>
  <c r="H379" i="21"/>
  <c r="I379" i="21"/>
  <c r="J379" i="21"/>
  <c r="K379" i="21"/>
  <c r="L379" i="21"/>
  <c r="M379" i="21"/>
  <c r="N379" i="21"/>
  <c r="O379" i="21"/>
  <c r="P379" i="21"/>
  <c r="Q379" i="21"/>
  <c r="R379" i="21"/>
  <c r="S379" i="21"/>
  <c r="T379" i="21"/>
  <c r="U379" i="21"/>
  <c r="V379" i="21"/>
  <c r="B380" i="21"/>
  <c r="C380" i="21"/>
  <c r="D380" i="21"/>
  <c r="E380" i="21"/>
  <c r="F380" i="21"/>
  <c r="G380" i="21"/>
  <c r="H380" i="21"/>
  <c r="I380" i="21"/>
  <c r="J380" i="21"/>
  <c r="K380" i="21"/>
  <c r="L380" i="21"/>
  <c r="M380" i="21"/>
  <c r="N380" i="21"/>
  <c r="O380" i="21"/>
  <c r="P380" i="21"/>
  <c r="Q380" i="21"/>
  <c r="R380" i="21"/>
  <c r="S380" i="21"/>
  <c r="T380" i="21"/>
  <c r="U380" i="21"/>
  <c r="V380" i="21"/>
  <c r="B381" i="21"/>
  <c r="C381" i="21"/>
  <c r="D381" i="21"/>
  <c r="E381" i="21"/>
  <c r="F381" i="21"/>
  <c r="G381" i="21"/>
  <c r="H381" i="21"/>
  <c r="I381" i="21"/>
  <c r="J381" i="21"/>
  <c r="K381" i="21"/>
  <c r="L381" i="21"/>
  <c r="M381" i="21"/>
  <c r="N381" i="21"/>
  <c r="O381" i="21"/>
  <c r="P381" i="21"/>
  <c r="Q381" i="21"/>
  <c r="R381" i="21"/>
  <c r="S381" i="21"/>
  <c r="T381" i="21"/>
  <c r="U381" i="21"/>
  <c r="V381" i="21"/>
  <c r="B382" i="21"/>
  <c r="C382" i="21"/>
  <c r="D382" i="21"/>
  <c r="E382" i="21"/>
  <c r="F382" i="21"/>
  <c r="G382" i="21"/>
  <c r="H382" i="21"/>
  <c r="I382" i="21"/>
  <c r="J382" i="21"/>
  <c r="K382" i="21"/>
  <c r="L382" i="21"/>
  <c r="M382" i="21"/>
  <c r="N382" i="21"/>
  <c r="O382" i="21"/>
  <c r="P382" i="21"/>
  <c r="Q382" i="21"/>
  <c r="R382" i="21"/>
  <c r="S382" i="21"/>
  <c r="T382" i="21"/>
  <c r="U382" i="21"/>
  <c r="V382" i="21"/>
  <c r="B383" i="21"/>
  <c r="C383" i="21"/>
  <c r="D383" i="21"/>
  <c r="E383" i="21"/>
  <c r="F383" i="21"/>
  <c r="G383" i="21"/>
  <c r="H383" i="21"/>
  <c r="I383" i="21"/>
  <c r="J383" i="21"/>
  <c r="K383" i="21"/>
  <c r="L383" i="21"/>
  <c r="M383" i="21"/>
  <c r="N383" i="21"/>
  <c r="O383" i="21"/>
  <c r="P383" i="21"/>
  <c r="Q383" i="21"/>
  <c r="R383" i="21"/>
  <c r="S383" i="21"/>
  <c r="T383" i="21"/>
  <c r="U383" i="21"/>
  <c r="V383" i="21"/>
  <c r="B384" i="21"/>
  <c r="C384" i="21"/>
  <c r="D384" i="21"/>
  <c r="E384" i="21"/>
  <c r="F384" i="21"/>
  <c r="G384" i="21"/>
  <c r="H384" i="21"/>
  <c r="I384" i="21"/>
  <c r="J384" i="21"/>
  <c r="K384" i="21"/>
  <c r="L384" i="21"/>
  <c r="M384" i="21"/>
  <c r="N384" i="21"/>
  <c r="O384" i="21"/>
  <c r="P384" i="21"/>
  <c r="Q384" i="21"/>
  <c r="R384" i="21"/>
  <c r="S384" i="21"/>
  <c r="T384" i="21"/>
  <c r="U384" i="21"/>
  <c r="V384" i="21"/>
  <c r="B385" i="21"/>
  <c r="C385" i="21"/>
  <c r="D385" i="21"/>
  <c r="E385" i="21"/>
  <c r="F385" i="21"/>
  <c r="G385" i="21"/>
  <c r="H385" i="21"/>
  <c r="I385" i="21"/>
  <c r="J385" i="21"/>
  <c r="K385" i="21"/>
  <c r="L385" i="21"/>
  <c r="M385" i="21"/>
  <c r="N385" i="21"/>
  <c r="O385" i="21"/>
  <c r="P385" i="21"/>
  <c r="Q385" i="21"/>
  <c r="R385" i="21"/>
  <c r="S385" i="21"/>
  <c r="T385" i="21"/>
  <c r="U385" i="21"/>
  <c r="V385" i="21"/>
  <c r="B386" i="21"/>
  <c r="C386" i="21"/>
  <c r="D386" i="21"/>
  <c r="E386" i="21"/>
  <c r="F386" i="21"/>
  <c r="G386" i="21"/>
  <c r="H386" i="21"/>
  <c r="I386" i="21"/>
  <c r="J386" i="21"/>
  <c r="K386" i="21"/>
  <c r="L386" i="21"/>
  <c r="M386" i="21"/>
  <c r="N386" i="21"/>
  <c r="O386" i="21"/>
  <c r="P386" i="21"/>
  <c r="Q386" i="21"/>
  <c r="R386" i="21"/>
  <c r="S386" i="21"/>
  <c r="T386" i="21"/>
  <c r="U386" i="21"/>
  <c r="V386" i="21"/>
  <c r="B387" i="21"/>
  <c r="C387" i="21"/>
  <c r="D387" i="21"/>
  <c r="E387" i="21"/>
  <c r="F387" i="21"/>
  <c r="G387" i="21"/>
  <c r="H387" i="21"/>
  <c r="I387" i="21"/>
  <c r="J387" i="21"/>
  <c r="K387" i="21"/>
  <c r="L387" i="21"/>
  <c r="M387" i="21"/>
  <c r="N387" i="21"/>
  <c r="O387" i="21"/>
  <c r="P387" i="21"/>
  <c r="Q387" i="21"/>
  <c r="R387" i="21"/>
  <c r="S387" i="21"/>
  <c r="T387" i="21"/>
  <c r="U387" i="21"/>
  <c r="V387" i="21"/>
  <c r="B388" i="21"/>
  <c r="C388" i="21"/>
  <c r="D388" i="21"/>
  <c r="E388" i="21"/>
  <c r="F388" i="21"/>
  <c r="G388" i="21"/>
  <c r="H388" i="21"/>
  <c r="I388" i="21"/>
  <c r="J388" i="21"/>
  <c r="K388" i="21"/>
  <c r="L388" i="21"/>
  <c r="M388" i="21"/>
  <c r="N388" i="21"/>
  <c r="O388" i="21"/>
  <c r="P388" i="21"/>
  <c r="Q388" i="21"/>
  <c r="R388" i="21"/>
  <c r="S388" i="21"/>
  <c r="T388" i="21"/>
  <c r="U388" i="21"/>
  <c r="V388" i="21"/>
  <c r="B389" i="21"/>
  <c r="C389" i="21"/>
  <c r="D389" i="21"/>
  <c r="E389" i="21"/>
  <c r="F389" i="21"/>
  <c r="G389" i="21"/>
  <c r="H389" i="21"/>
  <c r="I389" i="21"/>
  <c r="J389" i="21"/>
  <c r="K389" i="21"/>
  <c r="L389" i="21"/>
  <c r="M389" i="21"/>
  <c r="N389" i="21"/>
  <c r="O389" i="21"/>
  <c r="P389" i="21"/>
  <c r="Q389" i="21"/>
  <c r="R389" i="21"/>
  <c r="S389" i="21"/>
  <c r="T389" i="21"/>
  <c r="U389" i="21"/>
  <c r="V389" i="21"/>
  <c r="B390" i="21"/>
  <c r="C390" i="21"/>
  <c r="D390" i="21"/>
  <c r="E390" i="21"/>
  <c r="F390" i="21"/>
  <c r="G390" i="21"/>
  <c r="H390" i="21"/>
  <c r="I390" i="21"/>
  <c r="J390" i="21"/>
  <c r="K390" i="21"/>
  <c r="L390" i="21"/>
  <c r="M390" i="21"/>
  <c r="N390" i="21"/>
  <c r="O390" i="21"/>
  <c r="P390" i="21"/>
  <c r="Q390" i="21"/>
  <c r="R390" i="21"/>
  <c r="S390" i="21"/>
  <c r="T390" i="21"/>
  <c r="U390" i="21"/>
  <c r="V390" i="21"/>
  <c r="B391" i="21"/>
  <c r="C391" i="21"/>
  <c r="D391" i="21"/>
  <c r="E391" i="21"/>
  <c r="F391" i="21"/>
  <c r="G391" i="21"/>
  <c r="H391" i="21"/>
  <c r="I391" i="21"/>
  <c r="J391" i="21"/>
  <c r="K391" i="21"/>
  <c r="L391" i="21"/>
  <c r="M391" i="21"/>
  <c r="N391" i="21"/>
  <c r="O391" i="21"/>
  <c r="P391" i="21"/>
  <c r="Q391" i="21"/>
  <c r="R391" i="21"/>
  <c r="S391" i="21"/>
  <c r="T391" i="21"/>
  <c r="U391" i="21"/>
  <c r="V391" i="21"/>
  <c r="B392" i="21"/>
  <c r="C392" i="21"/>
  <c r="D392" i="21"/>
  <c r="E392" i="21"/>
  <c r="F392" i="21"/>
  <c r="G392" i="21"/>
  <c r="H392" i="21"/>
  <c r="I392" i="21"/>
  <c r="J392" i="21"/>
  <c r="K392" i="21"/>
  <c r="L392" i="21"/>
  <c r="M392" i="21"/>
  <c r="N392" i="21"/>
  <c r="O392" i="21"/>
  <c r="P392" i="21"/>
  <c r="Q392" i="21"/>
  <c r="R392" i="21"/>
  <c r="S392" i="21"/>
  <c r="T392" i="21"/>
  <c r="U392" i="21"/>
  <c r="V392" i="21"/>
  <c r="B393" i="21"/>
  <c r="C393" i="21"/>
  <c r="D393" i="21"/>
  <c r="E393" i="21"/>
  <c r="F393" i="21"/>
  <c r="G393" i="21"/>
  <c r="H393" i="21"/>
  <c r="I393" i="21"/>
  <c r="J393" i="21"/>
  <c r="K393" i="21"/>
  <c r="L393" i="21"/>
  <c r="M393" i="21"/>
  <c r="N393" i="21"/>
  <c r="O393" i="21"/>
  <c r="P393" i="21"/>
  <c r="Q393" i="21"/>
  <c r="R393" i="21"/>
  <c r="S393" i="21"/>
  <c r="T393" i="21"/>
  <c r="U393" i="21"/>
  <c r="V393" i="21"/>
  <c r="B394" i="21"/>
  <c r="C394" i="21"/>
  <c r="D394" i="21"/>
  <c r="E394" i="21"/>
  <c r="F394" i="21"/>
  <c r="G394" i="21"/>
  <c r="H394" i="21"/>
  <c r="I394" i="21"/>
  <c r="J394" i="21"/>
  <c r="K394" i="21"/>
  <c r="L394" i="21"/>
  <c r="M394" i="21"/>
  <c r="N394" i="21"/>
  <c r="O394" i="21"/>
  <c r="P394" i="21"/>
  <c r="Q394" i="21"/>
  <c r="R394" i="21"/>
  <c r="S394" i="21"/>
  <c r="T394" i="21"/>
  <c r="U394" i="21"/>
  <c r="V394" i="21"/>
  <c r="B395" i="21"/>
  <c r="C395" i="21"/>
  <c r="D395" i="21"/>
  <c r="E395" i="21"/>
  <c r="F395" i="21"/>
  <c r="G395" i="21"/>
  <c r="H395" i="21"/>
  <c r="I395" i="21"/>
  <c r="J395" i="21"/>
  <c r="K395" i="21"/>
  <c r="L395" i="21"/>
  <c r="M395" i="21"/>
  <c r="N395" i="21"/>
  <c r="O395" i="21"/>
  <c r="P395" i="21"/>
  <c r="Q395" i="21"/>
  <c r="R395" i="21"/>
  <c r="S395" i="21"/>
  <c r="T395" i="21"/>
  <c r="U395" i="21"/>
  <c r="V395" i="21"/>
  <c r="B396" i="21"/>
  <c r="C396" i="21"/>
  <c r="D396" i="21"/>
  <c r="E396" i="21"/>
  <c r="F396" i="21"/>
  <c r="G396" i="21"/>
  <c r="H396" i="21"/>
  <c r="I396" i="21"/>
  <c r="J396" i="21"/>
  <c r="K396" i="21"/>
  <c r="L396" i="21"/>
  <c r="M396" i="21"/>
  <c r="N396" i="21"/>
  <c r="O396" i="21"/>
  <c r="P396" i="21"/>
  <c r="Q396" i="21"/>
  <c r="R396" i="21"/>
  <c r="S396" i="21"/>
  <c r="T396" i="21"/>
  <c r="U396" i="21"/>
  <c r="V396" i="21"/>
  <c r="B397" i="21"/>
  <c r="C397" i="21"/>
  <c r="D397" i="21"/>
  <c r="E397" i="21"/>
  <c r="F397" i="21"/>
  <c r="G397" i="21"/>
  <c r="H397" i="21"/>
  <c r="I397" i="21"/>
  <c r="J397" i="21"/>
  <c r="K397" i="21"/>
  <c r="L397" i="21"/>
  <c r="M397" i="21"/>
  <c r="N397" i="21"/>
  <c r="O397" i="21"/>
  <c r="P397" i="21"/>
  <c r="Q397" i="21"/>
  <c r="R397" i="21"/>
  <c r="S397" i="21"/>
  <c r="T397" i="21"/>
  <c r="U397" i="21"/>
  <c r="V397" i="21"/>
  <c r="B398" i="21"/>
  <c r="C398" i="21"/>
  <c r="D398" i="21"/>
  <c r="E398" i="21"/>
  <c r="F398" i="21"/>
  <c r="G398" i="21"/>
  <c r="H398" i="21"/>
  <c r="I398" i="21"/>
  <c r="J398" i="21"/>
  <c r="K398" i="21"/>
  <c r="L398" i="21"/>
  <c r="M398" i="21"/>
  <c r="N398" i="21"/>
  <c r="O398" i="21"/>
  <c r="P398" i="21"/>
  <c r="Q398" i="21"/>
  <c r="R398" i="21"/>
  <c r="S398" i="21"/>
  <c r="T398" i="21"/>
  <c r="U398" i="21"/>
  <c r="V398" i="21"/>
  <c r="B399" i="21"/>
  <c r="C399" i="21"/>
  <c r="D399" i="21"/>
  <c r="E399" i="21"/>
  <c r="F399" i="21"/>
  <c r="G399" i="21"/>
  <c r="H399" i="21"/>
  <c r="I399" i="21"/>
  <c r="J399" i="21"/>
  <c r="K399" i="21"/>
  <c r="L399" i="21"/>
  <c r="M399" i="21"/>
  <c r="N399" i="21"/>
  <c r="O399" i="21"/>
  <c r="P399" i="21"/>
  <c r="Q399" i="21"/>
  <c r="R399" i="21"/>
  <c r="S399" i="21"/>
  <c r="T399" i="21"/>
  <c r="U399" i="21"/>
  <c r="V399" i="21"/>
  <c r="B400" i="21"/>
  <c r="C400" i="21"/>
  <c r="D400" i="21"/>
  <c r="E400" i="21"/>
  <c r="F400" i="21"/>
  <c r="G400" i="21"/>
  <c r="H400" i="21"/>
  <c r="I400" i="21"/>
  <c r="J400" i="21"/>
  <c r="K400" i="21"/>
  <c r="L400" i="21"/>
  <c r="M400" i="21"/>
  <c r="N400" i="21"/>
  <c r="O400" i="21"/>
  <c r="P400" i="21"/>
  <c r="Q400" i="21"/>
  <c r="R400" i="21"/>
  <c r="S400" i="21"/>
  <c r="T400" i="21"/>
  <c r="U400" i="21"/>
  <c r="V400" i="21"/>
  <c r="B401" i="21"/>
  <c r="C401" i="21"/>
  <c r="D401" i="21"/>
  <c r="E401" i="21"/>
  <c r="F401" i="21"/>
  <c r="G401" i="21"/>
  <c r="H401" i="21"/>
  <c r="I401" i="21"/>
  <c r="J401" i="21"/>
  <c r="K401" i="21"/>
  <c r="L401" i="21"/>
  <c r="M401" i="21"/>
  <c r="N401" i="21"/>
  <c r="O401" i="21"/>
  <c r="P401" i="21"/>
  <c r="Q401" i="21"/>
  <c r="R401" i="21"/>
  <c r="S401" i="21"/>
  <c r="T401" i="21"/>
  <c r="U401" i="21"/>
  <c r="V401" i="21"/>
  <c r="B402" i="21"/>
  <c r="C402" i="21"/>
  <c r="D402" i="21"/>
  <c r="E402" i="21"/>
  <c r="F402" i="21"/>
  <c r="G402" i="21"/>
  <c r="H402" i="21"/>
  <c r="I402" i="21"/>
  <c r="J402" i="21"/>
  <c r="K402" i="21"/>
  <c r="L402" i="21"/>
  <c r="M402" i="21"/>
  <c r="N402" i="21"/>
  <c r="O402" i="21"/>
  <c r="P402" i="21"/>
  <c r="Q402" i="21"/>
  <c r="R402" i="21"/>
  <c r="S402" i="21"/>
  <c r="T402" i="21"/>
  <c r="U402" i="21"/>
  <c r="V402" i="21"/>
  <c r="B403" i="21"/>
  <c r="C403" i="21"/>
  <c r="D403" i="21"/>
  <c r="E403" i="21"/>
  <c r="F403" i="21"/>
  <c r="G403" i="21"/>
  <c r="H403" i="21"/>
  <c r="I403" i="21"/>
  <c r="J403" i="21"/>
  <c r="K403" i="21"/>
  <c r="L403" i="21"/>
  <c r="M403" i="21"/>
  <c r="N403" i="21"/>
  <c r="O403" i="21"/>
  <c r="P403" i="21"/>
  <c r="Q403" i="21"/>
  <c r="R403" i="21"/>
  <c r="S403" i="21"/>
  <c r="T403" i="21"/>
  <c r="U403" i="21"/>
  <c r="V403" i="21"/>
  <c r="B404" i="21"/>
  <c r="C404" i="21"/>
  <c r="D404" i="21"/>
  <c r="E404" i="21"/>
  <c r="F404" i="21"/>
  <c r="G404" i="21"/>
  <c r="H404" i="21"/>
  <c r="I404" i="21"/>
  <c r="J404" i="21"/>
  <c r="K404" i="21"/>
  <c r="L404" i="21"/>
  <c r="M404" i="21"/>
  <c r="N404" i="21"/>
  <c r="O404" i="21"/>
  <c r="P404" i="21"/>
  <c r="Q404" i="21"/>
  <c r="R404" i="21"/>
  <c r="S404" i="21"/>
  <c r="T404" i="21"/>
  <c r="U404" i="21"/>
  <c r="V404" i="21"/>
  <c r="B405" i="21"/>
  <c r="C405" i="21"/>
  <c r="D405" i="21"/>
  <c r="E405" i="21"/>
  <c r="F405" i="21"/>
  <c r="G405" i="21"/>
  <c r="H405" i="21"/>
  <c r="I405" i="21"/>
  <c r="J405" i="21"/>
  <c r="K405" i="21"/>
  <c r="L405" i="21"/>
  <c r="M405" i="21"/>
  <c r="N405" i="21"/>
  <c r="O405" i="21"/>
  <c r="P405" i="21"/>
  <c r="Q405" i="21"/>
  <c r="R405" i="21"/>
  <c r="S405" i="21"/>
  <c r="T405" i="21"/>
  <c r="U405" i="21"/>
  <c r="V405" i="21"/>
  <c r="B406" i="21"/>
  <c r="C406" i="21"/>
  <c r="D406" i="21"/>
  <c r="E406" i="21"/>
  <c r="F406" i="21"/>
  <c r="G406" i="21"/>
  <c r="H406" i="21"/>
  <c r="I406" i="21"/>
  <c r="J406" i="21"/>
  <c r="K406" i="21"/>
  <c r="L406" i="21"/>
  <c r="M406" i="21"/>
  <c r="N406" i="21"/>
  <c r="O406" i="21"/>
  <c r="P406" i="21"/>
  <c r="Q406" i="21"/>
  <c r="R406" i="21"/>
  <c r="S406" i="21"/>
  <c r="T406" i="21"/>
  <c r="U406" i="21"/>
  <c r="V406" i="21"/>
  <c r="B407" i="21"/>
  <c r="C407" i="21"/>
  <c r="D407" i="21"/>
  <c r="E407" i="21"/>
  <c r="F407" i="21"/>
  <c r="G407" i="21"/>
  <c r="H407" i="21"/>
  <c r="I407" i="21"/>
  <c r="J407" i="21"/>
  <c r="K407" i="21"/>
  <c r="L407" i="21"/>
  <c r="M407" i="21"/>
  <c r="N407" i="21"/>
  <c r="O407" i="21"/>
  <c r="P407" i="21"/>
  <c r="Q407" i="21"/>
  <c r="R407" i="21"/>
  <c r="S407" i="21"/>
  <c r="T407" i="21"/>
  <c r="U407" i="21"/>
  <c r="V407" i="21"/>
  <c r="B408" i="21"/>
  <c r="C408" i="21"/>
  <c r="D408" i="21"/>
  <c r="E408" i="21"/>
  <c r="F408" i="21"/>
  <c r="G408" i="21"/>
  <c r="H408" i="21"/>
  <c r="I408" i="21"/>
  <c r="J408" i="21"/>
  <c r="K408" i="21"/>
  <c r="L408" i="21"/>
  <c r="M408" i="21"/>
  <c r="N408" i="21"/>
  <c r="O408" i="21"/>
  <c r="P408" i="21"/>
  <c r="Q408" i="21"/>
  <c r="R408" i="21"/>
  <c r="S408" i="21"/>
  <c r="T408" i="21"/>
  <c r="U408" i="21"/>
  <c r="V408" i="21"/>
  <c r="B409" i="21"/>
  <c r="C409" i="21"/>
  <c r="D409" i="21"/>
  <c r="E409" i="21"/>
  <c r="F409" i="21"/>
  <c r="G409" i="21"/>
  <c r="H409" i="21"/>
  <c r="I409" i="21"/>
  <c r="J409" i="21"/>
  <c r="K409" i="21"/>
  <c r="L409" i="21"/>
  <c r="M409" i="21"/>
  <c r="N409" i="21"/>
  <c r="O409" i="21"/>
  <c r="P409" i="21"/>
  <c r="Q409" i="21"/>
  <c r="R409" i="21"/>
  <c r="S409" i="21"/>
  <c r="T409" i="21"/>
  <c r="U409" i="21"/>
  <c r="V409" i="21"/>
  <c r="B410" i="21"/>
  <c r="C410" i="21"/>
  <c r="D410" i="21"/>
  <c r="E410" i="21"/>
  <c r="F410" i="21"/>
  <c r="G410" i="21"/>
  <c r="H410" i="21"/>
  <c r="I410" i="21"/>
  <c r="J410" i="21"/>
  <c r="K410" i="21"/>
  <c r="L410" i="21"/>
  <c r="M410" i="21"/>
  <c r="N410" i="21"/>
  <c r="O410" i="21"/>
  <c r="P410" i="21"/>
  <c r="Q410" i="21"/>
  <c r="R410" i="21"/>
  <c r="S410" i="21"/>
  <c r="T410" i="21"/>
  <c r="U410" i="21"/>
  <c r="V410" i="21"/>
  <c r="B411" i="21"/>
  <c r="C411" i="21"/>
  <c r="D411" i="21"/>
  <c r="E411" i="21"/>
  <c r="F411" i="21"/>
  <c r="G411" i="21"/>
  <c r="H411" i="21"/>
  <c r="I411" i="21"/>
  <c r="J411" i="21"/>
  <c r="K411" i="21"/>
  <c r="L411" i="21"/>
  <c r="M411" i="21"/>
  <c r="N411" i="21"/>
  <c r="O411" i="21"/>
  <c r="P411" i="21"/>
  <c r="Q411" i="21"/>
  <c r="R411" i="21"/>
  <c r="S411" i="21"/>
  <c r="T411" i="21"/>
  <c r="U411" i="21"/>
  <c r="V411" i="21"/>
  <c r="B412" i="21"/>
  <c r="C412" i="21"/>
  <c r="D412" i="21"/>
  <c r="E412" i="21"/>
  <c r="F412" i="21"/>
  <c r="G412" i="21"/>
  <c r="H412" i="21"/>
  <c r="I412" i="21"/>
  <c r="J412" i="21"/>
  <c r="K412" i="21"/>
  <c r="L412" i="21"/>
  <c r="M412" i="21"/>
  <c r="N412" i="21"/>
  <c r="O412" i="21"/>
  <c r="P412" i="21"/>
  <c r="Q412" i="21"/>
  <c r="R412" i="21"/>
  <c r="S412" i="21"/>
  <c r="T412" i="21"/>
  <c r="U412" i="21"/>
  <c r="V412" i="21"/>
  <c r="B413" i="21"/>
  <c r="C413" i="21"/>
  <c r="D413" i="21"/>
  <c r="E413" i="21"/>
  <c r="F413" i="21"/>
  <c r="G413" i="21"/>
  <c r="H413" i="21"/>
  <c r="I413" i="21"/>
  <c r="J413" i="21"/>
  <c r="K413" i="21"/>
  <c r="L413" i="21"/>
  <c r="M413" i="21"/>
  <c r="N413" i="21"/>
  <c r="O413" i="21"/>
  <c r="P413" i="21"/>
  <c r="Q413" i="21"/>
  <c r="R413" i="21"/>
  <c r="S413" i="21"/>
  <c r="T413" i="21"/>
  <c r="U413" i="21"/>
  <c r="V413" i="21"/>
  <c r="B414" i="21"/>
  <c r="C414" i="21"/>
  <c r="D414" i="21"/>
  <c r="E414" i="21"/>
  <c r="F414" i="21"/>
  <c r="G414" i="21"/>
  <c r="H414" i="21"/>
  <c r="I414" i="21"/>
  <c r="J414" i="21"/>
  <c r="K414" i="21"/>
  <c r="L414" i="21"/>
  <c r="M414" i="21"/>
  <c r="N414" i="21"/>
  <c r="O414" i="21"/>
  <c r="P414" i="21"/>
  <c r="Q414" i="21"/>
  <c r="R414" i="21"/>
  <c r="S414" i="21"/>
  <c r="T414" i="21"/>
  <c r="U414" i="21"/>
  <c r="V414" i="21"/>
  <c r="B415" i="21"/>
  <c r="C415" i="21"/>
  <c r="D415" i="21"/>
  <c r="E415" i="21"/>
  <c r="F415" i="21"/>
  <c r="G415" i="21"/>
  <c r="H415" i="21"/>
  <c r="I415" i="21"/>
  <c r="J415" i="21"/>
  <c r="K415" i="21"/>
  <c r="L415" i="21"/>
  <c r="M415" i="21"/>
  <c r="N415" i="21"/>
  <c r="O415" i="21"/>
  <c r="P415" i="21"/>
  <c r="Q415" i="21"/>
  <c r="R415" i="21"/>
  <c r="S415" i="21"/>
  <c r="T415" i="21"/>
  <c r="U415" i="21"/>
  <c r="V415" i="21"/>
  <c r="B416" i="21"/>
  <c r="C416" i="21"/>
  <c r="D416" i="21"/>
  <c r="E416" i="21"/>
  <c r="F416" i="21"/>
  <c r="G416" i="21"/>
  <c r="H416" i="21"/>
  <c r="I416" i="21"/>
  <c r="J416" i="21"/>
  <c r="K416" i="21"/>
  <c r="L416" i="21"/>
  <c r="M416" i="21"/>
  <c r="N416" i="21"/>
  <c r="O416" i="21"/>
  <c r="P416" i="21"/>
  <c r="Q416" i="21"/>
  <c r="R416" i="21"/>
  <c r="S416" i="21"/>
  <c r="T416" i="21"/>
  <c r="U416" i="21"/>
  <c r="V416" i="21"/>
  <c r="B417" i="21"/>
  <c r="C417" i="21"/>
  <c r="D417" i="21"/>
  <c r="E417" i="21"/>
  <c r="F417" i="21"/>
  <c r="G417" i="21"/>
  <c r="H417" i="21"/>
  <c r="I417" i="21"/>
  <c r="J417" i="21"/>
  <c r="K417" i="21"/>
  <c r="L417" i="21"/>
  <c r="M417" i="21"/>
  <c r="N417" i="21"/>
  <c r="O417" i="21"/>
  <c r="P417" i="21"/>
  <c r="Q417" i="21"/>
  <c r="R417" i="21"/>
  <c r="S417" i="21"/>
  <c r="T417" i="21"/>
  <c r="U417" i="21"/>
  <c r="V417" i="21"/>
  <c r="B418" i="21"/>
  <c r="C418" i="21"/>
  <c r="D418" i="21"/>
  <c r="E418" i="21"/>
  <c r="F418" i="21"/>
  <c r="G418" i="21"/>
  <c r="H418" i="21"/>
  <c r="I418" i="21"/>
  <c r="J418" i="21"/>
  <c r="K418" i="21"/>
  <c r="L418" i="21"/>
  <c r="M418" i="21"/>
  <c r="N418" i="21"/>
  <c r="O418" i="21"/>
  <c r="P418" i="21"/>
  <c r="Q418" i="21"/>
  <c r="R418" i="21"/>
  <c r="S418" i="21"/>
  <c r="T418" i="21"/>
  <c r="U418" i="21"/>
  <c r="V418" i="21"/>
  <c r="B419" i="21"/>
  <c r="C419" i="21"/>
  <c r="D419" i="21"/>
  <c r="E419" i="21"/>
  <c r="F419" i="21"/>
  <c r="G419" i="21"/>
  <c r="H419" i="21"/>
  <c r="I419" i="21"/>
  <c r="J419" i="21"/>
  <c r="K419" i="21"/>
  <c r="L419" i="21"/>
  <c r="M419" i="21"/>
  <c r="N419" i="21"/>
  <c r="O419" i="21"/>
  <c r="P419" i="21"/>
  <c r="Q419" i="21"/>
  <c r="R419" i="21"/>
  <c r="S419" i="21"/>
  <c r="T419" i="21"/>
  <c r="U419" i="21"/>
  <c r="V419" i="21"/>
  <c r="B420" i="21"/>
  <c r="C420" i="21"/>
  <c r="D420" i="21"/>
  <c r="E420" i="21"/>
  <c r="F420" i="21"/>
  <c r="G420" i="21"/>
  <c r="H420" i="21"/>
  <c r="I420" i="21"/>
  <c r="J420" i="21"/>
  <c r="K420" i="21"/>
  <c r="L420" i="21"/>
  <c r="M420" i="21"/>
  <c r="N420" i="21"/>
  <c r="O420" i="21"/>
  <c r="P420" i="21"/>
  <c r="Q420" i="21"/>
  <c r="R420" i="21"/>
  <c r="S420" i="21"/>
  <c r="T420" i="21"/>
  <c r="U420" i="21"/>
  <c r="V420" i="21"/>
  <c r="B421" i="21"/>
  <c r="C421" i="21"/>
  <c r="D421" i="21"/>
  <c r="E421" i="21"/>
  <c r="F421" i="21"/>
  <c r="G421" i="21"/>
  <c r="H421" i="21"/>
  <c r="I421" i="21"/>
  <c r="J421" i="21"/>
  <c r="K421" i="21"/>
  <c r="L421" i="21"/>
  <c r="M421" i="21"/>
  <c r="N421" i="21"/>
  <c r="O421" i="21"/>
  <c r="P421" i="21"/>
  <c r="Q421" i="21"/>
  <c r="R421" i="21"/>
  <c r="S421" i="21"/>
  <c r="T421" i="21"/>
  <c r="U421" i="21"/>
  <c r="V421" i="21"/>
  <c r="B422" i="21"/>
  <c r="C422" i="21"/>
  <c r="D422" i="21"/>
  <c r="E422" i="21"/>
  <c r="F422" i="21"/>
  <c r="G422" i="21"/>
  <c r="H422" i="21"/>
  <c r="I422" i="21"/>
  <c r="J422" i="21"/>
  <c r="K422" i="21"/>
  <c r="L422" i="21"/>
  <c r="M422" i="21"/>
  <c r="N422" i="21"/>
  <c r="O422" i="21"/>
  <c r="P422" i="21"/>
  <c r="Q422" i="21"/>
  <c r="R422" i="21"/>
  <c r="S422" i="21"/>
  <c r="T422" i="21"/>
  <c r="U422" i="21"/>
  <c r="V422" i="21"/>
  <c r="B423" i="21"/>
  <c r="C423" i="21"/>
  <c r="D423" i="21"/>
  <c r="E423" i="21"/>
  <c r="F423" i="21"/>
  <c r="G423" i="21"/>
  <c r="H423" i="21"/>
  <c r="I423" i="21"/>
  <c r="J423" i="21"/>
  <c r="K423" i="21"/>
  <c r="L423" i="21"/>
  <c r="M423" i="21"/>
  <c r="N423" i="21"/>
  <c r="O423" i="21"/>
  <c r="P423" i="21"/>
  <c r="Q423" i="21"/>
  <c r="R423" i="21"/>
  <c r="S423" i="21"/>
  <c r="T423" i="21"/>
  <c r="U423" i="21"/>
  <c r="V423" i="21"/>
  <c r="B424" i="21"/>
  <c r="C424" i="21"/>
  <c r="D424" i="21"/>
  <c r="E424" i="21"/>
  <c r="F424" i="21"/>
  <c r="G424" i="21"/>
  <c r="H424" i="21"/>
  <c r="I424" i="21"/>
  <c r="J424" i="21"/>
  <c r="K424" i="21"/>
  <c r="L424" i="21"/>
  <c r="M424" i="21"/>
  <c r="N424" i="21"/>
  <c r="O424" i="21"/>
  <c r="P424" i="21"/>
  <c r="Q424" i="21"/>
  <c r="R424" i="21"/>
  <c r="S424" i="21"/>
  <c r="T424" i="21"/>
  <c r="U424" i="21"/>
  <c r="V424" i="21"/>
  <c r="B425" i="21"/>
  <c r="C425" i="21"/>
  <c r="D425" i="21"/>
  <c r="E425" i="21"/>
  <c r="F425" i="21"/>
  <c r="G425" i="21"/>
  <c r="H425" i="21"/>
  <c r="I425" i="21"/>
  <c r="J425" i="21"/>
  <c r="K425" i="21"/>
  <c r="L425" i="21"/>
  <c r="M425" i="21"/>
  <c r="N425" i="21"/>
  <c r="O425" i="21"/>
  <c r="P425" i="21"/>
  <c r="Q425" i="21"/>
  <c r="R425" i="21"/>
  <c r="S425" i="21"/>
  <c r="T425" i="21"/>
  <c r="U425" i="21"/>
  <c r="V425" i="21"/>
  <c r="B426" i="21"/>
  <c r="C426" i="21"/>
  <c r="D426" i="21"/>
  <c r="E426" i="21"/>
  <c r="F426" i="21"/>
  <c r="G426" i="21"/>
  <c r="H426" i="21"/>
  <c r="I426" i="21"/>
  <c r="J426" i="21"/>
  <c r="K426" i="21"/>
  <c r="L426" i="21"/>
  <c r="M426" i="21"/>
  <c r="N426" i="21"/>
  <c r="O426" i="21"/>
  <c r="P426" i="21"/>
  <c r="Q426" i="21"/>
  <c r="R426" i="21"/>
  <c r="S426" i="21"/>
  <c r="T426" i="21"/>
  <c r="U426" i="21"/>
  <c r="V426" i="21"/>
  <c r="B427" i="21"/>
  <c r="C427" i="21"/>
  <c r="D427" i="21"/>
  <c r="E427" i="21"/>
  <c r="F427" i="21"/>
  <c r="G427" i="21"/>
  <c r="H427" i="21"/>
  <c r="I427" i="21"/>
  <c r="J427" i="21"/>
  <c r="K427" i="21"/>
  <c r="L427" i="21"/>
  <c r="M427" i="21"/>
  <c r="N427" i="21"/>
  <c r="O427" i="21"/>
  <c r="P427" i="21"/>
  <c r="Q427" i="21"/>
  <c r="R427" i="21"/>
  <c r="S427" i="21"/>
  <c r="T427" i="21"/>
  <c r="U427" i="21"/>
  <c r="V427" i="21"/>
  <c r="B428" i="21"/>
  <c r="C428" i="21"/>
  <c r="D428" i="21"/>
  <c r="E428" i="21"/>
  <c r="F428" i="21"/>
  <c r="G428" i="21"/>
  <c r="H428" i="21"/>
  <c r="I428" i="21"/>
  <c r="J428" i="21"/>
  <c r="K428" i="21"/>
  <c r="L428" i="21"/>
  <c r="M428" i="21"/>
  <c r="N428" i="21"/>
  <c r="O428" i="21"/>
  <c r="P428" i="21"/>
  <c r="Q428" i="21"/>
  <c r="R428" i="21"/>
  <c r="S428" i="21"/>
  <c r="T428" i="21"/>
  <c r="U428" i="21"/>
  <c r="V428" i="21"/>
  <c r="B429" i="21"/>
  <c r="C429" i="21"/>
  <c r="D429" i="21"/>
  <c r="E429" i="21"/>
  <c r="F429" i="21"/>
  <c r="G429" i="21"/>
  <c r="H429" i="21"/>
  <c r="I429" i="21"/>
  <c r="J429" i="21"/>
  <c r="K429" i="21"/>
  <c r="L429" i="21"/>
  <c r="M429" i="21"/>
  <c r="N429" i="21"/>
  <c r="O429" i="21"/>
  <c r="P429" i="21"/>
  <c r="Q429" i="21"/>
  <c r="R429" i="21"/>
  <c r="S429" i="21"/>
  <c r="T429" i="21"/>
  <c r="U429" i="21"/>
  <c r="V429" i="21"/>
  <c r="B430" i="21"/>
  <c r="C430" i="21"/>
  <c r="D430" i="21"/>
  <c r="E430" i="21"/>
  <c r="F430" i="21"/>
  <c r="G430" i="21"/>
  <c r="H430" i="21"/>
  <c r="I430" i="21"/>
  <c r="J430" i="21"/>
  <c r="K430" i="21"/>
  <c r="L430" i="21"/>
  <c r="M430" i="21"/>
  <c r="N430" i="21"/>
  <c r="O430" i="21"/>
  <c r="P430" i="21"/>
  <c r="Q430" i="21"/>
  <c r="R430" i="21"/>
  <c r="S430" i="21"/>
  <c r="T430" i="21"/>
  <c r="U430" i="21"/>
  <c r="V430" i="21"/>
  <c r="B431" i="21"/>
  <c r="C431" i="21"/>
  <c r="D431" i="21"/>
  <c r="E431" i="21"/>
  <c r="F431" i="21"/>
  <c r="G431" i="21"/>
  <c r="H431" i="21"/>
  <c r="I431" i="21"/>
  <c r="J431" i="21"/>
  <c r="K431" i="21"/>
  <c r="L431" i="21"/>
  <c r="M431" i="21"/>
  <c r="N431" i="21"/>
  <c r="O431" i="21"/>
  <c r="P431" i="21"/>
  <c r="Q431" i="21"/>
  <c r="R431" i="21"/>
  <c r="S431" i="21"/>
  <c r="T431" i="21"/>
  <c r="U431" i="21"/>
  <c r="V431" i="21"/>
  <c r="B432" i="21"/>
  <c r="C432" i="21"/>
  <c r="D432" i="21"/>
  <c r="E432" i="21"/>
  <c r="F432" i="21"/>
  <c r="G432" i="21"/>
  <c r="H432" i="21"/>
  <c r="I432" i="21"/>
  <c r="J432" i="21"/>
  <c r="K432" i="21"/>
  <c r="L432" i="21"/>
  <c r="M432" i="21"/>
  <c r="N432" i="21"/>
  <c r="O432" i="21"/>
  <c r="P432" i="21"/>
  <c r="Q432" i="21"/>
  <c r="R432" i="21"/>
  <c r="S432" i="21"/>
  <c r="T432" i="21"/>
  <c r="U432" i="21"/>
  <c r="V432" i="21"/>
  <c r="B433" i="21"/>
  <c r="C433" i="21"/>
  <c r="D433" i="21"/>
  <c r="E433" i="21"/>
  <c r="F433" i="21"/>
  <c r="G433" i="21"/>
  <c r="H433" i="21"/>
  <c r="I433" i="21"/>
  <c r="J433" i="21"/>
  <c r="K433" i="21"/>
  <c r="L433" i="21"/>
  <c r="M433" i="21"/>
  <c r="N433" i="21"/>
  <c r="O433" i="21"/>
  <c r="P433" i="21"/>
  <c r="Q433" i="21"/>
  <c r="R433" i="21"/>
  <c r="S433" i="21"/>
  <c r="T433" i="21"/>
  <c r="U433" i="21"/>
  <c r="V433" i="21"/>
  <c r="B434" i="21"/>
  <c r="C434" i="21"/>
  <c r="D434" i="21"/>
  <c r="E434" i="21"/>
  <c r="F434" i="21"/>
  <c r="G434" i="21"/>
  <c r="H434" i="21"/>
  <c r="I434" i="21"/>
  <c r="J434" i="21"/>
  <c r="K434" i="21"/>
  <c r="L434" i="21"/>
  <c r="M434" i="21"/>
  <c r="N434" i="21"/>
  <c r="O434" i="21"/>
  <c r="P434" i="21"/>
  <c r="Q434" i="21"/>
  <c r="R434" i="21"/>
  <c r="S434" i="21"/>
  <c r="T434" i="21"/>
  <c r="U434" i="21"/>
  <c r="V434" i="21"/>
  <c r="B435" i="21"/>
  <c r="C435" i="21"/>
  <c r="D435" i="21"/>
  <c r="E435" i="21"/>
  <c r="F435" i="21"/>
  <c r="G435" i="21"/>
  <c r="H435" i="21"/>
  <c r="I435" i="21"/>
  <c r="J435" i="21"/>
  <c r="K435" i="21"/>
  <c r="L435" i="21"/>
  <c r="M435" i="21"/>
  <c r="N435" i="21"/>
  <c r="O435" i="21"/>
  <c r="P435" i="21"/>
  <c r="Q435" i="21"/>
  <c r="R435" i="21"/>
  <c r="S435" i="21"/>
  <c r="T435" i="21"/>
  <c r="U435" i="21"/>
  <c r="V435" i="21"/>
  <c r="B436" i="21"/>
  <c r="C436" i="21"/>
  <c r="D436" i="21"/>
  <c r="E436" i="21"/>
  <c r="F436" i="21"/>
  <c r="G436" i="21"/>
  <c r="H436" i="21"/>
  <c r="I436" i="21"/>
  <c r="J436" i="21"/>
  <c r="K436" i="21"/>
  <c r="L436" i="21"/>
  <c r="M436" i="21"/>
  <c r="N436" i="21"/>
  <c r="O436" i="21"/>
  <c r="P436" i="21"/>
  <c r="Q436" i="21"/>
  <c r="R436" i="21"/>
  <c r="S436" i="21"/>
  <c r="T436" i="21"/>
  <c r="U436" i="21"/>
  <c r="V436" i="21"/>
  <c r="B437" i="21"/>
  <c r="C437" i="21"/>
  <c r="D437" i="21"/>
  <c r="E437" i="21"/>
  <c r="F437" i="21"/>
  <c r="G437" i="21"/>
  <c r="H437" i="21"/>
  <c r="I437" i="21"/>
  <c r="J437" i="21"/>
  <c r="K437" i="21"/>
  <c r="L437" i="21"/>
  <c r="M437" i="21"/>
  <c r="N437" i="21"/>
  <c r="O437" i="21"/>
  <c r="P437" i="21"/>
  <c r="Q437" i="21"/>
  <c r="R437" i="21"/>
  <c r="S437" i="21"/>
  <c r="T437" i="21"/>
  <c r="U437" i="21"/>
  <c r="V437" i="21"/>
  <c r="B438" i="21"/>
  <c r="C438" i="21"/>
  <c r="D438" i="21"/>
  <c r="E438" i="21"/>
  <c r="F438" i="21"/>
  <c r="G438" i="21"/>
  <c r="H438" i="21"/>
  <c r="I438" i="21"/>
  <c r="J438" i="21"/>
  <c r="K438" i="21"/>
  <c r="L438" i="21"/>
  <c r="M438" i="21"/>
  <c r="N438" i="21"/>
  <c r="O438" i="21"/>
  <c r="P438" i="21"/>
  <c r="Q438" i="21"/>
  <c r="R438" i="21"/>
  <c r="S438" i="21"/>
  <c r="T438" i="21"/>
  <c r="U438" i="21"/>
  <c r="V438" i="21"/>
  <c r="B439" i="21"/>
  <c r="C439" i="21"/>
  <c r="D439" i="21"/>
  <c r="E439" i="21"/>
  <c r="F439" i="21"/>
  <c r="G439" i="21"/>
  <c r="H439" i="21"/>
  <c r="I439" i="21"/>
  <c r="J439" i="21"/>
  <c r="K439" i="21"/>
  <c r="L439" i="21"/>
  <c r="M439" i="21"/>
  <c r="N439" i="21"/>
  <c r="O439" i="21"/>
  <c r="P439" i="21"/>
  <c r="Q439" i="21"/>
  <c r="R439" i="21"/>
  <c r="S439" i="21"/>
  <c r="T439" i="21"/>
  <c r="U439" i="21"/>
  <c r="V439" i="21"/>
  <c r="B440" i="21"/>
  <c r="C440" i="21"/>
  <c r="D440" i="21"/>
  <c r="E440" i="21"/>
  <c r="F440" i="21"/>
  <c r="G440" i="21"/>
  <c r="H440" i="21"/>
  <c r="I440" i="21"/>
  <c r="J440" i="21"/>
  <c r="K440" i="21"/>
  <c r="L440" i="21"/>
  <c r="M440" i="21"/>
  <c r="N440" i="21"/>
  <c r="O440" i="21"/>
  <c r="P440" i="21"/>
  <c r="Q440" i="21"/>
  <c r="R440" i="21"/>
  <c r="S440" i="21"/>
  <c r="T440" i="21"/>
  <c r="U440" i="21"/>
  <c r="V440" i="21"/>
  <c r="B441" i="21"/>
  <c r="C441" i="21"/>
  <c r="D441" i="21"/>
  <c r="E441" i="21"/>
  <c r="F441" i="21"/>
  <c r="G441" i="21"/>
  <c r="H441" i="21"/>
  <c r="I441" i="21"/>
  <c r="J441" i="21"/>
  <c r="K441" i="21"/>
  <c r="L441" i="21"/>
  <c r="M441" i="21"/>
  <c r="N441" i="21"/>
  <c r="O441" i="21"/>
  <c r="P441" i="21"/>
  <c r="Q441" i="21"/>
  <c r="R441" i="21"/>
  <c r="S441" i="21"/>
  <c r="T441" i="21"/>
  <c r="U441" i="21"/>
  <c r="V441" i="21"/>
  <c r="B442" i="21"/>
  <c r="C442" i="21"/>
  <c r="D442" i="21"/>
  <c r="E442" i="21"/>
  <c r="F442" i="21"/>
  <c r="G442" i="21"/>
  <c r="H442" i="21"/>
  <c r="I442" i="21"/>
  <c r="J442" i="21"/>
  <c r="K442" i="21"/>
  <c r="L442" i="21"/>
  <c r="M442" i="21"/>
  <c r="N442" i="21"/>
  <c r="O442" i="21"/>
  <c r="P442" i="21"/>
  <c r="Q442" i="21"/>
  <c r="R442" i="21"/>
  <c r="S442" i="21"/>
  <c r="T442" i="21"/>
  <c r="U442" i="21"/>
  <c r="V442" i="21"/>
  <c r="B443" i="21"/>
  <c r="C443" i="21"/>
  <c r="D443" i="21"/>
  <c r="E443" i="21"/>
  <c r="F443" i="21"/>
  <c r="G443" i="21"/>
  <c r="H443" i="21"/>
  <c r="I443" i="21"/>
  <c r="J443" i="21"/>
  <c r="K443" i="21"/>
  <c r="L443" i="21"/>
  <c r="M443" i="21"/>
  <c r="N443" i="21"/>
  <c r="O443" i="21"/>
  <c r="P443" i="21"/>
  <c r="Q443" i="21"/>
  <c r="R443" i="21"/>
  <c r="S443" i="21"/>
  <c r="T443" i="21"/>
  <c r="U443" i="21"/>
  <c r="V443" i="21"/>
  <c r="B444" i="21"/>
  <c r="C444" i="21"/>
  <c r="D444" i="21"/>
  <c r="E444" i="21"/>
  <c r="F444" i="21"/>
  <c r="G444" i="21"/>
  <c r="H444" i="21"/>
  <c r="I444" i="21"/>
  <c r="J444" i="21"/>
  <c r="K444" i="21"/>
  <c r="L444" i="21"/>
  <c r="M444" i="21"/>
  <c r="N444" i="21"/>
  <c r="O444" i="21"/>
  <c r="P444" i="21"/>
  <c r="Q444" i="21"/>
  <c r="R444" i="21"/>
  <c r="S444" i="21"/>
  <c r="T444" i="21"/>
  <c r="U444" i="21"/>
  <c r="V444" i="21"/>
  <c r="B445" i="21"/>
  <c r="C445" i="21"/>
  <c r="D445" i="21"/>
  <c r="E445" i="21"/>
  <c r="F445" i="21"/>
  <c r="G445" i="21"/>
  <c r="H445" i="21"/>
  <c r="I445" i="21"/>
  <c r="J445" i="21"/>
  <c r="K445" i="21"/>
  <c r="L445" i="21"/>
  <c r="M445" i="21"/>
  <c r="N445" i="21"/>
  <c r="O445" i="21"/>
  <c r="P445" i="21"/>
  <c r="Q445" i="21"/>
  <c r="R445" i="21"/>
  <c r="S445" i="21"/>
  <c r="T445" i="21"/>
  <c r="U445" i="21"/>
  <c r="V445" i="21"/>
  <c r="B446" i="21"/>
  <c r="C446" i="21"/>
  <c r="D446" i="21"/>
  <c r="E446" i="21"/>
  <c r="F446" i="21"/>
  <c r="G446" i="21"/>
  <c r="H446" i="21"/>
  <c r="I446" i="21"/>
  <c r="J446" i="21"/>
  <c r="K446" i="21"/>
  <c r="L446" i="21"/>
  <c r="M446" i="21"/>
  <c r="N446" i="21"/>
  <c r="O446" i="21"/>
  <c r="P446" i="21"/>
  <c r="Q446" i="21"/>
  <c r="R446" i="21"/>
  <c r="S446" i="21"/>
  <c r="T446" i="21"/>
  <c r="U446" i="21"/>
  <c r="V446" i="21"/>
  <c r="B447" i="21"/>
  <c r="C447" i="21"/>
  <c r="D447" i="21"/>
  <c r="E447" i="21"/>
  <c r="F447" i="21"/>
  <c r="G447" i="21"/>
  <c r="H447" i="21"/>
  <c r="I447" i="21"/>
  <c r="J447" i="21"/>
  <c r="K447" i="21"/>
  <c r="L447" i="21"/>
  <c r="M447" i="21"/>
  <c r="N447" i="21"/>
  <c r="O447" i="21"/>
  <c r="P447" i="21"/>
  <c r="Q447" i="21"/>
  <c r="R447" i="21"/>
  <c r="S447" i="21"/>
  <c r="T447" i="21"/>
  <c r="U447" i="21"/>
  <c r="V447" i="21"/>
  <c r="B448" i="21"/>
  <c r="C448" i="21"/>
  <c r="D448" i="21"/>
  <c r="E448" i="21"/>
  <c r="F448" i="21"/>
  <c r="G448" i="21"/>
  <c r="H448" i="21"/>
  <c r="I448" i="21"/>
  <c r="J448" i="21"/>
  <c r="K448" i="21"/>
  <c r="L448" i="21"/>
  <c r="M448" i="21"/>
  <c r="N448" i="21"/>
  <c r="O448" i="21"/>
  <c r="P448" i="21"/>
  <c r="Q448" i="21"/>
  <c r="R448" i="21"/>
  <c r="S448" i="21"/>
  <c r="T448" i="21"/>
  <c r="U448" i="21"/>
  <c r="V448" i="21"/>
  <c r="B449" i="21"/>
  <c r="C449" i="21"/>
  <c r="D449" i="21"/>
  <c r="E449" i="21"/>
  <c r="F449" i="21"/>
  <c r="G449" i="21"/>
  <c r="H449" i="21"/>
  <c r="I449" i="21"/>
  <c r="J449" i="21"/>
  <c r="K449" i="21"/>
  <c r="L449" i="21"/>
  <c r="M449" i="21"/>
  <c r="N449" i="21"/>
  <c r="O449" i="21"/>
  <c r="P449" i="21"/>
  <c r="Q449" i="21"/>
  <c r="R449" i="21"/>
  <c r="S449" i="21"/>
  <c r="T449" i="21"/>
  <c r="U449" i="21"/>
  <c r="V449" i="21"/>
  <c r="B450" i="21"/>
  <c r="C450" i="21"/>
  <c r="D450" i="21"/>
  <c r="E450" i="21"/>
  <c r="F450" i="21"/>
  <c r="G450" i="21"/>
  <c r="H450" i="21"/>
  <c r="I450" i="21"/>
  <c r="J450" i="21"/>
  <c r="K450" i="21"/>
  <c r="L450" i="21"/>
  <c r="M450" i="21"/>
  <c r="N450" i="21"/>
  <c r="O450" i="21"/>
  <c r="P450" i="21"/>
  <c r="Q450" i="21"/>
  <c r="R450" i="21"/>
  <c r="S450" i="21"/>
  <c r="T450" i="21"/>
  <c r="U450" i="21"/>
  <c r="V450" i="21"/>
  <c r="B451" i="21"/>
  <c r="C451" i="21"/>
  <c r="D451" i="21"/>
  <c r="E451" i="21"/>
  <c r="F451" i="21"/>
  <c r="G451" i="21"/>
  <c r="H451" i="21"/>
  <c r="I451" i="21"/>
  <c r="J451" i="21"/>
  <c r="K451" i="21"/>
  <c r="L451" i="21"/>
  <c r="M451" i="21"/>
  <c r="N451" i="21"/>
  <c r="O451" i="21"/>
  <c r="P451" i="21"/>
  <c r="Q451" i="21"/>
  <c r="R451" i="21"/>
  <c r="S451" i="21"/>
  <c r="T451" i="21"/>
  <c r="U451" i="21"/>
  <c r="V451" i="21"/>
  <c r="B452" i="21"/>
  <c r="C452" i="21"/>
  <c r="D452" i="21"/>
  <c r="E452" i="21"/>
  <c r="F452" i="21"/>
  <c r="G452" i="21"/>
  <c r="H452" i="21"/>
  <c r="I452" i="21"/>
  <c r="J452" i="21"/>
  <c r="K452" i="21"/>
  <c r="L452" i="21"/>
  <c r="M452" i="21"/>
  <c r="N452" i="21"/>
  <c r="O452" i="21"/>
  <c r="P452" i="21"/>
  <c r="Q452" i="21"/>
  <c r="R452" i="21"/>
  <c r="S452" i="21"/>
  <c r="T452" i="21"/>
  <c r="U452" i="21"/>
  <c r="V452" i="21"/>
  <c r="B453" i="21"/>
  <c r="C453" i="21"/>
  <c r="D453" i="21"/>
  <c r="E453" i="21"/>
  <c r="F453" i="21"/>
  <c r="G453" i="21"/>
  <c r="H453" i="21"/>
  <c r="I453" i="21"/>
  <c r="J453" i="21"/>
  <c r="K453" i="21"/>
  <c r="L453" i="21"/>
  <c r="M453" i="21"/>
  <c r="N453" i="21"/>
  <c r="O453" i="21"/>
  <c r="P453" i="21"/>
  <c r="Q453" i="21"/>
  <c r="R453" i="21"/>
  <c r="S453" i="21"/>
  <c r="T453" i="21"/>
  <c r="U453" i="21"/>
  <c r="V453" i="21"/>
  <c r="B454" i="21"/>
  <c r="C454" i="21"/>
  <c r="D454" i="21"/>
  <c r="E454" i="21"/>
  <c r="F454" i="21"/>
  <c r="G454" i="21"/>
  <c r="H454" i="21"/>
  <c r="I454" i="21"/>
  <c r="J454" i="21"/>
  <c r="K454" i="21"/>
  <c r="L454" i="21"/>
  <c r="M454" i="21"/>
  <c r="N454" i="21"/>
  <c r="O454" i="21"/>
  <c r="P454" i="21"/>
  <c r="Q454" i="21"/>
  <c r="R454" i="21"/>
  <c r="S454" i="21"/>
  <c r="T454" i="21"/>
  <c r="U454" i="21"/>
  <c r="V454" i="21"/>
  <c r="B455" i="21"/>
  <c r="C455" i="21"/>
  <c r="D455" i="21"/>
  <c r="E455" i="21"/>
  <c r="F455" i="21"/>
  <c r="G455" i="21"/>
  <c r="H455" i="21"/>
  <c r="I455" i="21"/>
  <c r="J455" i="21"/>
  <c r="K455" i="21"/>
  <c r="L455" i="21"/>
  <c r="M455" i="21"/>
  <c r="N455" i="21"/>
  <c r="O455" i="21"/>
  <c r="P455" i="21"/>
  <c r="Q455" i="21"/>
  <c r="R455" i="21"/>
  <c r="S455" i="21"/>
  <c r="T455" i="21"/>
  <c r="U455" i="21"/>
  <c r="V455" i="21"/>
  <c r="B456" i="21"/>
  <c r="C456" i="21"/>
  <c r="D456" i="21"/>
  <c r="E456" i="21"/>
  <c r="F456" i="21"/>
  <c r="G456" i="21"/>
  <c r="H456" i="21"/>
  <c r="I456" i="21"/>
  <c r="J456" i="21"/>
  <c r="K456" i="21"/>
  <c r="L456" i="21"/>
  <c r="M456" i="21"/>
  <c r="N456" i="21"/>
  <c r="O456" i="21"/>
  <c r="P456" i="21"/>
  <c r="Q456" i="21"/>
  <c r="R456" i="21"/>
  <c r="S456" i="21"/>
  <c r="T456" i="21"/>
  <c r="U456" i="21"/>
  <c r="V456" i="21"/>
  <c r="B457" i="21"/>
  <c r="C457" i="21"/>
  <c r="D457" i="21"/>
  <c r="E457" i="21"/>
  <c r="F457" i="21"/>
  <c r="G457" i="21"/>
  <c r="H457" i="21"/>
  <c r="I457" i="21"/>
  <c r="J457" i="21"/>
  <c r="K457" i="21"/>
  <c r="L457" i="21"/>
  <c r="M457" i="21"/>
  <c r="N457" i="21"/>
  <c r="O457" i="21"/>
  <c r="P457" i="21"/>
  <c r="Q457" i="21"/>
  <c r="R457" i="21"/>
  <c r="S457" i="21"/>
  <c r="T457" i="21"/>
  <c r="U457" i="21"/>
  <c r="V457" i="21"/>
  <c r="B458" i="21"/>
  <c r="C458" i="21"/>
  <c r="D458" i="21"/>
  <c r="E458" i="21"/>
  <c r="F458" i="21"/>
  <c r="G458" i="21"/>
  <c r="H458" i="21"/>
  <c r="I458" i="21"/>
  <c r="J458" i="21"/>
  <c r="K458" i="21"/>
  <c r="L458" i="21"/>
  <c r="M458" i="21"/>
  <c r="N458" i="21"/>
  <c r="O458" i="21"/>
  <c r="P458" i="21"/>
  <c r="Q458" i="21"/>
  <c r="R458" i="21"/>
  <c r="S458" i="21"/>
  <c r="T458" i="21"/>
  <c r="U458" i="21"/>
  <c r="V458" i="21"/>
  <c r="B459" i="21"/>
  <c r="C459" i="21"/>
  <c r="D459" i="21"/>
  <c r="E459" i="21"/>
  <c r="F459" i="21"/>
  <c r="G459" i="21"/>
  <c r="H459" i="21"/>
  <c r="I459" i="21"/>
  <c r="J459" i="21"/>
  <c r="K459" i="21"/>
  <c r="L459" i="21"/>
  <c r="M459" i="21"/>
  <c r="N459" i="21"/>
  <c r="O459" i="21"/>
  <c r="P459" i="21"/>
  <c r="Q459" i="21"/>
  <c r="R459" i="21"/>
  <c r="S459" i="21"/>
  <c r="T459" i="21"/>
  <c r="U459" i="21"/>
  <c r="V459" i="21"/>
  <c r="B460" i="21"/>
  <c r="C460" i="21"/>
  <c r="D460" i="21"/>
  <c r="E460" i="21"/>
  <c r="F460" i="21"/>
  <c r="G460" i="21"/>
  <c r="H460" i="21"/>
  <c r="I460" i="21"/>
  <c r="J460" i="21"/>
  <c r="K460" i="21"/>
  <c r="L460" i="21"/>
  <c r="M460" i="21"/>
  <c r="N460" i="21"/>
  <c r="O460" i="21"/>
  <c r="P460" i="21"/>
  <c r="Q460" i="21"/>
  <c r="R460" i="21"/>
  <c r="S460" i="21"/>
  <c r="T460" i="21"/>
  <c r="U460" i="21"/>
  <c r="V460" i="21"/>
  <c r="B461" i="21"/>
  <c r="C461" i="21"/>
  <c r="D461" i="21"/>
  <c r="E461" i="21"/>
  <c r="F461" i="21"/>
  <c r="G461" i="21"/>
  <c r="H461" i="21"/>
  <c r="I461" i="21"/>
  <c r="J461" i="21"/>
  <c r="K461" i="21"/>
  <c r="L461" i="21"/>
  <c r="M461" i="21"/>
  <c r="N461" i="21"/>
  <c r="O461" i="21"/>
  <c r="P461" i="21"/>
  <c r="Q461" i="21"/>
  <c r="R461" i="21"/>
  <c r="S461" i="21"/>
  <c r="T461" i="21"/>
  <c r="U461" i="21"/>
  <c r="V461" i="21"/>
  <c r="B462" i="21"/>
  <c r="C462" i="21"/>
  <c r="D462" i="21"/>
  <c r="E462" i="21"/>
  <c r="F462" i="21"/>
  <c r="G462" i="21"/>
  <c r="H462" i="21"/>
  <c r="I462" i="21"/>
  <c r="J462" i="21"/>
  <c r="K462" i="21"/>
  <c r="L462" i="21"/>
  <c r="M462" i="21"/>
  <c r="N462" i="21"/>
  <c r="O462" i="21"/>
  <c r="P462" i="21"/>
  <c r="Q462" i="21"/>
  <c r="R462" i="21"/>
  <c r="S462" i="21"/>
  <c r="T462" i="21"/>
  <c r="U462" i="21"/>
  <c r="V462" i="21"/>
  <c r="B463" i="21"/>
  <c r="C463" i="21"/>
  <c r="D463" i="21"/>
  <c r="E463" i="21"/>
  <c r="F463" i="21"/>
  <c r="G463" i="21"/>
  <c r="H463" i="21"/>
  <c r="I463" i="21"/>
  <c r="J463" i="21"/>
  <c r="K463" i="21"/>
  <c r="L463" i="21"/>
  <c r="M463" i="21"/>
  <c r="N463" i="21"/>
  <c r="O463" i="21"/>
  <c r="P463" i="21"/>
  <c r="Q463" i="21"/>
  <c r="R463" i="21"/>
  <c r="S463" i="21"/>
  <c r="T463" i="21"/>
  <c r="U463" i="21"/>
  <c r="V463" i="21"/>
  <c r="B464" i="21"/>
  <c r="C464" i="21"/>
  <c r="D464" i="21"/>
  <c r="E464" i="21"/>
  <c r="F464" i="21"/>
  <c r="G464" i="21"/>
  <c r="H464" i="21"/>
  <c r="I464" i="21"/>
  <c r="J464" i="21"/>
  <c r="K464" i="21"/>
  <c r="L464" i="21"/>
  <c r="M464" i="21"/>
  <c r="N464" i="21"/>
  <c r="O464" i="21"/>
  <c r="P464" i="21"/>
  <c r="Q464" i="21"/>
  <c r="R464" i="21"/>
  <c r="S464" i="21"/>
  <c r="T464" i="21"/>
  <c r="U464" i="21"/>
  <c r="V464" i="21"/>
  <c r="B465" i="21"/>
  <c r="C465" i="21"/>
  <c r="D465" i="21"/>
  <c r="E465" i="21"/>
  <c r="F465" i="21"/>
  <c r="G465" i="21"/>
  <c r="H465" i="21"/>
  <c r="I465" i="21"/>
  <c r="J465" i="21"/>
  <c r="K465" i="21"/>
  <c r="L465" i="21"/>
  <c r="M465" i="21"/>
  <c r="N465" i="21"/>
  <c r="O465" i="21"/>
  <c r="P465" i="21"/>
  <c r="Q465" i="21"/>
  <c r="R465" i="21"/>
  <c r="S465" i="21"/>
  <c r="T465" i="21"/>
  <c r="U465" i="21"/>
  <c r="V465" i="21"/>
  <c r="B466" i="21"/>
  <c r="C466" i="21"/>
  <c r="D466" i="21"/>
  <c r="E466" i="21"/>
  <c r="F466" i="21"/>
  <c r="G466" i="21"/>
  <c r="H466" i="21"/>
  <c r="I466" i="21"/>
  <c r="J466" i="21"/>
  <c r="K466" i="21"/>
  <c r="L466" i="21"/>
  <c r="M466" i="21"/>
  <c r="N466" i="21"/>
  <c r="O466" i="21"/>
  <c r="P466" i="21"/>
  <c r="Q466" i="21"/>
  <c r="R466" i="21"/>
  <c r="S466" i="21"/>
  <c r="T466" i="21"/>
  <c r="U466" i="21"/>
  <c r="V466" i="21"/>
  <c r="B467" i="21"/>
  <c r="C467" i="21"/>
  <c r="D467" i="21"/>
  <c r="E467" i="21"/>
  <c r="F467" i="21"/>
  <c r="G467" i="21"/>
  <c r="H467" i="21"/>
  <c r="I467" i="21"/>
  <c r="J467" i="21"/>
  <c r="K467" i="21"/>
  <c r="L467" i="21"/>
  <c r="M467" i="21"/>
  <c r="N467" i="21"/>
  <c r="O467" i="21"/>
  <c r="P467" i="21"/>
  <c r="Q467" i="21"/>
  <c r="R467" i="21"/>
  <c r="S467" i="21"/>
  <c r="T467" i="21"/>
  <c r="U467" i="21"/>
  <c r="V467" i="21"/>
  <c r="B468" i="21"/>
  <c r="C468" i="21"/>
  <c r="D468" i="21"/>
  <c r="E468" i="21"/>
  <c r="F468" i="21"/>
  <c r="G468" i="21"/>
  <c r="H468" i="21"/>
  <c r="I468" i="21"/>
  <c r="J468" i="21"/>
  <c r="K468" i="21"/>
  <c r="L468" i="21"/>
  <c r="M468" i="21"/>
  <c r="N468" i="21"/>
  <c r="O468" i="21"/>
  <c r="P468" i="21"/>
  <c r="Q468" i="21"/>
  <c r="R468" i="21"/>
  <c r="S468" i="21"/>
  <c r="T468" i="21"/>
  <c r="U468" i="21"/>
  <c r="V468" i="21"/>
  <c r="B469" i="21"/>
  <c r="C469" i="21"/>
  <c r="D469" i="21"/>
  <c r="E469" i="21"/>
  <c r="F469" i="21"/>
  <c r="G469" i="21"/>
  <c r="H469" i="21"/>
  <c r="I469" i="21"/>
  <c r="J469" i="21"/>
  <c r="K469" i="21"/>
  <c r="L469" i="21"/>
  <c r="M469" i="21"/>
  <c r="N469" i="21"/>
  <c r="O469" i="21"/>
  <c r="P469" i="21"/>
  <c r="Q469" i="21"/>
  <c r="R469" i="21"/>
  <c r="S469" i="21"/>
  <c r="T469" i="21"/>
  <c r="U469" i="21"/>
  <c r="V469" i="21"/>
  <c r="B470" i="21"/>
  <c r="C470" i="21"/>
  <c r="D470" i="21"/>
  <c r="E470" i="21"/>
  <c r="F470" i="21"/>
  <c r="G470" i="21"/>
  <c r="H470" i="21"/>
  <c r="I470" i="21"/>
  <c r="J470" i="21"/>
  <c r="K470" i="21"/>
  <c r="L470" i="21"/>
  <c r="M470" i="21"/>
  <c r="N470" i="21"/>
  <c r="O470" i="21"/>
  <c r="P470" i="21"/>
  <c r="Q470" i="21"/>
  <c r="R470" i="21"/>
  <c r="S470" i="21"/>
  <c r="T470" i="21"/>
  <c r="U470" i="21"/>
  <c r="V470" i="21"/>
  <c r="B471" i="21"/>
  <c r="C471" i="21"/>
  <c r="D471" i="21"/>
  <c r="E471" i="21"/>
  <c r="F471" i="21"/>
  <c r="G471" i="21"/>
  <c r="H471" i="21"/>
  <c r="I471" i="21"/>
  <c r="J471" i="21"/>
  <c r="K471" i="21"/>
  <c r="L471" i="21"/>
  <c r="M471" i="21"/>
  <c r="N471" i="21"/>
  <c r="O471" i="21"/>
  <c r="P471" i="21"/>
  <c r="Q471" i="21"/>
  <c r="R471" i="21"/>
  <c r="S471" i="21"/>
  <c r="T471" i="21"/>
  <c r="U471" i="21"/>
  <c r="V471" i="21"/>
  <c r="B472" i="21"/>
  <c r="C472" i="21"/>
  <c r="D472" i="21"/>
  <c r="E472" i="21"/>
  <c r="F472" i="21"/>
  <c r="G472" i="21"/>
  <c r="H472" i="21"/>
  <c r="I472" i="21"/>
  <c r="J472" i="21"/>
  <c r="K472" i="21"/>
  <c r="L472" i="21"/>
  <c r="M472" i="21"/>
  <c r="N472" i="21"/>
  <c r="O472" i="21"/>
  <c r="P472" i="21"/>
  <c r="Q472" i="21"/>
  <c r="R472" i="21"/>
  <c r="S472" i="21"/>
  <c r="T472" i="21"/>
  <c r="U472" i="21"/>
  <c r="V472" i="21"/>
  <c r="B473" i="21"/>
  <c r="C473" i="21"/>
  <c r="D473" i="21"/>
  <c r="E473" i="21"/>
  <c r="F473" i="21"/>
  <c r="G473" i="21"/>
  <c r="H473" i="21"/>
  <c r="I473" i="21"/>
  <c r="J473" i="21"/>
  <c r="K473" i="21"/>
  <c r="L473" i="21"/>
  <c r="M473" i="21"/>
  <c r="N473" i="21"/>
  <c r="O473" i="21"/>
  <c r="P473" i="21"/>
  <c r="Q473" i="21"/>
  <c r="R473" i="21"/>
  <c r="S473" i="21"/>
  <c r="T473" i="21"/>
  <c r="U473" i="21"/>
  <c r="V473" i="21"/>
  <c r="B474" i="21"/>
  <c r="C474" i="21"/>
  <c r="D474" i="21"/>
  <c r="E474" i="21"/>
  <c r="F474" i="21"/>
  <c r="G474" i="21"/>
  <c r="H474" i="21"/>
  <c r="I474" i="21"/>
  <c r="J474" i="21"/>
  <c r="K474" i="21"/>
  <c r="L474" i="21"/>
  <c r="M474" i="21"/>
  <c r="N474" i="21"/>
  <c r="O474" i="21"/>
  <c r="P474" i="21"/>
  <c r="Q474" i="21"/>
  <c r="R474" i="21"/>
  <c r="S474" i="21"/>
  <c r="T474" i="21"/>
  <c r="U474" i="21"/>
  <c r="V474" i="21"/>
  <c r="B475" i="21"/>
  <c r="C475" i="21"/>
  <c r="D475" i="21"/>
  <c r="E475" i="21"/>
  <c r="F475" i="21"/>
  <c r="G475" i="21"/>
  <c r="H475" i="21"/>
  <c r="I475" i="21"/>
  <c r="J475" i="21"/>
  <c r="K475" i="21"/>
  <c r="L475" i="21"/>
  <c r="M475" i="21"/>
  <c r="N475" i="21"/>
  <c r="O475" i="21"/>
  <c r="P475" i="21"/>
  <c r="Q475" i="21"/>
  <c r="R475" i="21"/>
  <c r="S475" i="21"/>
  <c r="T475" i="21"/>
  <c r="U475" i="21"/>
  <c r="V475" i="21"/>
  <c r="B476" i="21"/>
  <c r="C476" i="21"/>
  <c r="D476" i="21"/>
  <c r="E476" i="21"/>
  <c r="F476" i="21"/>
  <c r="G476" i="21"/>
  <c r="H476" i="21"/>
  <c r="I476" i="21"/>
  <c r="J476" i="21"/>
  <c r="K476" i="21"/>
  <c r="L476" i="21"/>
  <c r="M476" i="21"/>
  <c r="N476" i="21"/>
  <c r="O476" i="21"/>
  <c r="P476" i="21"/>
  <c r="Q476" i="21"/>
  <c r="R476" i="21"/>
  <c r="S476" i="21"/>
  <c r="T476" i="21"/>
  <c r="U476" i="21"/>
  <c r="V476" i="21"/>
  <c r="B477" i="21"/>
  <c r="C477" i="21"/>
  <c r="D477" i="21"/>
  <c r="E477" i="21"/>
  <c r="F477" i="21"/>
  <c r="G477" i="21"/>
  <c r="H477" i="21"/>
  <c r="I477" i="21"/>
  <c r="J477" i="21"/>
  <c r="K477" i="21"/>
  <c r="L477" i="21"/>
  <c r="M477" i="21"/>
  <c r="N477" i="21"/>
  <c r="O477" i="21"/>
  <c r="P477" i="21"/>
  <c r="Q477" i="21"/>
  <c r="R477" i="21"/>
  <c r="S477" i="21"/>
  <c r="T477" i="21"/>
  <c r="U477" i="21"/>
  <c r="V477" i="21"/>
  <c r="B478" i="21"/>
  <c r="C478" i="21"/>
  <c r="D478" i="21"/>
  <c r="E478" i="21"/>
  <c r="F478" i="21"/>
  <c r="G478" i="21"/>
  <c r="H478" i="21"/>
  <c r="I478" i="21"/>
  <c r="J478" i="21"/>
  <c r="K478" i="21"/>
  <c r="L478" i="21"/>
  <c r="M478" i="21"/>
  <c r="N478" i="21"/>
  <c r="O478" i="21"/>
  <c r="P478" i="21"/>
  <c r="Q478" i="21"/>
  <c r="R478" i="21"/>
  <c r="S478" i="21"/>
  <c r="T478" i="21"/>
  <c r="U478" i="21"/>
  <c r="V478" i="21"/>
  <c r="B479" i="21"/>
  <c r="C479" i="21"/>
  <c r="D479" i="21"/>
  <c r="E479" i="21"/>
  <c r="F479" i="21"/>
  <c r="G479" i="21"/>
  <c r="H479" i="21"/>
  <c r="I479" i="21"/>
  <c r="J479" i="21"/>
  <c r="K479" i="21"/>
  <c r="L479" i="21"/>
  <c r="M479" i="21"/>
  <c r="N479" i="21"/>
  <c r="O479" i="21"/>
  <c r="P479" i="21"/>
  <c r="Q479" i="21"/>
  <c r="R479" i="21"/>
  <c r="S479" i="21"/>
  <c r="T479" i="21"/>
  <c r="U479" i="21"/>
  <c r="V479" i="21"/>
  <c r="B480" i="21"/>
  <c r="C480" i="21"/>
  <c r="D480" i="21"/>
  <c r="E480" i="21"/>
  <c r="F480" i="21"/>
  <c r="G480" i="21"/>
  <c r="H480" i="21"/>
  <c r="I480" i="21"/>
  <c r="J480" i="21"/>
  <c r="K480" i="21"/>
  <c r="L480" i="21"/>
  <c r="M480" i="21"/>
  <c r="N480" i="21"/>
  <c r="O480" i="21"/>
  <c r="P480" i="21"/>
  <c r="Q480" i="21"/>
  <c r="R480" i="21"/>
  <c r="S480" i="21"/>
  <c r="T480" i="21"/>
  <c r="U480" i="21"/>
  <c r="V480" i="21"/>
  <c r="B481" i="21"/>
  <c r="C481" i="21"/>
  <c r="D481" i="21"/>
  <c r="E481" i="21"/>
  <c r="F481" i="21"/>
  <c r="G481" i="21"/>
  <c r="H481" i="21"/>
  <c r="I481" i="21"/>
  <c r="J481" i="21"/>
  <c r="K481" i="21"/>
  <c r="L481" i="21"/>
  <c r="M481" i="21"/>
  <c r="N481" i="21"/>
  <c r="O481" i="21"/>
  <c r="P481" i="21"/>
  <c r="Q481" i="21"/>
  <c r="R481" i="21"/>
  <c r="S481" i="21"/>
  <c r="T481" i="21"/>
  <c r="U481" i="21"/>
  <c r="V481" i="21"/>
  <c r="B482" i="21"/>
  <c r="C482" i="21"/>
  <c r="D482" i="21"/>
  <c r="E482" i="21"/>
  <c r="F482" i="21"/>
  <c r="G482" i="21"/>
  <c r="H482" i="21"/>
  <c r="I482" i="21"/>
  <c r="J482" i="21"/>
  <c r="K482" i="21"/>
  <c r="L482" i="21"/>
  <c r="M482" i="21"/>
  <c r="N482" i="21"/>
  <c r="O482" i="21"/>
  <c r="P482" i="21"/>
  <c r="Q482" i="21"/>
  <c r="R482" i="21"/>
  <c r="S482" i="21"/>
  <c r="T482" i="21"/>
  <c r="U482" i="21"/>
  <c r="V482" i="21"/>
  <c r="B483" i="21"/>
  <c r="C483" i="21"/>
  <c r="D483" i="21"/>
  <c r="E483" i="21"/>
  <c r="F483" i="21"/>
  <c r="G483" i="21"/>
  <c r="H483" i="21"/>
  <c r="I483" i="21"/>
  <c r="J483" i="21"/>
  <c r="K483" i="21"/>
  <c r="L483" i="21"/>
  <c r="M483" i="21"/>
  <c r="N483" i="21"/>
  <c r="O483" i="21"/>
  <c r="P483" i="21"/>
  <c r="Q483" i="21"/>
  <c r="R483" i="21"/>
  <c r="S483" i="21"/>
  <c r="T483" i="21"/>
  <c r="U483" i="21"/>
  <c r="V483" i="21"/>
  <c r="B484" i="21"/>
  <c r="C484" i="21"/>
  <c r="D484" i="21"/>
  <c r="E484" i="21"/>
  <c r="F484" i="21"/>
  <c r="G484" i="21"/>
  <c r="H484" i="21"/>
  <c r="I484" i="21"/>
  <c r="J484" i="21"/>
  <c r="K484" i="21"/>
  <c r="L484" i="21"/>
  <c r="M484" i="21"/>
  <c r="N484" i="21"/>
  <c r="O484" i="21"/>
  <c r="P484" i="21"/>
  <c r="Q484" i="21"/>
  <c r="R484" i="21"/>
  <c r="S484" i="21"/>
  <c r="T484" i="21"/>
  <c r="U484" i="21"/>
  <c r="V484" i="21"/>
  <c r="B485" i="21"/>
  <c r="C485" i="21"/>
  <c r="D485" i="21"/>
  <c r="E485" i="21"/>
  <c r="F485" i="21"/>
  <c r="G485" i="21"/>
  <c r="H485" i="21"/>
  <c r="I485" i="21"/>
  <c r="J485" i="21"/>
  <c r="K485" i="21"/>
  <c r="L485" i="21"/>
  <c r="M485" i="21"/>
  <c r="N485" i="21"/>
  <c r="O485" i="21"/>
  <c r="P485" i="21"/>
  <c r="Q485" i="21"/>
  <c r="R485" i="21"/>
  <c r="S485" i="21"/>
  <c r="T485" i="21"/>
  <c r="U485" i="21"/>
  <c r="V485" i="21"/>
  <c r="B486" i="21"/>
  <c r="C486" i="21"/>
  <c r="D486" i="21"/>
  <c r="E486" i="21"/>
  <c r="F486" i="21"/>
  <c r="G486" i="21"/>
  <c r="H486" i="21"/>
  <c r="I486" i="21"/>
  <c r="J486" i="21"/>
  <c r="K486" i="21"/>
  <c r="L486" i="21"/>
  <c r="M486" i="21"/>
  <c r="N486" i="21"/>
  <c r="O486" i="21"/>
  <c r="P486" i="21"/>
  <c r="Q486" i="21"/>
  <c r="R486" i="21"/>
  <c r="S486" i="21"/>
  <c r="T486" i="21"/>
  <c r="U486" i="21"/>
  <c r="V486" i="21"/>
  <c r="B487" i="21"/>
  <c r="C487" i="21"/>
  <c r="D487" i="21"/>
  <c r="E487" i="21"/>
  <c r="F487" i="21"/>
  <c r="G487" i="21"/>
  <c r="H487" i="21"/>
  <c r="I487" i="21"/>
  <c r="J487" i="21"/>
  <c r="K487" i="21"/>
  <c r="L487" i="21"/>
  <c r="M487" i="21"/>
  <c r="N487" i="21"/>
  <c r="O487" i="21"/>
  <c r="P487" i="21"/>
  <c r="Q487" i="21"/>
  <c r="R487" i="21"/>
  <c r="S487" i="21"/>
  <c r="T487" i="21"/>
  <c r="U487" i="21"/>
  <c r="V487" i="21"/>
  <c r="B488" i="21"/>
  <c r="C488" i="21"/>
  <c r="D488" i="21"/>
  <c r="E488" i="21"/>
  <c r="F488" i="21"/>
  <c r="G488" i="21"/>
  <c r="H488" i="21"/>
  <c r="I488" i="21"/>
  <c r="J488" i="21"/>
  <c r="K488" i="21"/>
  <c r="L488" i="21"/>
  <c r="M488" i="21"/>
  <c r="N488" i="21"/>
  <c r="O488" i="21"/>
  <c r="P488" i="21"/>
  <c r="Q488" i="21"/>
  <c r="R488" i="21"/>
  <c r="S488" i="21"/>
  <c r="T488" i="21"/>
  <c r="U488" i="21"/>
  <c r="V488" i="21"/>
  <c r="B489" i="21"/>
  <c r="C489" i="21"/>
  <c r="D489" i="21"/>
  <c r="E489" i="21"/>
  <c r="F489" i="21"/>
  <c r="G489" i="21"/>
  <c r="H489" i="21"/>
  <c r="I489" i="21"/>
  <c r="J489" i="21"/>
  <c r="K489" i="21"/>
  <c r="L489" i="21"/>
  <c r="M489" i="21"/>
  <c r="N489" i="21"/>
  <c r="O489" i="21"/>
  <c r="P489" i="21"/>
  <c r="Q489" i="21"/>
  <c r="R489" i="21"/>
  <c r="S489" i="21"/>
  <c r="T489" i="21"/>
  <c r="U489" i="21"/>
  <c r="V489" i="21"/>
  <c r="B490" i="21"/>
  <c r="C490" i="21"/>
  <c r="D490" i="21"/>
  <c r="E490" i="21"/>
  <c r="F490" i="21"/>
  <c r="G490" i="21"/>
  <c r="H490" i="21"/>
  <c r="I490" i="21"/>
  <c r="J490" i="21"/>
  <c r="K490" i="21"/>
  <c r="L490" i="21"/>
  <c r="M490" i="21"/>
  <c r="N490" i="21"/>
  <c r="O490" i="21"/>
  <c r="P490" i="21"/>
  <c r="Q490" i="21"/>
  <c r="R490" i="21"/>
  <c r="S490" i="21"/>
  <c r="T490" i="21"/>
  <c r="U490" i="21"/>
  <c r="V490" i="21"/>
  <c r="B491" i="21"/>
  <c r="C491" i="21"/>
  <c r="D491" i="21"/>
  <c r="E491" i="21"/>
  <c r="F491" i="21"/>
  <c r="G491" i="21"/>
  <c r="H491" i="21"/>
  <c r="I491" i="21"/>
  <c r="J491" i="21"/>
  <c r="K491" i="21"/>
  <c r="L491" i="21"/>
  <c r="M491" i="21"/>
  <c r="N491" i="21"/>
  <c r="O491" i="21"/>
  <c r="P491" i="21"/>
  <c r="Q491" i="21"/>
  <c r="R491" i="21"/>
  <c r="S491" i="21"/>
  <c r="T491" i="21"/>
  <c r="U491" i="21"/>
  <c r="V491" i="21"/>
  <c r="B492" i="21"/>
  <c r="C492" i="21"/>
  <c r="D492" i="21"/>
  <c r="E492" i="21"/>
  <c r="F492" i="21"/>
  <c r="G492" i="21"/>
  <c r="H492" i="21"/>
  <c r="I492" i="21"/>
  <c r="J492" i="21"/>
  <c r="K492" i="21"/>
  <c r="L492" i="21"/>
  <c r="M492" i="21"/>
  <c r="N492" i="21"/>
  <c r="O492" i="21"/>
  <c r="P492" i="21"/>
  <c r="Q492" i="21"/>
  <c r="R492" i="21"/>
  <c r="S492" i="21"/>
  <c r="T492" i="21"/>
  <c r="U492" i="21"/>
  <c r="V492" i="21"/>
  <c r="B493" i="21"/>
  <c r="C493" i="21"/>
  <c r="D493" i="21"/>
  <c r="E493" i="21"/>
  <c r="F493" i="21"/>
  <c r="G493" i="21"/>
  <c r="H493" i="21"/>
  <c r="I493" i="21"/>
  <c r="J493" i="21"/>
  <c r="K493" i="21"/>
  <c r="L493" i="21"/>
  <c r="M493" i="21"/>
  <c r="N493" i="21"/>
  <c r="O493" i="21"/>
  <c r="P493" i="21"/>
  <c r="Q493" i="21"/>
  <c r="R493" i="21"/>
  <c r="S493" i="21"/>
  <c r="T493" i="21"/>
  <c r="U493" i="21"/>
  <c r="V493" i="21"/>
  <c r="B494" i="21"/>
  <c r="C494" i="21"/>
  <c r="D494" i="21"/>
  <c r="E494" i="21"/>
  <c r="F494" i="21"/>
  <c r="G494" i="21"/>
  <c r="H494" i="21"/>
  <c r="I494" i="21"/>
  <c r="J494" i="21"/>
  <c r="K494" i="21"/>
  <c r="L494" i="21"/>
  <c r="M494" i="21"/>
  <c r="N494" i="21"/>
  <c r="O494" i="21"/>
  <c r="P494" i="21"/>
  <c r="Q494" i="21"/>
  <c r="R494" i="21"/>
  <c r="S494" i="21"/>
  <c r="T494" i="21"/>
  <c r="U494" i="21"/>
  <c r="V494" i="21"/>
  <c r="B495" i="21"/>
  <c r="C495" i="21"/>
  <c r="D495" i="21"/>
  <c r="E495" i="21"/>
  <c r="F495" i="21"/>
  <c r="G495" i="21"/>
  <c r="H495" i="21"/>
  <c r="I495" i="21"/>
  <c r="J495" i="21"/>
  <c r="K495" i="21"/>
  <c r="L495" i="21"/>
  <c r="M495" i="21"/>
  <c r="N495" i="21"/>
  <c r="O495" i="21"/>
  <c r="P495" i="21"/>
  <c r="Q495" i="21"/>
  <c r="R495" i="21"/>
  <c r="S495" i="21"/>
  <c r="T495" i="21"/>
  <c r="U495" i="21"/>
  <c r="V495" i="21"/>
  <c r="B496" i="21"/>
  <c r="C496" i="21"/>
  <c r="D496" i="21"/>
  <c r="E496" i="21"/>
  <c r="F496" i="21"/>
  <c r="G496" i="21"/>
  <c r="H496" i="21"/>
  <c r="I496" i="21"/>
  <c r="J496" i="21"/>
  <c r="K496" i="21"/>
  <c r="L496" i="21"/>
  <c r="M496" i="21"/>
  <c r="N496" i="21"/>
  <c r="O496" i="21"/>
  <c r="P496" i="21"/>
  <c r="Q496" i="21"/>
  <c r="R496" i="21"/>
  <c r="S496" i="21"/>
  <c r="T496" i="21"/>
  <c r="U496" i="21"/>
  <c r="V496" i="21"/>
  <c r="B497" i="21"/>
  <c r="C497" i="21"/>
  <c r="D497" i="21"/>
  <c r="E497" i="21"/>
  <c r="F497" i="21"/>
  <c r="G497" i="21"/>
  <c r="H497" i="21"/>
  <c r="I497" i="21"/>
  <c r="J497" i="21"/>
  <c r="K497" i="21"/>
  <c r="L497" i="21"/>
  <c r="M497" i="21"/>
  <c r="N497" i="21"/>
  <c r="O497" i="21"/>
  <c r="P497" i="21"/>
  <c r="Q497" i="21"/>
  <c r="R497" i="21"/>
  <c r="S497" i="21"/>
  <c r="T497" i="21"/>
  <c r="U497" i="21"/>
  <c r="V497" i="21"/>
  <c r="B498" i="21"/>
  <c r="C498" i="21"/>
  <c r="D498" i="21"/>
  <c r="E498" i="21"/>
  <c r="F498" i="21"/>
  <c r="G498" i="21"/>
  <c r="H498" i="21"/>
  <c r="I498" i="21"/>
  <c r="J498" i="21"/>
  <c r="K498" i="21"/>
  <c r="L498" i="21"/>
  <c r="M498" i="21"/>
  <c r="N498" i="21"/>
  <c r="O498" i="21"/>
  <c r="P498" i="21"/>
  <c r="Q498" i="21"/>
  <c r="R498" i="21"/>
  <c r="S498" i="21"/>
  <c r="T498" i="21"/>
  <c r="U498" i="21"/>
  <c r="V498" i="21"/>
  <c r="B499" i="21"/>
  <c r="C499" i="21"/>
  <c r="D499" i="21"/>
  <c r="E499" i="21"/>
  <c r="F499" i="21"/>
  <c r="G499" i="21"/>
  <c r="H499" i="21"/>
  <c r="I499" i="21"/>
  <c r="J499" i="21"/>
  <c r="K499" i="21"/>
  <c r="L499" i="21"/>
  <c r="M499" i="21"/>
  <c r="N499" i="21"/>
  <c r="O499" i="21"/>
  <c r="P499" i="21"/>
  <c r="Q499" i="21"/>
  <c r="R499" i="21"/>
  <c r="S499" i="21"/>
  <c r="T499" i="21"/>
  <c r="U499" i="21"/>
  <c r="V499" i="21"/>
  <c r="B500" i="21"/>
  <c r="C500" i="21"/>
  <c r="D500" i="21"/>
  <c r="E500" i="21"/>
  <c r="F500" i="21"/>
  <c r="G500" i="21"/>
  <c r="H500" i="21"/>
  <c r="I500" i="21"/>
  <c r="J500" i="21"/>
  <c r="K500" i="21"/>
  <c r="L500" i="21"/>
  <c r="M500" i="21"/>
  <c r="N500" i="21"/>
  <c r="O500" i="21"/>
  <c r="P500" i="21"/>
  <c r="Q500" i="21"/>
  <c r="R500" i="21"/>
  <c r="S500" i="21"/>
  <c r="T500" i="21"/>
  <c r="U500" i="21"/>
  <c r="V500" i="21"/>
  <c r="B501" i="21"/>
  <c r="C501" i="21"/>
  <c r="D501" i="21"/>
  <c r="E501" i="21"/>
  <c r="F501" i="21"/>
  <c r="G501" i="21"/>
  <c r="H501" i="21"/>
  <c r="I501" i="21"/>
  <c r="J501" i="21"/>
  <c r="K501" i="21"/>
  <c r="L501" i="21"/>
  <c r="M501" i="21"/>
  <c r="N501" i="21"/>
  <c r="O501" i="21"/>
  <c r="P501" i="21"/>
  <c r="Q501" i="21"/>
  <c r="R501" i="21"/>
  <c r="S501" i="21"/>
  <c r="T501" i="21"/>
  <c r="U501" i="21"/>
  <c r="V501" i="21"/>
  <c r="B502" i="21"/>
  <c r="C502" i="21"/>
  <c r="D502" i="21"/>
  <c r="E502" i="21"/>
  <c r="F502" i="21"/>
  <c r="G502" i="21"/>
  <c r="H502" i="21"/>
  <c r="I502" i="21"/>
  <c r="J502" i="21"/>
  <c r="K502" i="21"/>
  <c r="L502" i="21"/>
  <c r="M502" i="21"/>
  <c r="N502" i="21"/>
  <c r="O502" i="21"/>
  <c r="P502" i="21"/>
  <c r="Q502" i="21"/>
  <c r="R502" i="21"/>
  <c r="S502" i="21"/>
  <c r="T502" i="21"/>
  <c r="U502" i="21"/>
  <c r="V502" i="21"/>
  <c r="B503" i="21"/>
  <c r="C503" i="21"/>
  <c r="D503" i="21"/>
  <c r="E503" i="21"/>
  <c r="F503" i="21"/>
  <c r="G503" i="21"/>
  <c r="H503" i="21"/>
  <c r="I503" i="21"/>
  <c r="J503" i="21"/>
  <c r="K503" i="21"/>
  <c r="L503" i="21"/>
  <c r="M503" i="21"/>
  <c r="N503" i="21"/>
  <c r="O503" i="21"/>
  <c r="P503" i="21"/>
  <c r="Q503" i="21"/>
  <c r="R503" i="21"/>
  <c r="S503" i="21"/>
  <c r="T503" i="21"/>
  <c r="U503" i="21"/>
  <c r="V503" i="21"/>
  <c r="B504" i="21"/>
  <c r="C504" i="21"/>
  <c r="D504" i="21"/>
  <c r="E504" i="21"/>
  <c r="F504" i="21"/>
  <c r="G504" i="21"/>
  <c r="H504" i="21"/>
  <c r="I504" i="21"/>
  <c r="J504" i="21"/>
  <c r="K504" i="21"/>
  <c r="L504" i="21"/>
  <c r="M504" i="21"/>
  <c r="N504" i="21"/>
  <c r="O504" i="21"/>
  <c r="P504" i="21"/>
  <c r="Q504" i="21"/>
  <c r="R504" i="21"/>
  <c r="S504" i="21"/>
  <c r="T504" i="21"/>
  <c r="U504" i="21"/>
  <c r="V504" i="21"/>
  <c r="B505" i="21"/>
  <c r="C505" i="21"/>
  <c r="D505" i="21"/>
  <c r="E505" i="21"/>
  <c r="F505" i="21"/>
  <c r="G505" i="21"/>
  <c r="H505" i="21"/>
  <c r="I505" i="21"/>
  <c r="J505" i="21"/>
  <c r="K505" i="21"/>
  <c r="L505" i="21"/>
  <c r="M505" i="21"/>
  <c r="N505" i="21"/>
  <c r="O505" i="21"/>
  <c r="P505" i="21"/>
  <c r="Q505" i="21"/>
  <c r="R505" i="21"/>
  <c r="S505" i="21"/>
  <c r="T505" i="21"/>
  <c r="U505" i="21"/>
  <c r="V505" i="21"/>
  <c r="A504" i="28"/>
  <c r="A503" i="28"/>
  <c r="A502" i="28"/>
  <c r="A501" i="28"/>
  <c r="A500" i="28"/>
  <c r="A499" i="28"/>
  <c r="A498" i="28"/>
  <c r="A497" i="28"/>
  <c r="A496" i="28"/>
  <c r="A495" i="28"/>
  <c r="A494" i="28"/>
  <c r="A493" i="28"/>
  <c r="A492" i="28"/>
  <c r="A491" i="28"/>
  <c r="A490" i="28"/>
  <c r="A489" i="28"/>
  <c r="A488" i="28"/>
  <c r="A487" i="28"/>
  <c r="A486" i="28"/>
  <c r="A485" i="28"/>
  <c r="A484" i="28"/>
  <c r="A483" i="28"/>
  <c r="A482" i="28"/>
  <c r="A481" i="28"/>
  <c r="A480" i="28"/>
  <c r="A479" i="28"/>
  <c r="A478" i="28"/>
  <c r="A477" i="28"/>
  <c r="A476" i="28"/>
  <c r="A475" i="28"/>
  <c r="A474" i="28"/>
  <c r="A473" i="28"/>
  <c r="A472" i="28"/>
  <c r="A471" i="28"/>
  <c r="A470" i="28"/>
  <c r="A469" i="28"/>
  <c r="A468" i="28"/>
  <c r="A467" i="28"/>
  <c r="A466" i="28"/>
  <c r="A465" i="28"/>
  <c r="A464" i="28"/>
  <c r="A463" i="28"/>
  <c r="A462" i="28"/>
  <c r="A461" i="28"/>
  <c r="A460" i="28"/>
  <c r="A459" i="28"/>
  <c r="A458" i="28"/>
  <c r="A457" i="28"/>
  <c r="A456" i="28"/>
  <c r="A455" i="28"/>
  <c r="A454" i="28"/>
  <c r="A453" i="28"/>
  <c r="A452" i="28"/>
  <c r="A451" i="28"/>
  <c r="A450" i="28"/>
  <c r="A449" i="28"/>
  <c r="A448" i="28"/>
  <c r="A447" i="28"/>
  <c r="A446" i="28"/>
  <c r="A445" i="28"/>
  <c r="A444" i="28"/>
  <c r="A443" i="28"/>
  <c r="A442" i="28"/>
  <c r="A441" i="28"/>
  <c r="A440" i="28"/>
  <c r="A439" i="28"/>
  <c r="A438" i="28"/>
  <c r="A437" i="28"/>
  <c r="A436" i="28"/>
  <c r="A435" i="28"/>
  <c r="A434" i="28"/>
  <c r="A433" i="28"/>
  <c r="A432" i="28"/>
  <c r="A431" i="28"/>
  <c r="A430" i="28"/>
  <c r="A429" i="28"/>
  <c r="A428" i="28"/>
  <c r="A427" i="28"/>
  <c r="A426" i="28"/>
  <c r="A425" i="28"/>
  <c r="A424" i="28"/>
  <c r="A423" i="28"/>
  <c r="A422" i="28"/>
  <c r="A421" i="28"/>
  <c r="A420" i="28"/>
  <c r="A419" i="28"/>
  <c r="A418" i="28"/>
  <c r="A417" i="28"/>
  <c r="A416" i="28"/>
  <c r="A415" i="28"/>
  <c r="A414" i="28"/>
  <c r="A413" i="28"/>
  <c r="A412" i="28"/>
  <c r="A411" i="28"/>
  <c r="A410" i="28"/>
  <c r="A409" i="28"/>
  <c r="A408" i="28"/>
  <c r="A407" i="28"/>
  <c r="A406" i="28"/>
  <c r="A405" i="28"/>
  <c r="A404" i="28"/>
  <c r="A403" i="28"/>
  <c r="A402" i="28"/>
  <c r="A401" i="28"/>
  <c r="A400" i="28"/>
  <c r="A399" i="28"/>
  <c r="A398" i="28"/>
  <c r="A397" i="28"/>
  <c r="A396" i="28"/>
  <c r="A395" i="28"/>
  <c r="A394" i="28"/>
  <c r="A393" i="28"/>
  <c r="A392" i="28"/>
  <c r="A391" i="28"/>
  <c r="A390" i="28"/>
  <c r="A389" i="28"/>
  <c r="A388" i="28"/>
  <c r="A387" i="28"/>
  <c r="A386" i="28"/>
  <c r="A385" i="28"/>
  <c r="A384" i="28"/>
  <c r="A383" i="28"/>
  <c r="A382" i="28"/>
  <c r="A381" i="28"/>
  <c r="A380" i="28"/>
  <c r="A379" i="28"/>
  <c r="A378" i="28"/>
  <c r="A377" i="28"/>
  <c r="A376" i="28"/>
  <c r="A375" i="28"/>
  <c r="A374" i="28"/>
  <c r="A373" i="28"/>
  <c r="A372" i="28"/>
  <c r="A371" i="28"/>
  <c r="A370" i="28"/>
  <c r="A369" i="28"/>
  <c r="A368" i="28"/>
  <c r="A367" i="28"/>
  <c r="A366" i="28"/>
  <c r="A365" i="28"/>
  <c r="A364" i="28"/>
  <c r="A363" i="28"/>
  <c r="A362" i="28"/>
  <c r="A361" i="28"/>
  <c r="A360" i="28"/>
  <c r="A359" i="28"/>
  <c r="A358" i="28"/>
  <c r="A357" i="28"/>
  <c r="A356" i="28"/>
  <c r="A355" i="28"/>
  <c r="A354" i="28"/>
  <c r="A353" i="28"/>
  <c r="A352" i="28"/>
  <c r="A351" i="28"/>
  <c r="A350" i="28"/>
  <c r="A349" i="28"/>
  <c r="A348" i="28"/>
  <c r="A347" i="28"/>
  <c r="A346" i="28"/>
  <c r="A345" i="28"/>
  <c r="A344" i="28"/>
  <c r="A343" i="28"/>
  <c r="A342" i="28"/>
  <c r="A341" i="28"/>
  <c r="A340" i="28"/>
  <c r="A339" i="28"/>
  <c r="A338" i="28"/>
  <c r="A337" i="28"/>
  <c r="A336" i="28"/>
  <c r="A335" i="28"/>
  <c r="A334" i="28"/>
  <c r="A333" i="28"/>
  <c r="A332" i="28"/>
  <c r="A331" i="28"/>
  <c r="A330"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242" i="28"/>
  <c r="A241" i="28"/>
  <c r="A240" i="28"/>
  <c r="A239"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B4" i="21" l="1"/>
  <c r="F4" i="21"/>
  <c r="J4" i="21"/>
  <c r="N4" i="21"/>
  <c r="R4" i="21"/>
  <c r="V4" i="21"/>
  <c r="C4" i="21"/>
  <c r="D4" i="21"/>
  <c r="I4" i="21"/>
  <c r="O4" i="21"/>
  <c r="T4" i="21"/>
  <c r="E4" i="21"/>
  <c r="K4" i="21"/>
  <c r="P4" i="21"/>
  <c r="U4" i="21"/>
  <c r="G4" i="21"/>
  <c r="Q4" i="21"/>
  <c r="H4" i="21"/>
  <c r="S4" i="21"/>
  <c r="L4" i="21"/>
  <c r="M4" i="21"/>
  <c r="F217" i="19" l="1"/>
  <c r="E217" i="19"/>
  <c r="D217" i="19"/>
  <c r="C217" i="19"/>
  <c r="M35" i="19"/>
  <c r="F35" i="19"/>
  <c r="E35" i="19"/>
  <c r="E38" i="19"/>
  <c r="D35" i="19"/>
  <c r="D38" i="19"/>
  <c r="C35" i="19"/>
  <c r="C38" i="19"/>
  <c r="D16" i="17"/>
  <c r="D13" i="17"/>
  <c r="D10" i="17"/>
  <c r="D60" i="16" l="1"/>
  <c r="D55" i="16"/>
  <c r="D52" i="16"/>
  <c r="D46" i="16"/>
  <c r="D43" i="16"/>
  <c r="D38" i="16"/>
  <c r="D31" i="16"/>
  <c r="D25" i="16"/>
  <c r="D22" i="16"/>
  <c r="D16" i="16"/>
  <c r="D10" i="16"/>
  <c r="D29" i="15"/>
  <c r="D25" i="15"/>
  <c r="D21" i="15"/>
  <c r="D14" i="15"/>
  <c r="D10" i="15"/>
  <c r="D10" i="14"/>
  <c r="D245" i="19"/>
  <c r="D125" i="19"/>
  <c r="D122" i="19"/>
  <c r="D119" i="19"/>
  <c r="D117" i="19"/>
  <c r="D115" i="19"/>
  <c r="D113" i="19"/>
  <c r="D29" i="7"/>
  <c r="D26" i="7"/>
  <c r="D25" i="7"/>
  <c r="D24" i="7"/>
  <c r="D23" i="7"/>
  <c r="D22" i="7"/>
  <c r="D21" i="7"/>
  <c r="D19" i="7"/>
  <c r="D18" i="7"/>
  <c r="D17" i="7"/>
  <c r="D16" i="7"/>
  <c r="D15" i="7"/>
  <c r="D9" i="7"/>
  <c r="D39" i="18"/>
  <c r="D35" i="18"/>
  <c r="D31" i="18"/>
  <c r="D28" i="18"/>
  <c r="D25" i="18"/>
  <c r="D20" i="18"/>
  <c r="D16" i="18"/>
  <c r="D13" i="18"/>
  <c r="D10" i="18"/>
  <c r="M16" i="17"/>
  <c r="M13" i="17"/>
  <c r="M10" i="17"/>
  <c r="M60" i="16"/>
  <c r="M55" i="16"/>
  <c r="M52" i="16"/>
  <c r="M46" i="16"/>
  <c r="M43" i="16"/>
  <c r="M38" i="16"/>
  <c r="M31" i="16"/>
  <c r="M25" i="16"/>
  <c r="M22" i="16"/>
  <c r="M16" i="16"/>
  <c r="M10" i="16"/>
  <c r="M29" i="15"/>
  <c r="M25" i="15"/>
  <c r="M21" i="15"/>
  <c r="M14" i="15"/>
  <c r="M10" i="15"/>
  <c r="M10" i="14"/>
  <c r="M375" i="19"/>
  <c r="M371" i="19"/>
  <c r="M363" i="19"/>
  <c r="M357" i="19"/>
  <c r="M354" i="19"/>
  <c r="M349" i="19"/>
  <c r="M345" i="19"/>
  <c r="M337" i="19"/>
  <c r="M333" i="19"/>
  <c r="M327" i="19"/>
  <c r="M321" i="19"/>
  <c r="M316" i="19"/>
  <c r="M311" i="19"/>
  <c r="M308" i="19"/>
  <c r="M302" i="19"/>
  <c r="M297" i="19"/>
  <c r="M292" i="19"/>
  <c r="M289" i="19"/>
  <c r="M283" i="19"/>
  <c r="M280" i="19"/>
  <c r="M277" i="19"/>
  <c r="M274" i="19"/>
  <c r="M271" i="19"/>
  <c r="M266" i="19"/>
  <c r="M262" i="19"/>
  <c r="M259" i="19"/>
  <c r="M255" i="19"/>
  <c r="M252" i="19"/>
  <c r="M245" i="19"/>
  <c r="M240" i="19"/>
  <c r="M235" i="19"/>
  <c r="M226" i="19"/>
  <c r="M222" i="19"/>
  <c r="M211" i="19"/>
  <c r="M208" i="19"/>
  <c r="M204" i="19"/>
  <c r="M201" i="19"/>
  <c r="M196" i="19"/>
  <c r="M189" i="19"/>
  <c r="M186" i="19"/>
  <c r="M179" i="19"/>
  <c r="M175" i="19"/>
  <c r="M171" i="19"/>
  <c r="M167" i="19"/>
  <c r="M163" i="19"/>
  <c r="M158" i="19"/>
  <c r="M153" i="19"/>
  <c r="M148" i="19"/>
  <c r="M145" i="19"/>
  <c r="M140" i="19"/>
  <c r="M136" i="19"/>
  <c r="M133" i="19"/>
  <c r="M125" i="19"/>
  <c r="M122" i="19"/>
  <c r="M119" i="19"/>
  <c r="M117" i="19"/>
  <c r="M115" i="19"/>
  <c r="M113" i="19"/>
  <c r="M108" i="19"/>
  <c r="M106" i="19"/>
  <c r="M102" i="19"/>
  <c r="M99" i="19"/>
  <c r="M95" i="19"/>
  <c r="M91" i="19"/>
  <c r="M86" i="19"/>
  <c r="M83" i="19"/>
  <c r="M80" i="19"/>
  <c r="M76" i="19"/>
  <c r="M71" i="19"/>
  <c r="M66" i="19"/>
  <c r="M63" i="19"/>
  <c r="M59" i="19"/>
  <c r="M55" i="19"/>
  <c r="M48" i="19"/>
  <c r="M42" i="19"/>
  <c r="M38" i="19"/>
  <c r="M30" i="19"/>
  <c r="M25" i="19"/>
  <c r="M19" i="19"/>
  <c r="M16" i="19"/>
  <c r="M10" i="19"/>
  <c r="M29" i="7"/>
  <c r="M21" i="7"/>
  <c r="M15" i="7"/>
  <c r="M9" i="7"/>
  <c r="M39" i="18"/>
  <c r="M35" i="18"/>
  <c r="M31" i="18"/>
  <c r="M28" i="18"/>
  <c r="M25" i="18"/>
  <c r="M20" i="18"/>
  <c r="M16" i="18"/>
  <c r="M13" i="18"/>
  <c r="M10" i="18"/>
  <c r="E2" i="26"/>
  <c r="C16" i="17"/>
  <c r="C13" i="17"/>
  <c r="C10" i="17"/>
  <c r="C60" i="16"/>
  <c r="C55" i="16"/>
  <c r="C52" i="16"/>
  <c r="C46" i="16"/>
  <c r="C43" i="16"/>
  <c r="C38" i="16"/>
  <c r="C31" i="16"/>
  <c r="C25" i="16"/>
  <c r="C22" i="16"/>
  <c r="C16" i="16"/>
  <c r="C10" i="16"/>
  <c r="C29" i="15"/>
  <c r="C25" i="15"/>
  <c r="C21" i="15"/>
  <c r="C14" i="15"/>
  <c r="C10" i="15"/>
  <c r="C10" i="14"/>
  <c r="C375" i="19"/>
  <c r="C371" i="19"/>
  <c r="C363" i="19"/>
  <c r="C357" i="19"/>
  <c r="C354" i="19"/>
  <c r="C349" i="19"/>
  <c r="C345" i="19"/>
  <c r="C337" i="19"/>
  <c r="C333" i="19"/>
  <c r="C327" i="19"/>
  <c r="C321" i="19"/>
  <c r="C316" i="19"/>
  <c r="C311" i="19"/>
  <c r="C308" i="19"/>
  <c r="C302" i="19"/>
  <c r="C297" i="19"/>
  <c r="C292" i="19"/>
  <c r="C289" i="19"/>
  <c r="C283" i="19"/>
  <c r="C280" i="19"/>
  <c r="C277" i="19"/>
  <c r="C274" i="19"/>
  <c r="C271" i="19"/>
  <c r="C266" i="19"/>
  <c r="C262" i="19"/>
  <c r="C259" i="19"/>
  <c r="C255" i="19"/>
  <c r="C252" i="19"/>
  <c r="C245" i="19"/>
  <c r="C240" i="19"/>
  <c r="C235" i="19"/>
  <c r="C226" i="19"/>
  <c r="C222" i="19"/>
  <c r="C211" i="19"/>
  <c r="C208" i="19"/>
  <c r="C204" i="19"/>
  <c r="C201" i="19"/>
  <c r="C196" i="19"/>
  <c r="C189" i="19"/>
  <c r="C186" i="19"/>
  <c r="C179" i="19"/>
  <c r="C175" i="19"/>
  <c r="C171" i="19"/>
  <c r="C167" i="19"/>
  <c r="C163" i="19"/>
  <c r="C158" i="19"/>
  <c r="C153" i="19"/>
  <c r="C148" i="19"/>
  <c r="C145" i="19"/>
  <c r="C140" i="19"/>
  <c r="C136" i="19"/>
  <c r="C133" i="19"/>
  <c r="C125" i="19"/>
  <c r="C122" i="19"/>
  <c r="C119" i="19"/>
  <c r="C117" i="19"/>
  <c r="C115" i="19"/>
  <c r="C113" i="19"/>
  <c r="C108" i="19"/>
  <c r="C106" i="19"/>
  <c r="C102" i="19"/>
  <c r="C99" i="19"/>
  <c r="C95" i="19"/>
  <c r="C91" i="19"/>
  <c r="C86" i="19"/>
  <c r="C83" i="19"/>
  <c r="C80" i="19"/>
  <c r="C76" i="19"/>
  <c r="C71" i="19"/>
  <c r="C66" i="19"/>
  <c r="C63" i="19"/>
  <c r="C59" i="19"/>
  <c r="C55" i="19"/>
  <c r="C48" i="19"/>
  <c r="C42" i="19"/>
  <c r="C30" i="19"/>
  <c r="C25" i="19"/>
  <c r="C19" i="19"/>
  <c r="C16" i="19"/>
  <c r="C10" i="19"/>
  <c r="C29" i="7"/>
  <c r="C21" i="7"/>
  <c r="C15" i="7"/>
  <c r="C9" i="7"/>
  <c r="E29" i="7"/>
  <c r="E21" i="7"/>
  <c r="E15" i="7"/>
  <c r="E9" i="7"/>
  <c r="C39" i="18"/>
  <c r="C35" i="18"/>
  <c r="C31" i="18"/>
  <c r="C28" i="18"/>
  <c r="C25" i="18"/>
  <c r="C20" i="18"/>
  <c r="C16" i="18"/>
  <c r="C13" i="18"/>
  <c r="C10" i="18"/>
  <c r="F16" i="17" l="1"/>
  <c r="F13" i="17"/>
  <c r="F10" i="17"/>
  <c r="F60" i="16"/>
  <c r="F55" i="16"/>
  <c r="F52" i="16"/>
  <c r="F46" i="16"/>
  <c r="F43" i="16"/>
  <c r="F38" i="16"/>
  <c r="F31" i="16"/>
  <c r="F25" i="16"/>
  <c r="F22" i="16"/>
  <c r="F16" i="16"/>
  <c r="F10" i="16"/>
  <c r="F29" i="15"/>
  <c r="F25" i="15"/>
  <c r="F21" i="15"/>
  <c r="F14" i="15"/>
  <c r="F10" i="15"/>
  <c r="F10" i="14"/>
  <c r="F375" i="19"/>
  <c r="F371" i="19"/>
  <c r="F363" i="19"/>
  <c r="F357" i="19"/>
  <c r="F354" i="19"/>
  <c r="F349" i="19"/>
  <c r="F345" i="19"/>
  <c r="F337" i="19"/>
  <c r="F333" i="19"/>
  <c r="F327" i="19"/>
  <c r="F321" i="19"/>
  <c r="F316" i="19"/>
  <c r="F311" i="19"/>
  <c r="F308" i="19"/>
  <c r="F302" i="19"/>
  <c r="F297" i="19"/>
  <c r="F292" i="19"/>
  <c r="F289" i="19"/>
  <c r="F283" i="19"/>
  <c r="F280" i="19"/>
  <c r="F277" i="19"/>
  <c r="F274" i="19"/>
  <c r="F271" i="19"/>
  <c r="F266" i="19"/>
  <c r="F262" i="19"/>
  <c r="F259" i="19"/>
  <c r="F255" i="19"/>
  <c r="F252" i="19"/>
  <c r="F245" i="19"/>
  <c r="F240" i="19"/>
  <c r="F235" i="19"/>
  <c r="F226" i="19"/>
  <c r="F222" i="19"/>
  <c r="F211" i="19"/>
  <c r="F208" i="19"/>
  <c r="F204" i="19"/>
  <c r="F201" i="19"/>
  <c r="F196" i="19"/>
  <c r="F189" i="19"/>
  <c r="F186" i="19"/>
  <c r="F179" i="19"/>
  <c r="F175" i="19"/>
  <c r="F171" i="19"/>
  <c r="F167" i="19"/>
  <c r="F163" i="19"/>
  <c r="F158" i="19"/>
  <c r="F153" i="19"/>
  <c r="F148" i="19"/>
  <c r="F145" i="19"/>
  <c r="F140" i="19"/>
  <c r="F136" i="19"/>
  <c r="F133" i="19"/>
  <c r="F125" i="19"/>
  <c r="F122" i="19"/>
  <c r="F119" i="19"/>
  <c r="F117" i="19"/>
  <c r="F115" i="19"/>
  <c r="F113" i="19"/>
  <c r="F108" i="19"/>
  <c r="F106" i="19"/>
  <c r="F102" i="19"/>
  <c r="F99" i="19"/>
  <c r="F95" i="19"/>
  <c r="F91" i="19"/>
  <c r="F86" i="19"/>
  <c r="F83" i="19"/>
  <c r="F80" i="19"/>
  <c r="F76" i="19"/>
  <c r="F71" i="19"/>
  <c r="F66" i="19"/>
  <c r="F63" i="19"/>
  <c r="F59" i="19"/>
  <c r="F55" i="19"/>
  <c r="F48" i="19"/>
  <c r="F42" i="19"/>
  <c r="F38" i="19"/>
  <c r="F30" i="19"/>
  <c r="F25" i="19"/>
  <c r="F19" i="19"/>
  <c r="F16" i="19"/>
  <c r="F10" i="19"/>
  <c r="F29" i="7"/>
  <c r="F21" i="7"/>
  <c r="F15" i="7"/>
  <c r="F9" i="7"/>
  <c r="F39" i="18"/>
  <c r="F35" i="18"/>
  <c r="F31" i="18"/>
  <c r="F28" i="18"/>
  <c r="F25" i="18"/>
  <c r="F20" i="18"/>
  <c r="F16" i="18"/>
  <c r="F13" i="18"/>
  <c r="E16" i="17"/>
  <c r="E13" i="17"/>
  <c r="E10" i="17"/>
  <c r="E60" i="16"/>
  <c r="E55" i="16"/>
  <c r="E52" i="16"/>
  <c r="E46" i="16"/>
  <c r="E43" i="16"/>
  <c r="E38" i="16"/>
  <c r="E31" i="16"/>
  <c r="E25" i="16"/>
  <c r="E22" i="16"/>
  <c r="E16" i="16"/>
  <c r="E10" i="16"/>
  <c r="E29" i="15"/>
  <c r="E25" i="15"/>
  <c r="E21" i="15"/>
  <c r="E14" i="15"/>
  <c r="E10" i="15"/>
  <c r="E10" i="14"/>
  <c r="E39" i="18"/>
  <c r="E35" i="18"/>
  <c r="E31" i="18"/>
  <c r="E28" i="18"/>
  <c r="E25" i="18"/>
  <c r="E20" i="18"/>
  <c r="E16" i="18"/>
  <c r="E13" i="18"/>
  <c r="F10" i="18"/>
  <c r="E10" i="18"/>
  <c r="E375" i="19"/>
  <c r="E371" i="19"/>
  <c r="E363" i="19"/>
  <c r="E357" i="19"/>
  <c r="E354" i="19"/>
  <c r="E349" i="19"/>
  <c r="E345" i="19"/>
  <c r="E337" i="19"/>
  <c r="E333" i="19"/>
  <c r="E327" i="19"/>
  <c r="E321" i="19"/>
  <c r="E316" i="19"/>
  <c r="E311" i="19"/>
  <c r="E308" i="19"/>
  <c r="E302" i="19"/>
  <c r="E297" i="19"/>
  <c r="E292" i="19"/>
  <c r="E289" i="19"/>
  <c r="E283" i="19"/>
  <c r="E280" i="19"/>
  <c r="E277" i="19"/>
  <c r="E274" i="19"/>
  <c r="E271" i="19"/>
  <c r="E266" i="19"/>
  <c r="E262" i="19"/>
  <c r="E259" i="19"/>
  <c r="E255" i="19"/>
  <c r="E252" i="19"/>
  <c r="E245" i="19"/>
  <c r="E240" i="19"/>
  <c r="E235" i="19"/>
  <c r="E226" i="19"/>
  <c r="E222" i="19"/>
  <c r="E211" i="19"/>
  <c r="E208" i="19"/>
  <c r="E204" i="19"/>
  <c r="E201" i="19"/>
  <c r="E196" i="19"/>
  <c r="E189" i="19"/>
  <c r="E186" i="19"/>
  <c r="E179" i="19"/>
  <c r="E175" i="19"/>
  <c r="E171" i="19"/>
  <c r="E167" i="19"/>
  <c r="E163" i="19"/>
  <c r="E158" i="19"/>
  <c r="E153" i="19"/>
  <c r="E148" i="19"/>
  <c r="E145" i="19"/>
  <c r="E140" i="19"/>
  <c r="E136" i="19"/>
  <c r="E133" i="19"/>
  <c r="E125" i="19"/>
  <c r="E122" i="19"/>
  <c r="E119" i="19"/>
  <c r="E117" i="19"/>
  <c r="E115" i="19"/>
  <c r="E113" i="19"/>
  <c r="E108" i="19"/>
  <c r="E106" i="19"/>
  <c r="E102" i="19"/>
  <c r="E99" i="19"/>
  <c r="E95" i="19"/>
  <c r="E91" i="19"/>
  <c r="E86" i="19"/>
  <c r="E83" i="19"/>
  <c r="E80" i="19"/>
  <c r="E76" i="19"/>
  <c r="E71" i="19"/>
  <c r="E66" i="19"/>
  <c r="E63" i="19"/>
  <c r="E59" i="19"/>
  <c r="E55" i="19"/>
  <c r="E48" i="19"/>
  <c r="E42" i="19"/>
  <c r="E30" i="19"/>
  <c r="E25" i="19"/>
  <c r="E19" i="19"/>
  <c r="E16" i="19"/>
  <c r="E10" i="19"/>
  <c r="A31" i="15" l="1"/>
  <c r="A46" i="19"/>
  <c r="A194" i="19"/>
  <c r="A199" i="19"/>
  <c r="A269" i="19"/>
  <c r="A287" i="19"/>
  <c r="A306" i="19"/>
  <c r="A314" i="19"/>
  <c r="A331" i="19"/>
  <c r="D10" i="7"/>
  <c r="A27" i="7"/>
  <c r="A42" i="18"/>
  <c r="A43" i="18"/>
  <c r="D18" i="17"/>
  <c r="D12" i="17"/>
  <c r="D14" i="17"/>
  <c r="D13" i="16"/>
  <c r="D15" i="16"/>
  <c r="D17" i="16"/>
  <c r="D18" i="16"/>
  <c r="D19" i="16"/>
  <c r="D20" i="16"/>
  <c r="D21" i="16"/>
  <c r="D23" i="16"/>
  <c r="D26" i="16"/>
  <c r="D30" i="16"/>
  <c r="D32" i="16"/>
  <c r="D34" i="16"/>
  <c r="D35" i="16"/>
  <c r="D37" i="16"/>
  <c r="D39" i="16"/>
  <c r="D41" i="16"/>
  <c r="D44" i="16"/>
  <c r="D45" i="16"/>
  <c r="D47" i="16"/>
  <c r="D49" i="16"/>
  <c r="D51" i="16"/>
  <c r="D53" i="16"/>
  <c r="D54" i="16"/>
  <c r="D57" i="16"/>
  <c r="D58" i="16"/>
  <c r="D59" i="16"/>
  <c r="D61" i="16"/>
  <c r="D17" i="15"/>
  <c r="D18" i="15"/>
  <c r="D23" i="15"/>
  <c r="D24" i="15"/>
  <c r="D27" i="15"/>
  <c r="D28" i="15"/>
  <c r="D15" i="15"/>
  <c r="D13" i="15"/>
  <c r="D11" i="15"/>
  <c r="D13" i="14"/>
  <c r="D12" i="14"/>
  <c r="D334" i="19"/>
  <c r="D336" i="19"/>
  <c r="D338" i="19"/>
  <c r="D339" i="19"/>
  <c r="D340" i="19"/>
  <c r="D343" i="19"/>
  <c r="D344" i="19"/>
  <c r="D346" i="19"/>
  <c r="D347" i="19"/>
  <c r="D348" i="19"/>
  <c r="D351" i="19"/>
  <c r="D352" i="19"/>
  <c r="D355" i="19"/>
  <c r="D356" i="19"/>
  <c r="D358" i="19"/>
  <c r="D361" i="19"/>
  <c r="D362" i="19"/>
  <c r="D364" i="19"/>
  <c r="D366" i="19"/>
  <c r="D367" i="19"/>
  <c r="D368" i="19"/>
  <c r="D372" i="19"/>
  <c r="D373" i="19"/>
  <c r="D376" i="19"/>
  <c r="D377" i="19"/>
  <c r="D378" i="19"/>
  <c r="D319" i="19"/>
  <c r="D320" i="19"/>
  <c r="D323" i="19"/>
  <c r="D324" i="19"/>
  <c r="D325" i="19"/>
  <c r="D328" i="19"/>
  <c r="D330" i="19"/>
  <c r="D309" i="19"/>
  <c r="D312" i="19"/>
  <c r="D313" i="19"/>
  <c r="D290" i="19"/>
  <c r="D291" i="19"/>
  <c r="D294" i="19"/>
  <c r="D295" i="19"/>
  <c r="D296" i="19"/>
  <c r="D298" i="19"/>
  <c r="D300" i="19"/>
  <c r="D301" i="19"/>
  <c r="D304" i="19"/>
  <c r="D305" i="19"/>
  <c r="D272" i="19"/>
  <c r="D281" i="19"/>
  <c r="D282" i="19"/>
  <c r="D284" i="19"/>
  <c r="D285" i="19"/>
  <c r="D202" i="19"/>
  <c r="D205" i="19"/>
  <c r="D206" i="19"/>
  <c r="D225" i="19"/>
  <c r="D228" i="19"/>
  <c r="D230" i="19"/>
  <c r="D236" i="19"/>
  <c r="D239" i="19"/>
  <c r="D241" i="19"/>
  <c r="D243" i="19"/>
  <c r="D244" i="19"/>
  <c r="D248" i="19"/>
  <c r="D249" i="19"/>
  <c r="D251" i="19"/>
  <c r="D254" i="19"/>
  <c r="D257" i="19"/>
  <c r="D258" i="19"/>
  <c r="D260" i="19"/>
  <c r="D261" i="19"/>
  <c r="D263" i="19"/>
  <c r="D265" i="19"/>
  <c r="D198" i="19"/>
  <c r="D50" i="19"/>
  <c r="D51" i="19"/>
  <c r="D53" i="19"/>
  <c r="D54" i="19"/>
  <c r="D57" i="19"/>
  <c r="D58" i="19"/>
  <c r="D61" i="19"/>
  <c r="D62" i="19"/>
  <c r="D65" i="19"/>
  <c r="D70" i="19"/>
  <c r="D72" i="19"/>
  <c r="D73" i="19"/>
  <c r="D75" i="19"/>
  <c r="D77" i="19"/>
  <c r="D79" i="19"/>
  <c r="D81" i="19"/>
  <c r="D84" i="19"/>
  <c r="D85" i="19"/>
  <c r="D89" i="19"/>
  <c r="D90" i="19"/>
  <c r="D93" i="19"/>
  <c r="D97" i="19"/>
  <c r="D101" i="19"/>
  <c r="D103" i="19"/>
  <c r="D104" i="19"/>
  <c r="D105" i="19"/>
  <c r="D107" i="19"/>
  <c r="D109" i="19"/>
  <c r="D110" i="19"/>
  <c r="D111" i="19"/>
  <c r="D112" i="19"/>
  <c r="D114" i="19"/>
  <c r="D116" i="19"/>
  <c r="D121" i="19"/>
  <c r="D124" i="19"/>
  <c r="D126" i="19"/>
  <c r="D134" i="19"/>
  <c r="D135" i="19"/>
  <c r="D137" i="19"/>
  <c r="D139" i="19"/>
  <c r="D142" i="19"/>
  <c r="D146" i="19"/>
  <c r="D149" i="19"/>
  <c r="D150" i="19"/>
  <c r="D152" i="19"/>
  <c r="D154" i="19"/>
  <c r="D156" i="19"/>
  <c r="D157" i="19"/>
  <c r="D160" i="19"/>
  <c r="D162" i="19"/>
  <c r="D164" i="19"/>
  <c r="D165" i="19"/>
  <c r="D169" i="19"/>
  <c r="D170" i="19"/>
  <c r="D173" i="19"/>
  <c r="D174" i="19"/>
  <c r="D176" i="19"/>
  <c r="D178" i="19"/>
  <c r="D180" i="19"/>
  <c r="D182" i="19"/>
  <c r="D183" i="19"/>
  <c r="D184" i="19"/>
  <c r="D187" i="19"/>
  <c r="D188" i="19"/>
  <c r="D191" i="19"/>
  <c r="D193" i="19"/>
  <c r="D11" i="19"/>
  <c r="D12" i="19"/>
  <c r="D13" i="19"/>
  <c r="D17" i="19"/>
  <c r="D18" i="19"/>
  <c r="D20" i="19"/>
  <c r="D22" i="19"/>
  <c r="D24" i="19"/>
  <c r="D28" i="19"/>
  <c r="D29" i="19"/>
  <c r="D31" i="19"/>
  <c r="D32" i="19"/>
  <c r="D34" i="19"/>
  <c r="D39" i="19"/>
  <c r="D41" i="19"/>
  <c r="D43" i="19"/>
  <c r="D44" i="19"/>
  <c r="D31" i="7"/>
  <c r="D41" i="18"/>
  <c r="D40" i="18"/>
  <c r="D37" i="18"/>
  <c r="D36" i="18"/>
  <c r="D33" i="18"/>
  <c r="D30" i="18"/>
  <c r="D29" i="18"/>
  <c r="D27" i="18"/>
  <c r="D26" i="18"/>
  <c r="D22" i="18"/>
  <c r="D21" i="18"/>
  <c r="D19" i="18"/>
  <c r="D17" i="18"/>
  <c r="D15" i="18"/>
  <c r="D14" i="18"/>
  <c r="D12" i="18"/>
  <c r="D15" i="17"/>
  <c r="D266" i="19"/>
  <c r="D302" i="19"/>
  <c r="D283" i="19"/>
  <c r="D189" i="19"/>
  <c r="D185" i="19"/>
  <c r="D179" i="19"/>
  <c r="D264" i="19"/>
  <c r="D262" i="19"/>
  <c r="D168" i="19"/>
  <c r="D166" i="19"/>
  <c r="D259" i="19"/>
  <c r="D167" i="19"/>
  <c r="D163" i="19"/>
  <c r="D359" i="19"/>
  <c r="D363" i="19"/>
  <c r="D158" i="19"/>
  <c r="D256" i="19"/>
  <c r="D148" i="19"/>
  <c r="D145" i="19"/>
  <c r="D253" i="19"/>
  <c r="D255" i="19"/>
  <c r="D133" i="19"/>
  <c r="D354" i="19"/>
  <c r="D252" i="19"/>
  <c r="D247" i="19"/>
  <c r="D196" i="19"/>
  <c r="D30" i="19"/>
  <c r="D231" i="19"/>
  <c r="D349" i="19"/>
  <c r="D280" i="19"/>
  <c r="D108" i="19"/>
  <c r="D102" i="19"/>
  <c r="D99" i="19"/>
  <c r="D95" i="19"/>
  <c r="D226" i="19"/>
  <c r="D19" i="19"/>
  <c r="D222" i="19"/>
  <c r="D74" i="19"/>
  <c r="D208" i="19"/>
  <c r="D69" i="19"/>
  <c r="D318" i="19"/>
  <c r="D299" i="19"/>
  <c r="D293" i="19"/>
  <c r="D83" i="19"/>
  <c r="D204" i="19"/>
  <c r="D275" i="19"/>
  <c r="D76" i="19"/>
  <c r="D71" i="19"/>
  <c r="D66" i="19"/>
  <c r="D327" i="19"/>
  <c r="D316" i="19"/>
  <c r="D63" i="19"/>
  <c r="D59" i="19"/>
  <c r="D48" i="19"/>
  <c r="D297" i="19"/>
  <c r="D10" i="19"/>
  <c r="D237" i="19"/>
  <c r="D26" i="19"/>
  <c r="D277" i="19"/>
  <c r="D308" i="19"/>
  <c r="D274" i="19"/>
  <c r="D268" i="19" l="1"/>
  <c r="D88" i="19"/>
  <c r="D246" i="19"/>
  <c r="D210" i="19"/>
  <c r="D289" i="19"/>
  <c r="D345" i="19"/>
  <c r="D23" i="19"/>
  <c r="D144" i="19"/>
  <c r="D64" i="19"/>
  <c r="D365" i="19"/>
  <c r="D15" i="19"/>
  <c r="D181" i="19"/>
  <c r="D67" i="19"/>
  <c r="D56" i="19"/>
  <c r="D234" i="19"/>
  <c r="D80" i="19"/>
  <c r="D310" i="19"/>
  <c r="D86" i="19"/>
  <c r="D32" i="18"/>
  <c r="D326" i="19"/>
  <c r="D211" i="19"/>
  <c r="D78" i="19"/>
  <c r="D42" i="19"/>
  <c r="D22" i="15"/>
  <c r="D233" i="19"/>
  <c r="D49" i="19"/>
  <c r="D25" i="19"/>
  <c r="D335" i="19"/>
  <c r="D235" i="19"/>
  <c r="D33" i="16"/>
  <c r="D100" i="19"/>
  <c r="D140" i="19"/>
  <c r="D48" i="16"/>
  <c r="D153" i="19"/>
  <c r="D141" i="19"/>
  <c r="D175" i="19"/>
  <c r="D271" i="19"/>
  <c r="D321" i="19"/>
  <c r="D201" i="19"/>
  <c r="D91" i="19"/>
  <c r="D240" i="19"/>
  <c r="D33" i="19"/>
  <c r="D375" i="19"/>
  <c r="D155" i="19"/>
  <c r="D87" i="19"/>
  <c r="D68" i="19"/>
  <c r="D286" i="19"/>
  <c r="D374" i="19"/>
  <c r="D292" i="19"/>
  <c r="D333" i="19"/>
  <c r="D136" i="19"/>
  <c r="D357" i="19"/>
  <c r="D38" i="18"/>
  <c r="D21" i="19"/>
  <c r="D177" i="19"/>
  <c r="D138" i="19"/>
  <c r="D238" i="19"/>
  <c r="D223" i="19"/>
  <c r="D273" i="19"/>
  <c r="D353" i="19"/>
  <c r="D341" i="19"/>
  <c r="D30" i="15"/>
  <c r="D56" i="16"/>
  <c r="D40" i="16"/>
  <c r="D28" i="16"/>
  <c r="D11" i="16"/>
  <c r="D11" i="7"/>
  <c r="D16" i="19"/>
  <c r="D30" i="7"/>
  <c r="D14" i="19"/>
  <c r="D147" i="19"/>
  <c r="D98" i="19"/>
  <c r="D96" i="19"/>
  <c r="D92" i="19"/>
  <c r="D60" i="19"/>
  <c r="D209" i="19"/>
  <c r="D278" i="19"/>
  <c r="D369" i="19"/>
  <c r="D11" i="14"/>
  <c r="D16" i="15"/>
  <c r="D311" i="19"/>
  <c r="D106" i="19"/>
  <c r="D371" i="19"/>
  <c r="D11" i="18"/>
  <c r="D24" i="18"/>
  <c r="D171" i="19"/>
  <c r="D82" i="19"/>
  <c r="D250" i="19"/>
  <c r="D232" i="19"/>
  <c r="D213" i="19"/>
  <c r="D207" i="19"/>
  <c r="D379" i="19"/>
  <c r="D360" i="19"/>
  <c r="D350" i="19"/>
  <c r="D342" i="19"/>
  <c r="D26" i="15"/>
  <c r="D62" i="16"/>
  <c r="D36" i="16"/>
  <c r="D29" i="16"/>
  <c r="D27" i="16"/>
  <c r="D24" i="16"/>
  <c r="D14" i="16"/>
  <c r="D12" i="16"/>
  <c r="D55" i="19"/>
  <c r="D186" i="19"/>
  <c r="D18" i="18"/>
  <c r="D23" i="18"/>
  <c r="D34" i="18"/>
  <c r="D197" i="19"/>
  <c r="D14" i="14"/>
  <c r="D12" i="15"/>
  <c r="D337" i="19"/>
  <c r="D45" i="19"/>
  <c r="D40" i="19"/>
  <c r="D27" i="19"/>
  <c r="D192" i="19"/>
  <c r="D190" i="19"/>
  <c r="D172" i="19"/>
  <c r="D161" i="19"/>
  <c r="D159" i="19"/>
  <c r="D151" i="19"/>
  <c r="D143" i="19"/>
  <c r="D123" i="19"/>
  <c r="D118" i="19"/>
  <c r="D94" i="19"/>
  <c r="D52" i="19"/>
  <c r="D267" i="19"/>
  <c r="D242" i="19"/>
  <c r="D229" i="19"/>
  <c r="D227" i="19"/>
  <c r="D224" i="19"/>
  <c r="D212" i="19"/>
  <c r="D203" i="19"/>
  <c r="D279" i="19"/>
  <c r="D276" i="19"/>
  <c r="D303" i="19"/>
  <c r="D329" i="19"/>
  <c r="D322" i="19"/>
  <c r="D317" i="19"/>
  <c r="D370" i="19"/>
  <c r="D50" i="16"/>
  <c r="D42" i="16"/>
  <c r="D17" i="17"/>
  <c r="D11" i="17"/>
  <c r="H395" i="25" l="1"/>
  <c r="H360" i="19" s="1"/>
  <c r="H30" i="25"/>
  <c r="H309" i="19" s="1"/>
  <c r="L275" i="25"/>
  <c r="L12" i="15" s="1"/>
  <c r="H25" i="25"/>
  <c r="H273" i="19" s="1"/>
  <c r="B40" i="25"/>
  <c r="A22" i="18" s="1"/>
  <c r="M248" i="25"/>
  <c r="N235" i="19" s="1"/>
  <c r="L66" i="25"/>
  <c r="L289" i="19" s="1"/>
  <c r="K14" i="25"/>
  <c r="K11" i="17" s="1"/>
  <c r="L6" i="25"/>
  <c r="L13" i="18" s="1"/>
  <c r="I157" i="25"/>
  <c r="I334" i="19" s="1"/>
  <c r="B354" i="25"/>
  <c r="A41" i="19" s="1"/>
  <c r="I346" i="25"/>
  <c r="I355" i="19" s="1"/>
  <c r="J337" i="25"/>
  <c r="I183" i="25"/>
  <c r="I31" i="16" s="1"/>
  <c r="J453" i="25"/>
  <c r="J184" i="19" s="1"/>
  <c r="H172" i="25"/>
  <c r="H20" i="16" s="1"/>
  <c r="H211" i="25"/>
  <c r="H217" i="19" s="1"/>
  <c r="K273" i="25"/>
  <c r="K10" i="15" s="1"/>
  <c r="H373" i="25"/>
  <c r="H23" i="7" s="1"/>
  <c r="J323" i="25"/>
  <c r="J17" i="7" s="1"/>
  <c r="K147" i="25"/>
  <c r="K88" i="19" s="1"/>
  <c r="K385" i="25"/>
  <c r="K156" i="19" s="1"/>
  <c r="K475" i="25"/>
  <c r="K267" i="19" s="1"/>
  <c r="M157" i="25"/>
  <c r="N334" i="19" s="1"/>
  <c r="B429" i="25"/>
  <c r="A174" i="19" s="1"/>
  <c r="J87" i="25"/>
  <c r="J56" i="19" s="1"/>
  <c r="J185" i="25"/>
  <c r="J33" i="16" s="1"/>
  <c r="B248" i="25"/>
  <c r="A235" i="19" s="1"/>
  <c r="K220" i="25"/>
  <c r="K19" i="19" s="1"/>
  <c r="B65" i="25"/>
  <c r="A15" i="19" s="1"/>
  <c r="M422" i="25"/>
  <c r="N170" i="19" s="1"/>
  <c r="B125" i="25"/>
  <c r="A73" i="19" s="1"/>
  <c r="H36" i="25"/>
  <c r="H278" i="19" s="1"/>
  <c r="H285" i="25"/>
  <c r="H349" i="19" s="1"/>
  <c r="M329" i="25"/>
  <c r="N198" i="19" s="1"/>
  <c r="M216" i="25"/>
  <c r="N222" i="19" s="1"/>
  <c r="B141" i="25"/>
  <c r="A85" i="19" s="1"/>
  <c r="I243" i="25"/>
  <c r="I234" i="19" s="1"/>
  <c r="M25" i="25"/>
  <c r="N273" i="19" s="1"/>
  <c r="K370" i="25"/>
  <c r="K147" i="19" s="1"/>
  <c r="I367" i="25"/>
  <c r="I144" i="19" s="1"/>
  <c r="H433" i="25"/>
  <c r="H58" i="16" s="1"/>
  <c r="B283" i="25"/>
  <c r="A281" i="19" s="1"/>
  <c r="J243" i="25"/>
  <c r="J234" i="19" s="1"/>
  <c r="H465" i="25"/>
  <c r="H62" i="16" s="1"/>
  <c r="K261" i="25"/>
  <c r="K101" i="19" s="1"/>
  <c r="M29" i="25"/>
  <c r="N308" i="19" s="1"/>
  <c r="I106" i="25"/>
  <c r="I325" i="19" s="1"/>
  <c r="I186" i="25"/>
  <c r="I34" i="16" s="1"/>
  <c r="L350" i="25"/>
  <c r="L135" i="19" s="1"/>
  <c r="M488" i="25"/>
  <c r="N28" i="15" s="1"/>
  <c r="H40" i="25"/>
  <c r="H22" i="18" s="1"/>
  <c r="K334" i="25"/>
  <c r="K253" i="19" s="1"/>
  <c r="K63" i="25"/>
  <c r="K13" i="19" s="1"/>
  <c r="I16" i="25"/>
  <c r="I13" i="17" s="1"/>
  <c r="H156" i="25"/>
  <c r="H333" i="19" s="1"/>
  <c r="M109" i="25"/>
  <c r="N328" i="19" s="1"/>
  <c r="K419" i="25"/>
  <c r="K167" i="19" s="1"/>
  <c r="M463" i="25"/>
  <c r="N60" i="16" s="1"/>
  <c r="J375" i="25"/>
  <c r="J25" i="7" s="1"/>
  <c r="L244" i="25"/>
  <c r="L95" i="19" s="1"/>
  <c r="K310" i="25"/>
  <c r="K126" i="19" s="1"/>
  <c r="J32" i="25"/>
  <c r="J311" i="19" s="1"/>
  <c r="L393" i="25"/>
  <c r="L358" i="19" s="1"/>
  <c r="J272" i="25"/>
  <c r="J112" i="19" s="1"/>
  <c r="M411" i="25"/>
  <c r="N376" i="19" s="1"/>
  <c r="J256" i="25"/>
  <c r="J242" i="19" s="1"/>
  <c r="J488" i="25"/>
  <c r="J28" i="15" s="1"/>
  <c r="M384" i="25"/>
  <c r="N155" i="19" s="1"/>
  <c r="H83" i="25"/>
  <c r="H52" i="19" s="1"/>
  <c r="M12" i="25"/>
  <c r="N19" i="18" s="1"/>
  <c r="K288" i="25"/>
  <c r="K352" i="19" s="1"/>
  <c r="B454" i="25"/>
  <c r="A185" i="19" s="1"/>
  <c r="J288" i="25"/>
  <c r="J352" i="19" s="1"/>
  <c r="J330" i="25"/>
  <c r="J9" i="7" s="1"/>
  <c r="B91" i="25"/>
  <c r="A60" i="19" s="1"/>
  <c r="M289" i="25"/>
  <c r="N353" i="19" s="1"/>
  <c r="K421" i="25"/>
  <c r="K169" i="19" s="1"/>
  <c r="M246" i="25"/>
  <c r="N97" i="19" s="1"/>
  <c r="L466" i="25"/>
  <c r="L283" i="19" s="1"/>
  <c r="H4" i="25"/>
  <c r="H11" i="18" s="1"/>
  <c r="M426" i="25"/>
  <c r="N171" i="19" s="1"/>
  <c r="I185" i="25"/>
  <c r="I33" i="16" s="1"/>
  <c r="B399" i="25"/>
  <c r="A364" i="19" s="1"/>
  <c r="B171" i="25"/>
  <c r="A19" i="16" s="1"/>
  <c r="M268" i="25"/>
  <c r="N108" i="19" s="1"/>
  <c r="L368" i="25"/>
  <c r="L145" i="19" s="1"/>
  <c r="H379" i="25"/>
  <c r="H150" i="19" s="1"/>
  <c r="J362" i="25"/>
  <c r="J258" i="19" s="1"/>
  <c r="H210" i="25"/>
  <c r="H216" i="19" s="1"/>
  <c r="L361" i="25"/>
  <c r="L257" i="19" s="1"/>
  <c r="J16" i="25"/>
  <c r="J13" i="17" s="1"/>
  <c r="L447" i="25"/>
  <c r="L178" i="19" s="1"/>
  <c r="H217" i="25"/>
  <c r="H223" i="19" s="1"/>
  <c r="M32" i="25"/>
  <c r="N311" i="19" s="1"/>
  <c r="L130" i="25"/>
  <c r="L78" i="19" s="1"/>
  <c r="H412" i="25"/>
  <c r="H377" i="19" s="1"/>
  <c r="K340" i="25"/>
  <c r="I301" i="25"/>
  <c r="I124" i="19" s="1"/>
  <c r="K205" i="25"/>
  <c r="K211" i="19" s="1"/>
  <c r="M395" i="25"/>
  <c r="N360" i="19" s="1"/>
  <c r="L449" i="25"/>
  <c r="L180" i="19" s="1"/>
  <c r="L425" i="25"/>
  <c r="L261" i="19" s="1"/>
  <c r="H478" i="25"/>
  <c r="H43" i="19" s="1"/>
  <c r="L196" i="25"/>
  <c r="L346" i="19" s="1"/>
  <c r="B189" i="25"/>
  <c r="A37" i="16" s="1"/>
  <c r="J193" i="25"/>
  <c r="J41" i="16" s="1"/>
  <c r="B446" i="25"/>
  <c r="A177" i="19" s="1"/>
  <c r="H384" i="25"/>
  <c r="H155" i="19" s="1"/>
  <c r="B21" i="25"/>
  <c r="I360" i="25"/>
  <c r="I256" i="19" s="1"/>
  <c r="H200" i="25"/>
  <c r="H44" i="16" s="1"/>
  <c r="M20" i="25"/>
  <c r="N17" i="17" s="1"/>
  <c r="I268" i="25"/>
  <c r="I108" i="19" s="1"/>
  <c r="L288" i="25"/>
  <c r="L352" i="19" s="1"/>
  <c r="M352" i="25"/>
  <c r="N39" i="19" s="1"/>
  <c r="H457" i="25"/>
  <c r="H188" i="19" s="1"/>
  <c r="I451" i="25"/>
  <c r="I182" i="19" s="1"/>
  <c r="L337" i="25"/>
  <c r="I270" i="25"/>
  <c r="I110" i="19" s="1"/>
  <c r="M399" i="25"/>
  <c r="N364" i="19" s="1"/>
  <c r="I447" i="25"/>
  <c r="I178" i="19" s="1"/>
  <c r="M244" i="25"/>
  <c r="N95" i="19" s="1"/>
  <c r="J161" i="25"/>
  <c r="J338" i="19" s="1"/>
  <c r="J247" i="25"/>
  <c r="J98" i="19" s="1"/>
  <c r="M171" i="25"/>
  <c r="N19" i="16" s="1"/>
  <c r="M222" i="25"/>
  <c r="N21" i="19" s="1"/>
  <c r="K431" i="25"/>
  <c r="K56" i="16" s="1"/>
  <c r="L453" i="25"/>
  <c r="L184" i="19" s="1"/>
  <c r="B219" i="25"/>
  <c r="A225" i="19" s="1"/>
  <c r="M221" i="25"/>
  <c r="N20" i="19" s="1"/>
  <c r="H359" i="25"/>
  <c r="H255" i="19" s="1"/>
  <c r="H134" i="25"/>
  <c r="H82" i="19" s="1"/>
  <c r="L229" i="25"/>
  <c r="L28" i="19" s="1"/>
  <c r="I280" i="25"/>
  <c r="I17" i="15" s="1"/>
  <c r="J359" i="25"/>
  <c r="J255" i="19" s="1"/>
  <c r="B36" i="25"/>
  <c r="A278" i="19" s="1"/>
  <c r="J467" i="25"/>
  <c r="J284" i="19" s="1"/>
  <c r="L136" i="25"/>
  <c r="L205" i="19" s="1"/>
  <c r="J97" i="25"/>
  <c r="J316" i="19" s="1"/>
  <c r="H337" i="25"/>
  <c r="J152" i="25"/>
  <c r="J12" i="16" s="1"/>
  <c r="K274" i="25"/>
  <c r="K11" i="15" s="1"/>
  <c r="B327" i="25"/>
  <c r="A196" i="19" s="1"/>
  <c r="I379" i="25"/>
  <c r="I150" i="19" s="1"/>
  <c r="H183" i="25"/>
  <c r="H31" i="16" s="1"/>
  <c r="M328" i="25"/>
  <c r="N197" i="19" s="1"/>
  <c r="I318" i="25"/>
  <c r="I32" i="19" s="1"/>
  <c r="K170" i="25"/>
  <c r="K18" i="16" s="1"/>
  <c r="L357" i="25"/>
  <c r="L138" i="19" s="1"/>
  <c r="L199" i="25"/>
  <c r="L43" i="16" s="1"/>
  <c r="J466" i="25"/>
  <c r="J283" i="19" s="1"/>
  <c r="K236" i="25"/>
  <c r="K227" i="19" s="1"/>
  <c r="L82" i="25"/>
  <c r="L51" i="19" s="1"/>
  <c r="I238" i="25"/>
  <c r="I229" i="19" s="1"/>
  <c r="H178" i="25"/>
  <c r="H26" i="16" s="1"/>
  <c r="L135" i="25"/>
  <c r="L204" i="19" s="1"/>
  <c r="J148" i="25"/>
  <c r="J89" i="19" s="1"/>
  <c r="L41" i="25"/>
  <c r="L23" i="18" s="1"/>
  <c r="I269" i="25"/>
  <c r="I109" i="19" s="1"/>
  <c r="M141" i="25"/>
  <c r="N85" i="19" s="1"/>
  <c r="J408" i="25"/>
  <c r="J373" i="19" s="1"/>
  <c r="L160" i="25"/>
  <c r="L337" i="19" s="1"/>
  <c r="L22" i="25"/>
  <c r="L18" i="17" s="1"/>
  <c r="I231" i="25"/>
  <c r="I91" i="19" s="1"/>
  <c r="J443" i="25"/>
  <c r="I338" i="25"/>
  <c r="H400" i="25"/>
  <c r="H365" i="19" s="1"/>
  <c r="B468" i="25"/>
  <c r="A285" i="19" s="1"/>
  <c r="K278" i="25"/>
  <c r="K15" i="15" s="1"/>
  <c r="L439" i="25"/>
  <c r="H168" i="25"/>
  <c r="H16" i="16" s="1"/>
  <c r="I70" i="25"/>
  <c r="I293" i="19" s="1"/>
  <c r="B366" i="25"/>
  <c r="A143" i="19" s="1"/>
  <c r="K301" i="25"/>
  <c r="K124" i="19" s="1"/>
  <c r="M365" i="25"/>
  <c r="N142" i="19" s="1"/>
  <c r="B37" i="25"/>
  <c r="A279" i="19" s="1"/>
  <c r="M188" i="25"/>
  <c r="N36" i="16" s="1"/>
  <c r="K465" i="25"/>
  <c r="K62" i="16" s="1"/>
  <c r="B135" i="25"/>
  <c r="A204" i="19" s="1"/>
  <c r="L479" i="25"/>
  <c r="L44" i="19" s="1"/>
  <c r="B155" i="25"/>
  <c r="A15" i="16" s="1"/>
  <c r="J221" i="25"/>
  <c r="J20" i="19" s="1"/>
  <c r="L292" i="25"/>
  <c r="L115" i="19" s="1"/>
  <c r="I180" i="25"/>
  <c r="I28" i="16" s="1"/>
  <c r="J60" i="25"/>
  <c r="J10" i="19" s="1"/>
  <c r="J303" i="25"/>
  <c r="J246" i="19" s="1"/>
  <c r="B490" i="25"/>
  <c r="A30" i="15" s="1"/>
  <c r="L138" i="25"/>
  <c r="L207" i="19" s="1"/>
  <c r="J83" i="25"/>
  <c r="J52" i="19" s="1"/>
  <c r="M322" i="25"/>
  <c r="N16" i="7" s="1"/>
  <c r="K425" i="25"/>
  <c r="K261" i="19" s="1"/>
  <c r="L18" i="25"/>
  <c r="L15" i="17" s="1"/>
  <c r="K153" i="25"/>
  <c r="K13" i="16" s="1"/>
  <c r="K184" i="25"/>
  <c r="K32" i="16" s="1"/>
  <c r="I118" i="25"/>
  <c r="I69" i="19" s="1"/>
  <c r="H59" i="25"/>
  <c r="H41" i="18" s="1"/>
  <c r="M255" i="25"/>
  <c r="N241" i="19" s="1"/>
  <c r="J183" i="25"/>
  <c r="J31" i="16" s="1"/>
  <c r="L367" i="25"/>
  <c r="L144" i="19" s="1"/>
  <c r="L11" i="25"/>
  <c r="L18" i="18" s="1"/>
  <c r="L383" i="25"/>
  <c r="L154" i="19" s="1"/>
  <c r="H67" i="25"/>
  <c r="H290" i="19" s="1"/>
  <c r="K49" i="25"/>
  <c r="K31" i="18" s="1"/>
  <c r="B459" i="25"/>
  <c r="A190" i="19" s="1"/>
  <c r="I239" i="25"/>
  <c r="I230" i="19" s="1"/>
  <c r="I31" i="25"/>
  <c r="I310" i="19" s="1"/>
  <c r="H215" i="25"/>
  <c r="H221" i="19" s="1"/>
  <c r="J80" i="25"/>
  <c r="J49" i="19" s="1"/>
  <c r="H417" i="25"/>
  <c r="H165" i="19" s="1"/>
  <c r="M105" i="25"/>
  <c r="N324" i="19" s="1"/>
  <c r="I275" i="25"/>
  <c r="I12" i="15" s="1"/>
  <c r="K322" i="25"/>
  <c r="K16" i="7" s="1"/>
  <c r="K458" i="25"/>
  <c r="K189" i="19" s="1"/>
  <c r="B138" i="25"/>
  <c r="A207" i="19" s="1"/>
  <c r="L346" i="25"/>
  <c r="L355" i="19" s="1"/>
  <c r="J447" i="25"/>
  <c r="J178" i="19" s="1"/>
  <c r="K433" i="25"/>
  <c r="K58" i="16" s="1"/>
  <c r="L44" i="25"/>
  <c r="L26" i="18" s="1"/>
  <c r="H453" i="25"/>
  <c r="H184" i="19" s="1"/>
  <c r="K215" i="25"/>
  <c r="K221" i="19" s="1"/>
  <c r="I134" i="25"/>
  <c r="I82" i="19" s="1"/>
  <c r="J317" i="25"/>
  <c r="J31" i="19" s="1"/>
  <c r="J240" i="25"/>
  <c r="J231" i="19" s="1"/>
  <c r="B14" i="25"/>
  <c r="A11" i="17" s="1"/>
  <c r="J287" i="25"/>
  <c r="J351" i="19" s="1"/>
  <c r="J370" i="25"/>
  <c r="J147" i="19" s="1"/>
  <c r="L271" i="25"/>
  <c r="L111" i="19" s="1"/>
  <c r="B79" i="25"/>
  <c r="A48" i="19" s="1"/>
  <c r="H99" i="25"/>
  <c r="H318" i="19" s="1"/>
  <c r="M233" i="25"/>
  <c r="N93" i="19" s="1"/>
  <c r="M452" i="25"/>
  <c r="N183" i="19" s="1"/>
  <c r="K166" i="25"/>
  <c r="K343" i="19" s="1"/>
  <c r="J176" i="25"/>
  <c r="J24" i="16" s="1"/>
  <c r="L121" i="25"/>
  <c r="L202" i="19" s="1"/>
  <c r="K74" i="25"/>
  <c r="K297" i="19" s="1"/>
  <c r="M99" i="25"/>
  <c r="N318" i="19" s="1"/>
  <c r="I294" i="25"/>
  <c r="I117" i="19" s="1"/>
  <c r="B95" i="25"/>
  <c r="A64" i="19" s="1"/>
  <c r="M33" i="25"/>
  <c r="N312" i="19" s="1"/>
  <c r="H308" i="25"/>
  <c r="H251" i="19" s="1"/>
  <c r="M300" i="25"/>
  <c r="N123" i="19" s="1"/>
  <c r="J397" i="25"/>
  <c r="J362" i="19" s="1"/>
  <c r="I449" i="25"/>
  <c r="I180" i="19" s="1"/>
  <c r="B77" i="25"/>
  <c r="A300" i="19" s="1"/>
  <c r="H362" i="25"/>
  <c r="H258" i="19" s="1"/>
  <c r="M210" i="25"/>
  <c r="N216" i="19" s="1"/>
  <c r="B462" i="25"/>
  <c r="A193" i="19" s="1"/>
  <c r="K304" i="25"/>
  <c r="K247" i="19" s="1"/>
  <c r="L20" i="25"/>
  <c r="L17" i="17" s="1"/>
  <c r="J3" i="25"/>
  <c r="J10" i="18" s="1"/>
  <c r="K361" i="25"/>
  <c r="K257" i="19" s="1"/>
  <c r="B401" i="25"/>
  <c r="A366" i="19" s="1"/>
  <c r="B19" i="25"/>
  <c r="A16" i="17" s="1"/>
  <c r="J464" i="25"/>
  <c r="J61" i="16" s="1"/>
  <c r="L379" i="25"/>
  <c r="L150" i="19" s="1"/>
  <c r="K57" i="25"/>
  <c r="K39" i="18" s="1"/>
  <c r="I167" i="25"/>
  <c r="I344" i="19" s="1"/>
  <c r="I284" i="25"/>
  <c r="I282" i="19" s="1"/>
  <c r="I7" i="25"/>
  <c r="I14" i="18" s="1"/>
  <c r="H376" i="25"/>
  <c r="H26" i="7" s="1"/>
  <c r="B11" i="25"/>
  <c r="A18" i="18" s="1"/>
  <c r="J441" i="25"/>
  <c r="L478" i="25"/>
  <c r="L43" i="19" s="1"/>
  <c r="K348" i="25"/>
  <c r="K133" i="19" s="1"/>
  <c r="H184" i="25"/>
  <c r="H32" i="16" s="1"/>
  <c r="I439" i="25"/>
  <c r="K418" i="25"/>
  <c r="K166" i="19" s="1"/>
  <c r="J333" i="25"/>
  <c r="J252" i="19" s="1"/>
  <c r="L325" i="25"/>
  <c r="L19" i="7" s="1"/>
  <c r="L49" i="25"/>
  <c r="L31" i="18" s="1"/>
  <c r="H202" i="25"/>
  <c r="H208" i="19" s="1"/>
  <c r="K373" i="25"/>
  <c r="K23" i="7" s="1"/>
  <c r="L431" i="25"/>
  <c r="L56" i="16" s="1"/>
  <c r="J157" i="25"/>
  <c r="J334" i="19" s="1"/>
  <c r="M39" i="25"/>
  <c r="N21" i="18" s="1"/>
  <c r="B139" i="25"/>
  <c r="A83" i="19" s="1"/>
  <c r="K341" i="25"/>
  <c r="L177" i="25"/>
  <c r="L25" i="16" s="1"/>
  <c r="K172" i="25"/>
  <c r="K20" i="16" s="1"/>
  <c r="I402" i="25"/>
  <c r="I367" i="19" s="1"/>
  <c r="I218" i="25"/>
  <c r="I224" i="19" s="1"/>
  <c r="B111" i="25"/>
  <c r="A330" i="19" s="1"/>
  <c r="I233" i="25"/>
  <c r="I93" i="19" s="1"/>
  <c r="B359" i="25"/>
  <c r="A255" i="19" s="1"/>
  <c r="B478" i="25"/>
  <c r="A43" i="19" s="1"/>
  <c r="K179" i="25"/>
  <c r="K27" i="16" s="1"/>
  <c r="I110" i="25"/>
  <c r="I329" i="19" s="1"/>
  <c r="M128" i="25"/>
  <c r="N76" i="19" s="1"/>
  <c r="H148" i="25"/>
  <c r="H89" i="19" s="1"/>
  <c r="B269" i="25"/>
  <c r="A109" i="19" s="1"/>
  <c r="B467" i="25"/>
  <c r="A284" i="19" s="1"/>
  <c r="I68" i="25"/>
  <c r="I291" i="19" s="1"/>
  <c r="K168" i="25"/>
  <c r="K16" i="16" s="1"/>
  <c r="M398" i="25"/>
  <c r="N363" i="19" s="1"/>
  <c r="I30" i="25"/>
  <c r="I309" i="19" s="1"/>
  <c r="M441" i="25"/>
  <c r="H434" i="25"/>
  <c r="H59" i="16" s="1"/>
  <c r="I324" i="25"/>
  <c r="I18" i="7" s="1"/>
  <c r="J28" i="25"/>
  <c r="J276" i="19" s="1"/>
  <c r="M173" i="25"/>
  <c r="N21" i="16" s="1"/>
  <c r="L29" i="25"/>
  <c r="L308" i="19" s="1"/>
  <c r="K311" i="25"/>
  <c r="K10" i="14" s="1"/>
  <c r="J456" i="25"/>
  <c r="J187" i="19" s="1"/>
  <c r="L65" i="25"/>
  <c r="L15" i="19" s="1"/>
  <c r="L105" i="25"/>
  <c r="L324" i="19" s="1"/>
  <c r="K68" i="25"/>
  <c r="K291" i="19" s="1"/>
  <c r="I228" i="25"/>
  <c r="I27" i="19" s="1"/>
  <c r="J403" i="25"/>
  <c r="J368" i="19" s="1"/>
  <c r="B340" i="25"/>
  <c r="A50" i="16" s="1"/>
  <c r="J136" i="25"/>
  <c r="J205" i="19" s="1"/>
  <c r="M482" i="25"/>
  <c r="N22" i="15" s="1"/>
  <c r="H153" i="25"/>
  <c r="H13" i="16" s="1"/>
  <c r="I145" i="25"/>
  <c r="I86" i="19" s="1"/>
  <c r="M378" i="25"/>
  <c r="N149" i="19" s="1"/>
  <c r="K384" i="25"/>
  <c r="K155" i="19" s="1"/>
  <c r="I69" i="25"/>
  <c r="I292" i="19" s="1"/>
  <c r="M313" i="25"/>
  <c r="N12" i="14" s="1"/>
  <c r="J27" i="25"/>
  <c r="J275" i="19" s="1"/>
  <c r="H335" i="25"/>
  <c r="H254" i="19" s="1"/>
  <c r="L31" i="25"/>
  <c r="L310" i="19" s="1"/>
  <c r="B232" i="25"/>
  <c r="A92" i="19" s="1"/>
  <c r="H284" i="25"/>
  <c r="H282" i="19" s="1"/>
  <c r="J54" i="25"/>
  <c r="J36" i="18" s="1"/>
  <c r="L207" i="25"/>
  <c r="L213" i="19" s="1"/>
  <c r="K29" i="25"/>
  <c r="K308" i="19" s="1"/>
  <c r="H352" i="25"/>
  <c r="H39" i="19" s="1"/>
  <c r="M98" i="25"/>
  <c r="N317" i="19" s="1"/>
  <c r="J76" i="25"/>
  <c r="J299" i="19" s="1"/>
  <c r="K214" i="25"/>
  <c r="K220" i="19" s="1"/>
  <c r="M357" i="25"/>
  <c r="N138" i="19" s="1"/>
  <c r="K61" i="25"/>
  <c r="K11" i="19" s="1"/>
  <c r="K83" i="25"/>
  <c r="K52" i="19" s="1"/>
  <c r="M124" i="25"/>
  <c r="N72" i="19" s="1"/>
  <c r="I435" i="25"/>
  <c r="I262" i="19" s="1"/>
  <c r="B46" i="25"/>
  <c r="A28" i="18" s="1"/>
  <c r="J210" i="25"/>
  <c r="J216" i="19" s="1"/>
  <c r="H444" i="25"/>
  <c r="H175" i="19" s="1"/>
  <c r="K468" i="25"/>
  <c r="K285" i="19" s="1"/>
  <c r="L459" i="25"/>
  <c r="L190" i="19" s="1"/>
  <c r="I279" i="25"/>
  <c r="I16" i="15" s="1"/>
  <c r="K11" i="25"/>
  <c r="K18" i="18" s="1"/>
  <c r="L13" i="25"/>
  <c r="L10" i="17" s="1"/>
  <c r="J15" i="25"/>
  <c r="J12" i="17" s="1"/>
  <c r="K55" i="25"/>
  <c r="K37" i="18" s="1"/>
  <c r="L260" i="25"/>
  <c r="L100" i="19" s="1"/>
  <c r="B89" i="25"/>
  <c r="A58" i="19" s="1"/>
  <c r="M423" i="25"/>
  <c r="N259" i="19" s="1"/>
  <c r="K364" i="25"/>
  <c r="K141" i="19" s="1"/>
  <c r="L84" i="25"/>
  <c r="L53" i="19" s="1"/>
  <c r="H391" i="25"/>
  <c r="H162" i="19" s="1"/>
  <c r="M79" i="25"/>
  <c r="N48" i="19" s="1"/>
  <c r="H424" i="25"/>
  <c r="H260" i="19" s="1"/>
  <c r="I50" i="25"/>
  <c r="I32" i="18" s="1"/>
  <c r="M464" i="25"/>
  <c r="N61" i="16" s="1"/>
  <c r="J238" i="25"/>
  <c r="J229" i="19" s="1"/>
  <c r="L319" i="25"/>
  <c r="L33" i="19" s="1"/>
  <c r="M30" i="25"/>
  <c r="N309" i="19" s="1"/>
  <c r="J215" i="25"/>
  <c r="J221" i="19" s="1"/>
  <c r="I396" i="25"/>
  <c r="I361" i="19" s="1"/>
  <c r="I11" i="25"/>
  <c r="I18" i="18" s="1"/>
  <c r="H347" i="25"/>
  <c r="H356" i="19" s="1"/>
  <c r="B43" i="25"/>
  <c r="A25" i="18" s="1"/>
  <c r="I173" i="25"/>
  <c r="I21" i="16" s="1"/>
  <c r="I430" i="25"/>
  <c r="I55" i="16" s="1"/>
  <c r="I374" i="25"/>
  <c r="I24" i="7" s="1"/>
  <c r="I172" i="25"/>
  <c r="I20" i="16" s="1"/>
  <c r="H190" i="25"/>
  <c r="H38" i="16" s="1"/>
  <c r="K442" i="25"/>
  <c r="M425" i="25"/>
  <c r="N261" i="19" s="1"/>
  <c r="J298" i="25"/>
  <c r="J121" i="19" s="1"/>
  <c r="K92" i="25"/>
  <c r="K61" i="19" s="1"/>
  <c r="J490" i="25"/>
  <c r="J30" i="15" s="1"/>
  <c r="I10" i="25"/>
  <c r="I17" i="18" s="1"/>
  <c r="B460" i="25"/>
  <c r="A191" i="19" s="1"/>
  <c r="B34" i="25"/>
  <c r="A313" i="19" s="1"/>
  <c r="H87" i="25"/>
  <c r="H56" i="19" s="1"/>
  <c r="H113" i="25"/>
  <c r="J477" i="25"/>
  <c r="J42" i="19" s="1"/>
  <c r="M403" i="25"/>
  <c r="N368" i="19" s="1"/>
  <c r="L341" i="25"/>
  <c r="I315" i="25"/>
  <c r="I14" i="14" s="1"/>
  <c r="I452" i="25"/>
  <c r="I183" i="19" s="1"/>
  <c r="I55" i="25"/>
  <c r="I37" i="18" s="1"/>
  <c r="H93" i="25"/>
  <c r="H62" i="19" s="1"/>
  <c r="M254" i="25"/>
  <c r="N240" i="19" s="1"/>
  <c r="K40" i="25"/>
  <c r="K22" i="18" s="1"/>
  <c r="M447" i="25"/>
  <c r="N178" i="19" s="1"/>
  <c r="J369" i="25"/>
  <c r="J146" i="19" s="1"/>
  <c r="L133" i="25"/>
  <c r="L81" i="19" s="1"/>
  <c r="M178" i="25"/>
  <c r="N26" i="16" s="1"/>
  <c r="J18" i="25"/>
  <c r="J15" i="17" s="1"/>
  <c r="M62" i="25"/>
  <c r="N12" i="19" s="1"/>
  <c r="M461" i="25"/>
  <c r="N192" i="19" s="1"/>
  <c r="I214" i="25"/>
  <c r="I220" i="19" s="1"/>
  <c r="H437" i="25"/>
  <c r="H264" i="19" s="1"/>
  <c r="K487" i="25"/>
  <c r="K27" i="15" s="1"/>
  <c r="M186" i="25"/>
  <c r="N34" i="16" s="1"/>
  <c r="M424" i="25"/>
  <c r="N260" i="19" s="1"/>
  <c r="J71" i="25"/>
  <c r="J294" i="19" s="1"/>
  <c r="K353" i="25"/>
  <c r="K40" i="19" s="1"/>
  <c r="H461" i="25"/>
  <c r="H192" i="19" s="1"/>
  <c r="I168" i="25"/>
  <c r="I16" i="16" s="1"/>
  <c r="L63" i="25"/>
  <c r="L13" i="19" s="1"/>
  <c r="K279" i="25"/>
  <c r="K16" i="15" s="1"/>
  <c r="B386" i="25"/>
  <c r="A157" i="19" s="1"/>
  <c r="M106" i="25"/>
  <c r="N325" i="19" s="1"/>
  <c r="H432" i="25"/>
  <c r="H57" i="16" s="1"/>
  <c r="I21" i="25"/>
  <c r="H78" i="25"/>
  <c r="H301" i="19" s="1"/>
  <c r="B316" i="25"/>
  <c r="A30" i="19" s="1"/>
  <c r="K415" i="25"/>
  <c r="K163" i="19" s="1"/>
  <c r="L134" i="25"/>
  <c r="L82" i="19" s="1"/>
  <c r="J290" i="25"/>
  <c r="J113" i="19" s="1"/>
  <c r="M333" i="25"/>
  <c r="N252" i="19" s="1"/>
  <c r="L429" i="25"/>
  <c r="L174" i="19" s="1"/>
  <c r="B466" i="25"/>
  <c r="A283" i="19" s="1"/>
  <c r="H280" i="25"/>
  <c r="H17" i="15" s="1"/>
  <c r="B388" i="25"/>
  <c r="A159" i="19" s="1"/>
  <c r="H302" i="25"/>
  <c r="H245" i="19" s="1"/>
  <c r="B53" i="25"/>
  <c r="A35" i="18" s="1"/>
  <c r="H84" i="25"/>
  <c r="H53" i="19" s="1"/>
  <c r="L418" i="25"/>
  <c r="L166" i="19" s="1"/>
  <c r="I255" i="25"/>
  <c r="I241" i="19" s="1"/>
  <c r="B246" i="25"/>
  <c r="A97" i="19" s="1"/>
  <c r="L27" i="25"/>
  <c r="L275" i="19" s="1"/>
  <c r="I458" i="25"/>
  <c r="I189" i="19" s="1"/>
  <c r="B402" i="25"/>
  <c r="A367" i="19" s="1"/>
  <c r="B190" i="25"/>
  <c r="A38" i="16" s="1"/>
  <c r="J124" i="25"/>
  <c r="J72" i="19" s="1"/>
  <c r="L272" i="25"/>
  <c r="L112" i="19" s="1"/>
  <c r="J373" i="25"/>
  <c r="J23" i="7" s="1"/>
  <c r="B447" i="25"/>
  <c r="A178" i="19" s="1"/>
  <c r="H467" i="25"/>
  <c r="H284" i="19" s="1"/>
  <c r="K481" i="25"/>
  <c r="K21" i="15" s="1"/>
  <c r="J41" i="25"/>
  <c r="J23" i="18" s="1"/>
  <c r="I312" i="25"/>
  <c r="I11" i="14" s="1"/>
  <c r="J73" i="25"/>
  <c r="J296" i="19" s="1"/>
  <c r="H462" i="25"/>
  <c r="H193" i="19" s="1"/>
  <c r="J139" i="25"/>
  <c r="J83" i="19" s="1"/>
  <c r="L268" i="25"/>
  <c r="L108" i="19" s="1"/>
  <c r="J225" i="25"/>
  <c r="J24" i="19" s="1"/>
  <c r="H364" i="25"/>
  <c r="H141" i="19" s="1"/>
  <c r="I182" i="25"/>
  <c r="I30" i="16" s="1"/>
  <c r="J418" i="25"/>
  <c r="J166" i="19" s="1"/>
  <c r="J474" i="25"/>
  <c r="J266" i="19" s="1"/>
  <c r="B76" i="25"/>
  <c r="A299" i="19" s="1"/>
  <c r="B223" i="25"/>
  <c r="A22" i="19" s="1"/>
  <c r="L106" i="25"/>
  <c r="L325" i="19" s="1"/>
  <c r="I89" i="25"/>
  <c r="I58" i="19" s="1"/>
  <c r="K390" i="25"/>
  <c r="K161" i="19" s="1"/>
  <c r="L416" i="25"/>
  <c r="L164" i="19" s="1"/>
  <c r="K241" i="25"/>
  <c r="K232" i="19" s="1"/>
  <c r="B94" i="25"/>
  <c r="A63" i="19" s="1"/>
  <c r="K313" i="25"/>
  <c r="K12" i="14" s="1"/>
  <c r="H63" i="25"/>
  <c r="H13" i="19" s="1"/>
  <c r="L264" i="25"/>
  <c r="L104" i="19" s="1"/>
  <c r="K400" i="25"/>
  <c r="K365" i="19" s="1"/>
  <c r="I14" i="25"/>
  <c r="I11" i="17" s="1"/>
  <c r="K360" i="25"/>
  <c r="K256" i="19" s="1"/>
  <c r="J48" i="25"/>
  <c r="J30" i="18" s="1"/>
  <c r="I321" i="25"/>
  <c r="I15" i="7" s="1"/>
  <c r="J357" i="25"/>
  <c r="J138" i="19" s="1"/>
  <c r="M420" i="25"/>
  <c r="N168" i="19" s="1"/>
  <c r="J227" i="25"/>
  <c r="J26" i="19" s="1"/>
  <c r="B115" i="25"/>
  <c r="A66" i="19" s="1"/>
  <c r="I473" i="25"/>
  <c r="I305" i="19" s="1"/>
  <c r="K15" i="25"/>
  <c r="K12" i="17" s="1"/>
  <c r="B310" i="25"/>
  <c r="A126" i="19" s="1"/>
  <c r="J127" i="25"/>
  <c r="J75" i="19" s="1"/>
  <c r="L353" i="25"/>
  <c r="L40" i="19" s="1"/>
  <c r="M416" i="25"/>
  <c r="N164" i="19" s="1"/>
  <c r="H249" i="25"/>
  <c r="H236" i="19" s="1"/>
  <c r="I223" i="25"/>
  <c r="I22" i="19" s="1"/>
  <c r="L402" i="25"/>
  <c r="L367" i="19" s="1"/>
  <c r="M290" i="25"/>
  <c r="N113" i="19" s="1"/>
  <c r="I375" i="25"/>
  <c r="I25" i="7" s="1"/>
  <c r="B118" i="25"/>
  <c r="A69" i="19" s="1"/>
  <c r="M153" i="25"/>
  <c r="N13" i="16" s="1"/>
  <c r="B8" i="25"/>
  <c r="A15" i="18" s="1"/>
  <c r="H271" i="25"/>
  <c r="H111" i="19" s="1"/>
  <c r="H489" i="25"/>
  <c r="H29" i="15" s="1"/>
  <c r="J101" i="25"/>
  <c r="J320" i="19" s="1"/>
  <c r="M131" i="25"/>
  <c r="N79" i="19" s="1"/>
  <c r="L239" i="25"/>
  <c r="L230" i="19" s="1"/>
  <c r="M168" i="25"/>
  <c r="N16" i="16" s="1"/>
  <c r="H45" i="25"/>
  <c r="H27" i="18" s="1"/>
  <c r="M47" i="25"/>
  <c r="N29" i="18" s="1"/>
  <c r="L415" i="25"/>
  <c r="L163" i="19" s="1"/>
  <c r="K200" i="25"/>
  <c r="K44" i="16" s="1"/>
  <c r="K32" i="25"/>
  <c r="K311" i="19" s="1"/>
  <c r="H382" i="25"/>
  <c r="H153" i="19" s="1"/>
  <c r="H126" i="25"/>
  <c r="H74" i="19" s="1"/>
  <c r="M361" i="25"/>
  <c r="N257" i="19" s="1"/>
  <c r="M274" i="25"/>
  <c r="N11" i="15" s="1"/>
  <c r="J254" i="25"/>
  <c r="J240" i="19" s="1"/>
  <c r="J42" i="25"/>
  <c r="J24" i="18" s="1"/>
  <c r="M483" i="25"/>
  <c r="N23" i="15" s="1"/>
  <c r="M261" i="25"/>
  <c r="N101" i="19" s="1"/>
  <c r="K36" i="25"/>
  <c r="K278" i="19" s="1"/>
  <c r="L378" i="25"/>
  <c r="L149" i="19" s="1"/>
  <c r="I105" i="25"/>
  <c r="I324" i="19" s="1"/>
  <c r="H38" i="25"/>
  <c r="H20" i="18" s="1"/>
  <c r="J279" i="25"/>
  <c r="J16" i="15" s="1"/>
  <c r="L399" i="25"/>
  <c r="L364" i="19" s="1"/>
  <c r="K84" i="25"/>
  <c r="K53" i="19" s="1"/>
  <c r="H5" i="25"/>
  <c r="H12" i="18" s="1"/>
  <c r="M295" i="25"/>
  <c r="N118" i="19" s="1"/>
  <c r="H119" i="25"/>
  <c r="H70" i="19" s="1"/>
  <c r="M220" i="25"/>
  <c r="N19" i="19" s="1"/>
  <c r="I274" i="25"/>
  <c r="I11" i="15" s="1"/>
  <c r="M218" i="25"/>
  <c r="N224" i="19" s="1"/>
  <c r="H254" i="25"/>
  <c r="H240" i="19" s="1"/>
  <c r="M484" i="25"/>
  <c r="N24" i="15" s="1"/>
  <c r="J195" i="25"/>
  <c r="J345" i="19" s="1"/>
  <c r="L380" i="25"/>
  <c r="L151" i="19" s="1"/>
  <c r="J137" i="25"/>
  <c r="J206" i="19" s="1"/>
  <c r="M208" i="25"/>
  <c r="N214" i="19" s="1"/>
  <c r="J11" i="25"/>
  <c r="J18" i="18" s="1"/>
  <c r="K143" i="25"/>
  <c r="K17" i="19" s="1"/>
  <c r="M385" i="25"/>
  <c r="N156" i="19" s="1"/>
  <c r="I409" i="25"/>
  <c r="I374" i="19" s="1"/>
  <c r="K317" i="25"/>
  <c r="K31" i="19" s="1"/>
  <c r="L249" i="25"/>
  <c r="L236" i="19" s="1"/>
  <c r="L173" i="25"/>
  <c r="L21" i="16" s="1"/>
  <c r="I320" i="25"/>
  <c r="I34" i="19" s="1"/>
  <c r="M339" i="25"/>
  <c r="B375" i="25"/>
  <c r="A25" i="7" s="1"/>
  <c r="I382" i="25"/>
  <c r="I153" i="19" s="1"/>
  <c r="H94" i="25"/>
  <c r="H63" i="19" s="1"/>
  <c r="K388" i="25"/>
  <c r="K159" i="19" s="1"/>
  <c r="J415" i="25"/>
  <c r="J163" i="19" s="1"/>
  <c r="H301" i="25"/>
  <c r="H124" i="19" s="1"/>
  <c r="M472" i="25"/>
  <c r="N304" i="19" s="1"/>
  <c r="J417" i="25"/>
  <c r="J165" i="19" s="1"/>
  <c r="L212" i="25"/>
  <c r="L218" i="19" s="1"/>
  <c r="B369" i="25"/>
  <c r="A146" i="19" s="1"/>
  <c r="J160" i="25"/>
  <c r="J337" i="19" s="1"/>
  <c r="I45" i="25"/>
  <c r="I27" i="18" s="1"/>
  <c r="L293" i="25"/>
  <c r="L116" i="19" s="1"/>
  <c r="B288" i="25"/>
  <c r="A352" i="19" s="1"/>
  <c r="B260" i="25"/>
  <c r="A100" i="19" s="1"/>
  <c r="L312" i="25"/>
  <c r="L11" i="14" s="1"/>
  <c r="B484" i="25"/>
  <c r="A24" i="15" s="1"/>
  <c r="J154" i="25"/>
  <c r="J14" i="16" s="1"/>
  <c r="B22" i="25"/>
  <c r="A18" i="17" s="1"/>
  <c r="H287" i="25"/>
  <c r="H351" i="19" s="1"/>
  <c r="K371" i="25"/>
  <c r="K21" i="7" s="1"/>
  <c r="J462" i="25"/>
  <c r="J193" i="19" s="1"/>
  <c r="K80" i="25"/>
  <c r="K49" i="19" s="1"/>
  <c r="J113" i="25"/>
  <c r="K20" i="25"/>
  <c r="K17" i="17" s="1"/>
  <c r="M407" i="25"/>
  <c r="N372" i="19" s="1"/>
  <c r="M209" i="25"/>
  <c r="N215" i="19" s="1"/>
  <c r="M275" i="25"/>
  <c r="N12" i="15" s="1"/>
  <c r="M397" i="25"/>
  <c r="N362" i="19" s="1"/>
  <c r="M206" i="25"/>
  <c r="N212" i="19" s="1"/>
  <c r="M453" i="25"/>
  <c r="N184" i="19" s="1"/>
  <c r="M37" i="25"/>
  <c r="N279" i="19" s="1"/>
  <c r="B450" i="25"/>
  <c r="A181" i="19" s="1"/>
  <c r="I248" i="25"/>
  <c r="I235" i="19" s="1"/>
  <c r="K462" i="25"/>
  <c r="K193" i="19" s="1"/>
  <c r="J237" i="25"/>
  <c r="J228" i="19" s="1"/>
  <c r="I32" i="25"/>
  <c r="I311" i="19" s="1"/>
  <c r="B380" i="25"/>
  <c r="A151" i="19" s="1"/>
  <c r="L9" i="25"/>
  <c r="L16" i="18" s="1"/>
  <c r="K387" i="25"/>
  <c r="K158" i="19" s="1"/>
  <c r="H122" i="25"/>
  <c r="H203" i="19" s="1"/>
  <c r="I74" i="25"/>
  <c r="I297" i="19" s="1"/>
  <c r="M147" i="25"/>
  <c r="N88" i="19" s="1"/>
  <c r="L243" i="25"/>
  <c r="L234" i="19" s="1"/>
  <c r="L452" i="25"/>
  <c r="L183" i="19" s="1"/>
  <c r="I461" i="25"/>
  <c r="I192" i="19" s="1"/>
  <c r="M485" i="25"/>
  <c r="N25" i="15" s="1"/>
  <c r="M318" i="25"/>
  <c r="N32" i="19" s="1"/>
  <c r="L273" i="25"/>
  <c r="L10" i="15" s="1"/>
  <c r="J328" i="25"/>
  <c r="J197" i="19" s="1"/>
  <c r="K377" i="25"/>
  <c r="K148" i="19" s="1"/>
  <c r="J105" i="25"/>
  <c r="J324" i="19" s="1"/>
  <c r="J219" i="25"/>
  <c r="J225" i="19" s="1"/>
  <c r="L276" i="25"/>
  <c r="L13" i="15" s="1"/>
  <c r="J84" i="25"/>
  <c r="J53" i="19" s="1"/>
  <c r="J275" i="25"/>
  <c r="J12" i="15" s="1"/>
  <c r="I133" i="25"/>
  <c r="I81" i="19" s="1"/>
  <c r="B166" i="25"/>
  <c r="A343" i="19" s="1"/>
  <c r="M66" i="25"/>
  <c r="N289" i="19" s="1"/>
  <c r="K306" i="25"/>
  <c r="K249" i="19" s="1"/>
  <c r="L45" i="25"/>
  <c r="L27" i="18" s="1"/>
  <c r="B437" i="25"/>
  <c r="A264" i="19" s="1"/>
  <c r="K108" i="25"/>
  <c r="K327" i="19" s="1"/>
  <c r="I362" i="25"/>
  <c r="I258" i="19" s="1"/>
  <c r="I371" i="25"/>
  <c r="I21" i="7" s="1"/>
  <c r="J478" i="25"/>
  <c r="J43" i="19" s="1"/>
  <c r="I329" i="25"/>
  <c r="I198" i="19" s="1"/>
  <c r="I479" i="25"/>
  <c r="I44" i="19" s="1"/>
  <c r="L182" i="25"/>
  <c r="L30" i="16" s="1"/>
  <c r="M169" i="25"/>
  <c r="N17" i="16" s="1"/>
  <c r="H402" i="25"/>
  <c r="H367" i="19" s="1"/>
  <c r="H70" i="25"/>
  <c r="H293" i="19" s="1"/>
  <c r="L28" i="25"/>
  <c r="L276" i="19" s="1"/>
  <c r="L338" i="25"/>
  <c r="J39" i="25"/>
  <c r="J21" i="18" s="1"/>
  <c r="K219" i="25"/>
  <c r="K225" i="19" s="1"/>
  <c r="K258" i="25"/>
  <c r="K244" i="19" s="1"/>
  <c r="I384" i="25"/>
  <c r="I155" i="19" s="1"/>
  <c r="K471" i="25"/>
  <c r="K303" i="19" s="1"/>
  <c r="L62" i="25"/>
  <c r="L12" i="19" s="1"/>
  <c r="L172" i="25"/>
  <c r="L20" i="16" s="1"/>
  <c r="K86" i="25"/>
  <c r="K55" i="19" s="1"/>
  <c r="K160" i="25"/>
  <c r="K337" i="19" s="1"/>
  <c r="L305" i="25"/>
  <c r="L248" i="19" s="1"/>
  <c r="I36" i="25"/>
  <c r="I278" i="19" s="1"/>
  <c r="B57" i="25"/>
  <c r="A39" i="18" s="1"/>
  <c r="M359" i="25"/>
  <c r="N255" i="19" s="1"/>
  <c r="I317" i="25"/>
  <c r="I31" i="19" s="1"/>
  <c r="M27" i="25"/>
  <c r="N275" i="19" s="1"/>
  <c r="I423" i="25"/>
  <c r="I259" i="19" s="1"/>
  <c r="K375" i="25"/>
  <c r="K25" i="7" s="1"/>
  <c r="M100" i="25"/>
  <c r="N319" i="19" s="1"/>
  <c r="B61" i="25"/>
  <c r="A11" i="19" s="1"/>
  <c r="J264" i="25"/>
  <c r="J104" i="19" s="1"/>
  <c r="H422" i="25"/>
  <c r="H170" i="19" s="1"/>
  <c r="K412" i="25"/>
  <c r="K377" i="19" s="1"/>
  <c r="I127" i="25"/>
  <c r="I75" i="19" s="1"/>
  <c r="B357" i="25"/>
  <c r="A138" i="19" s="1"/>
  <c r="B75" i="25"/>
  <c r="A298" i="19" s="1"/>
  <c r="J104" i="25"/>
  <c r="J323" i="19" s="1"/>
  <c r="I225" i="25"/>
  <c r="I24" i="19" s="1"/>
  <c r="I369" i="25"/>
  <c r="I146" i="19" s="1"/>
  <c r="M65" i="25"/>
  <c r="N15" i="19" s="1"/>
  <c r="K483" i="25"/>
  <c r="K23" i="15" s="1"/>
  <c r="K486" i="25"/>
  <c r="K26" i="15" s="1"/>
  <c r="L269" i="25"/>
  <c r="L109" i="19" s="1"/>
  <c r="H226" i="25"/>
  <c r="H25" i="19" s="1"/>
  <c r="M146" i="25"/>
  <c r="N87" i="19" s="1"/>
  <c r="B322" i="25"/>
  <c r="A16" i="7" s="1"/>
  <c r="M119" i="25"/>
  <c r="N70" i="19" s="1"/>
  <c r="M38" i="25"/>
  <c r="N20" i="18" s="1"/>
  <c r="J126" i="25"/>
  <c r="J74" i="19" s="1"/>
  <c r="M81" i="25"/>
  <c r="N50" i="19" s="1"/>
  <c r="J371" i="25"/>
  <c r="J21" i="7" s="1"/>
  <c r="K358" i="25"/>
  <c r="K139" i="19" s="1"/>
  <c r="L113" i="25"/>
  <c r="H458" i="25"/>
  <c r="H189" i="19" s="1"/>
  <c r="L351" i="25"/>
  <c r="L38" i="19" s="1"/>
  <c r="J69" i="25"/>
  <c r="J292" i="19" s="1"/>
  <c r="B481" i="25"/>
  <c r="A21" i="15" s="1"/>
  <c r="I181" i="25"/>
  <c r="I29" i="16" s="1"/>
  <c r="I441" i="25"/>
  <c r="I52" i="25"/>
  <c r="I34" i="18" s="1"/>
  <c r="M88" i="25"/>
  <c r="N57" i="19" s="1"/>
  <c r="B225" i="25"/>
  <c r="A24" i="19" s="1"/>
  <c r="J167" i="25"/>
  <c r="J344" i="19" s="1"/>
  <c r="J271" i="25"/>
  <c r="J111" i="19" s="1"/>
  <c r="K7" i="25"/>
  <c r="K14" i="18" s="1"/>
  <c r="J25" i="25"/>
  <c r="J273" i="19" s="1"/>
  <c r="B98" i="25"/>
  <c r="A317" i="19" s="1"/>
  <c r="J34" i="25"/>
  <c r="J313" i="19" s="1"/>
  <c r="H270" i="25"/>
  <c r="H110" i="19" s="1"/>
  <c r="M454" i="25"/>
  <c r="N185" i="19" s="1"/>
  <c r="I209" i="25"/>
  <c r="I215" i="19" s="1"/>
  <c r="M466" i="25"/>
  <c r="N283" i="19" s="1"/>
  <c r="L119" i="25"/>
  <c r="L70" i="19" s="1"/>
  <c r="K13" i="25"/>
  <c r="K10" i="17" s="1"/>
  <c r="K16" i="25"/>
  <c r="K13" i="17" s="1"/>
  <c r="I95" i="25"/>
  <c r="I64" i="19" s="1"/>
  <c r="L88" i="25"/>
  <c r="L57" i="19" s="1"/>
  <c r="J174" i="25"/>
  <c r="J22" i="16" s="1"/>
  <c r="M293" i="25"/>
  <c r="N116" i="19" s="1"/>
  <c r="M321" i="25"/>
  <c r="N15" i="7" s="1"/>
  <c r="K489" i="25"/>
  <c r="K29" i="15" s="1"/>
  <c r="H253" i="25"/>
  <c r="H239" i="19" s="1"/>
  <c r="B418" i="25"/>
  <c r="A166" i="19" s="1"/>
  <c r="H150" i="25"/>
  <c r="H10" i="16" s="1"/>
  <c r="M310" i="25"/>
  <c r="N126" i="19" s="1"/>
  <c r="H392" i="25"/>
  <c r="H357" i="19" s="1"/>
  <c r="I61" i="25"/>
  <c r="I11" i="19" s="1"/>
  <c r="J364" i="25"/>
  <c r="J141" i="19" s="1"/>
  <c r="L125" i="25"/>
  <c r="L73" i="19" s="1"/>
  <c r="B444" i="25"/>
  <c r="A175" i="19" s="1"/>
  <c r="B425" i="25"/>
  <c r="A261" i="19" s="1"/>
  <c r="J245" i="25"/>
  <c r="J96" i="19" s="1"/>
  <c r="K181" i="25"/>
  <c r="K29" i="16" s="1"/>
  <c r="J251" i="25"/>
  <c r="J238" i="19" s="1"/>
  <c r="H394" i="25"/>
  <c r="H359" i="19" s="1"/>
  <c r="B278" i="25"/>
  <c r="A15" i="15" s="1"/>
  <c r="H111" i="25"/>
  <c r="H330" i="19" s="1"/>
  <c r="I393" i="25"/>
  <c r="I358" i="19" s="1"/>
  <c r="B427" i="25"/>
  <c r="A172" i="19" s="1"/>
  <c r="M36" i="25"/>
  <c r="N278" i="19" s="1"/>
  <c r="H181" i="25"/>
  <c r="H29" i="16" s="1"/>
  <c r="L386" i="25"/>
  <c r="L157" i="19" s="1"/>
  <c r="L209" i="25"/>
  <c r="L215" i="19" s="1"/>
  <c r="M139" i="25"/>
  <c r="N83" i="19" s="1"/>
  <c r="B487" i="25"/>
  <c r="A27" i="15" s="1"/>
  <c r="K256" i="25"/>
  <c r="K242" i="19" s="1"/>
  <c r="H474" i="25"/>
  <c r="H266" i="19" s="1"/>
  <c r="K73" i="25"/>
  <c r="K296" i="19" s="1"/>
  <c r="J79" i="25"/>
  <c r="J48" i="19" s="1"/>
  <c r="J177" i="25"/>
  <c r="J25" i="16" s="1"/>
  <c r="L59" i="25"/>
  <c r="L41" i="18" s="1"/>
  <c r="J133" i="25"/>
  <c r="J81" i="19" s="1"/>
  <c r="M179" i="25"/>
  <c r="N27" i="16" s="1"/>
  <c r="B180" i="25"/>
  <c r="A28" i="16" s="1"/>
  <c r="L93" i="25"/>
  <c r="L62" i="19" s="1"/>
  <c r="K47" i="25"/>
  <c r="K29" i="18" s="1"/>
  <c r="J302" i="25"/>
  <c r="J245" i="19" s="1"/>
  <c r="K450" i="25"/>
  <c r="K181" i="19" s="1"/>
  <c r="H206" i="25"/>
  <c r="H212" i="19" s="1"/>
  <c r="J147" i="25"/>
  <c r="J88" i="19" s="1"/>
  <c r="H408" i="25"/>
  <c r="H373" i="19" s="1"/>
  <c r="B307" i="25"/>
  <c r="A250" i="19" s="1"/>
  <c r="L181" i="25"/>
  <c r="L29" i="16" s="1"/>
  <c r="M237" i="25"/>
  <c r="N228" i="19" s="1"/>
  <c r="K357" i="25"/>
  <c r="K138" i="19" s="1"/>
  <c r="H138" i="25"/>
  <c r="H207" i="19" s="1"/>
  <c r="K107" i="25"/>
  <c r="K326" i="19" s="1"/>
  <c r="I265" i="25"/>
  <c r="I105" i="19" s="1"/>
  <c r="J451" i="25"/>
  <c r="J182" i="19" s="1"/>
  <c r="L400" i="25"/>
  <c r="L365" i="19" s="1"/>
  <c r="I244" i="25"/>
  <c r="I95" i="19" s="1"/>
  <c r="I352" i="25"/>
  <c r="I39" i="19" s="1"/>
  <c r="B64" i="25"/>
  <c r="A14" i="19" s="1"/>
  <c r="M316" i="25"/>
  <c r="N30" i="19" s="1"/>
  <c r="J381" i="25"/>
  <c r="J152" i="19" s="1"/>
  <c r="J401" i="25"/>
  <c r="J366" i="19" s="1"/>
  <c r="K252" i="25"/>
  <c r="M110" i="25"/>
  <c r="N329" i="19" s="1"/>
  <c r="B489" i="25"/>
  <c r="A29" i="15" s="1"/>
  <c r="J230" i="25"/>
  <c r="J29" i="19" s="1"/>
  <c r="K346" i="25"/>
  <c r="K355" i="19" s="1"/>
  <c r="M167" i="25"/>
  <c r="N344" i="19" s="1"/>
  <c r="I420" i="25"/>
  <c r="I168" i="19" s="1"/>
  <c r="M371" i="25"/>
  <c r="N21" i="7" s="1"/>
  <c r="L406" i="25"/>
  <c r="L371" i="19" s="1"/>
  <c r="H330" i="25"/>
  <c r="H9" i="7" s="1"/>
  <c r="J329" i="25"/>
  <c r="J198" i="19" s="1"/>
  <c r="B398" i="25"/>
  <c r="A363" i="19" s="1"/>
  <c r="J413" i="25"/>
  <c r="J378" i="19" s="1"/>
  <c r="B229" i="25"/>
  <c r="A28" i="19" s="1"/>
  <c r="L460" i="25"/>
  <c r="L191" i="19" s="1"/>
  <c r="J30" i="25"/>
  <c r="J309" i="19" s="1"/>
  <c r="M388" i="25"/>
  <c r="N159" i="19" s="1"/>
  <c r="I480" i="25"/>
  <c r="I45" i="19" s="1"/>
  <c r="H470" i="25"/>
  <c r="H302" i="19" s="1"/>
  <c r="B182" i="25"/>
  <c r="A30" i="16" s="1"/>
  <c r="M413" i="25"/>
  <c r="N378" i="19" s="1"/>
  <c r="B241" i="25"/>
  <c r="A232" i="19" s="1"/>
  <c r="K259" i="25"/>
  <c r="K99" i="19" s="1"/>
  <c r="H405" i="25"/>
  <c r="H370" i="19" s="1"/>
  <c r="I399" i="25"/>
  <c r="I364" i="19" s="1"/>
  <c r="H176" i="25"/>
  <c r="H24" i="16" s="1"/>
  <c r="B231" i="25"/>
  <c r="A91" i="19" s="1"/>
  <c r="I72" i="25"/>
  <c r="I295" i="19" s="1"/>
  <c r="K267" i="25"/>
  <c r="K107" i="19" s="1"/>
  <c r="M477" i="25"/>
  <c r="N42" i="19" s="1"/>
  <c r="H480" i="25"/>
  <c r="H45" i="19" s="1"/>
  <c r="M129" i="25"/>
  <c r="N77" i="19" s="1"/>
  <c r="K248" i="25"/>
  <c r="K235" i="19" s="1"/>
  <c r="K298" i="25"/>
  <c r="K121" i="19" s="1"/>
  <c r="H131" i="25"/>
  <c r="H79" i="19" s="1"/>
  <c r="M10" i="25"/>
  <c r="N17" i="18" s="1"/>
  <c r="M96" i="25"/>
  <c r="N65" i="19" s="1"/>
  <c r="B334" i="25"/>
  <c r="A253" i="19" s="1"/>
  <c r="J276" i="25"/>
  <c r="J13" i="15" s="1"/>
  <c r="K463" i="25"/>
  <c r="K60" i="16" s="1"/>
  <c r="M369" i="25"/>
  <c r="N146" i="19" s="1"/>
  <c r="I319" i="25"/>
  <c r="I33" i="19" s="1"/>
  <c r="L146" i="25"/>
  <c r="L87" i="19" s="1"/>
  <c r="B66" i="25"/>
  <c r="A289" i="19" s="1"/>
  <c r="L258" i="25"/>
  <c r="L244" i="19" s="1"/>
  <c r="I341" i="25"/>
  <c r="L446" i="25"/>
  <c r="L177" i="19" s="1"/>
  <c r="H371" i="25"/>
  <c r="H21" i="7" s="1"/>
  <c r="I208" i="25"/>
  <c r="I214" i="19" s="1"/>
  <c r="L246" i="25"/>
  <c r="L97" i="19" s="1"/>
  <c r="M151" i="25"/>
  <c r="N11" i="16" s="1"/>
  <c r="K75" i="25"/>
  <c r="K298" i="19" s="1"/>
  <c r="I426" i="25"/>
  <c r="I171" i="19" s="1"/>
  <c r="J165" i="25"/>
  <c r="J342" i="19" s="1"/>
  <c r="L21" i="25"/>
  <c r="H46" i="25"/>
  <c r="H28" i="18" s="1"/>
  <c r="K408" i="25"/>
  <c r="K373" i="19" s="1"/>
  <c r="I476" i="25"/>
  <c r="I268" i="19" s="1"/>
  <c r="B9" i="25"/>
  <c r="A16" i="18" s="1"/>
  <c r="K308" i="25"/>
  <c r="K251" i="19" s="1"/>
  <c r="K386" i="25"/>
  <c r="K157" i="19" s="1"/>
  <c r="K295" i="25"/>
  <c r="K118" i="19" s="1"/>
  <c r="B163" i="25"/>
  <c r="A340" i="19" s="1"/>
  <c r="B218" i="25"/>
  <c r="A224" i="19" s="1"/>
  <c r="J207" i="25"/>
  <c r="J213" i="19" s="1"/>
  <c r="M279" i="25"/>
  <c r="N16" i="15" s="1"/>
  <c r="L250" i="25"/>
  <c r="L237" i="19" s="1"/>
  <c r="K34" i="25"/>
  <c r="K313" i="19" s="1"/>
  <c r="K439" i="25"/>
  <c r="M152" i="25"/>
  <c r="N12" i="16" s="1"/>
  <c r="L285" i="25"/>
  <c r="L349" i="19" s="1"/>
  <c r="B414" i="25"/>
  <c r="A379" i="19" s="1"/>
  <c r="K111" i="25"/>
  <c r="K330" i="19" s="1"/>
  <c r="H452" i="25"/>
  <c r="H183" i="19" s="1"/>
  <c r="M57" i="25"/>
  <c r="N39" i="18" s="1"/>
  <c r="M356" i="25"/>
  <c r="N137" i="19" s="1"/>
  <c r="J63" i="25"/>
  <c r="J13" i="19" s="1"/>
  <c r="J45" i="25"/>
  <c r="J27" i="18" s="1"/>
  <c r="H51" i="25"/>
  <c r="H33" i="18" s="1"/>
  <c r="K209" i="25"/>
  <c r="K215" i="19" s="1"/>
  <c r="L409" i="25"/>
  <c r="L374" i="19" s="1"/>
  <c r="B362" i="25"/>
  <c r="A258" i="19" s="1"/>
  <c r="H209" i="25"/>
  <c r="H215" i="19" s="1"/>
  <c r="L251" i="25"/>
  <c r="L238" i="19" s="1"/>
  <c r="K232" i="25"/>
  <c r="K92" i="19" s="1"/>
  <c r="B361" i="25"/>
  <c r="A257" i="19" s="1"/>
  <c r="L35" i="25"/>
  <c r="L277" i="19" s="1"/>
  <c r="M226" i="25"/>
  <c r="N25" i="19" s="1"/>
  <c r="I220" i="25"/>
  <c r="I19" i="19" s="1"/>
  <c r="H160" i="25"/>
  <c r="H337" i="19" s="1"/>
  <c r="L86" i="25"/>
  <c r="L55" i="19" s="1"/>
  <c r="M315" i="25"/>
  <c r="N14" i="14" s="1"/>
  <c r="J100" i="25"/>
  <c r="J319" i="19" s="1"/>
  <c r="J354" i="25"/>
  <c r="J41" i="19" s="1"/>
  <c r="L129" i="25"/>
  <c r="L77" i="19" s="1"/>
  <c r="J135" i="25"/>
  <c r="J204" i="19" s="1"/>
  <c r="K94" i="25"/>
  <c r="K63" i="19" s="1"/>
  <c r="B156" i="25"/>
  <c r="A333" i="19" s="1"/>
  <c r="J141" i="25"/>
  <c r="J85" i="19" s="1"/>
  <c r="I67" i="25"/>
  <c r="I290" i="19" s="1"/>
  <c r="H37" i="25"/>
  <c r="H279" i="19" s="1"/>
  <c r="M84" i="25"/>
  <c r="N53" i="19" s="1"/>
  <c r="H108" i="25"/>
  <c r="H327" i="19" s="1"/>
  <c r="K445" i="25"/>
  <c r="K176" i="19" s="1"/>
  <c r="I66" i="25"/>
  <c r="I289" i="19" s="1"/>
  <c r="M376" i="25"/>
  <c r="N26" i="7" s="1"/>
  <c r="H26" i="25"/>
  <c r="H274" i="19" s="1"/>
  <c r="J334" i="25"/>
  <c r="J253" i="19" s="1"/>
  <c r="H128" i="25"/>
  <c r="H76" i="19" s="1"/>
  <c r="H410" i="25"/>
  <c r="H375" i="19" s="1"/>
  <c r="B126" i="25"/>
  <c r="A74" i="19" s="1"/>
  <c r="H121" i="25"/>
  <c r="H202" i="19" s="1"/>
  <c r="H123" i="25"/>
  <c r="H71" i="19" s="1"/>
  <c r="L481" i="25"/>
  <c r="L21" i="15" s="1"/>
  <c r="M44" i="25"/>
  <c r="N26" i="18" s="1"/>
  <c r="L47" i="25"/>
  <c r="L29" i="18" s="1"/>
  <c r="K158" i="25"/>
  <c r="K335" i="19" s="1"/>
  <c r="H383" i="25"/>
  <c r="H154" i="19" s="1"/>
  <c r="I224" i="25"/>
  <c r="I23" i="19" s="1"/>
  <c r="H321" i="25"/>
  <c r="H15" i="7" s="1"/>
  <c r="K414" i="25"/>
  <c r="K379" i="19" s="1"/>
  <c r="J216" i="25"/>
  <c r="J222" i="19" s="1"/>
  <c r="B409" i="25"/>
  <c r="A374" i="19" s="1"/>
  <c r="I314" i="25"/>
  <c r="I13" i="14" s="1"/>
  <c r="H430" i="25"/>
  <c r="H55" i="16" s="1"/>
  <c r="K292" i="25"/>
  <c r="K115" i="19" s="1"/>
  <c r="J331" i="25"/>
  <c r="J10" i="7" s="1"/>
  <c r="J433" i="25"/>
  <c r="J58" i="16" s="1"/>
  <c r="B392" i="25"/>
  <c r="A357" i="19" s="1"/>
  <c r="B408" i="25"/>
  <c r="A373" i="19" s="1"/>
  <c r="L278" i="25"/>
  <c r="L15" i="15" s="1"/>
  <c r="M170" i="25"/>
  <c r="N18" i="16" s="1"/>
  <c r="H269" i="25"/>
  <c r="H109" i="19" s="1"/>
  <c r="H60" i="25"/>
  <c r="H10" i="19" s="1"/>
  <c r="K247" i="25"/>
  <c r="K98" i="19" s="1"/>
  <c r="B195" i="25"/>
  <c r="A345" i="19" s="1"/>
  <c r="J437" i="25"/>
  <c r="J264" i="19" s="1"/>
  <c r="K325" i="25"/>
  <c r="K19" i="7" s="1"/>
  <c r="B396" i="25"/>
  <c r="A361" i="19" s="1"/>
  <c r="H82" i="25"/>
  <c r="H51" i="19" s="1"/>
  <c r="L85" i="25"/>
  <c r="L54" i="19" s="1"/>
  <c r="K50" i="25"/>
  <c r="K32" i="18" s="1"/>
  <c r="H33" i="25"/>
  <c r="H312" i="19" s="1"/>
  <c r="I143" i="25"/>
  <c r="I17" i="19" s="1"/>
  <c r="L315" i="25"/>
  <c r="L14" i="14" s="1"/>
  <c r="L303" i="25"/>
  <c r="L246" i="19" s="1"/>
  <c r="I40" i="25"/>
  <c r="I22" i="18" s="1"/>
  <c r="H369" i="25"/>
  <c r="H146" i="19" s="1"/>
  <c r="K81" i="25"/>
  <c r="K50" i="19" s="1"/>
  <c r="K410" i="25"/>
  <c r="K375" i="19" s="1"/>
  <c r="K224" i="25"/>
  <c r="K23" i="19" s="1"/>
  <c r="I178" i="25"/>
  <c r="I26" i="16" s="1"/>
  <c r="B62" i="25"/>
  <c r="A12" i="19" s="1"/>
  <c r="I440" i="25"/>
  <c r="I108" i="25"/>
  <c r="I327" i="19" s="1"/>
  <c r="M462" i="25"/>
  <c r="N193" i="19" s="1"/>
  <c r="L128" i="25"/>
  <c r="L76" i="19" s="1"/>
  <c r="J416" i="25"/>
  <c r="J164" i="19" s="1"/>
  <c r="J218" i="25"/>
  <c r="J224" i="19" s="1"/>
  <c r="L371" i="25"/>
  <c r="L21" i="7" s="1"/>
  <c r="M89" i="25"/>
  <c r="N58" i="19" s="1"/>
  <c r="M468" i="25"/>
  <c r="N285" i="19" s="1"/>
  <c r="H110" i="25"/>
  <c r="H329" i="19" s="1"/>
  <c r="K339" i="25"/>
  <c r="I422" i="25"/>
  <c r="I170" i="19" s="1"/>
  <c r="K296" i="25"/>
  <c r="K119" i="19" s="1"/>
  <c r="B353" i="25"/>
  <c r="A40" i="19" s="1"/>
  <c r="J58" i="25"/>
  <c r="J40" i="18" s="1"/>
  <c r="J270" i="25"/>
  <c r="J110" i="19" s="1"/>
  <c r="I353" i="25"/>
  <c r="I40" i="19" s="1"/>
  <c r="B47" i="25"/>
  <c r="A29" i="18" s="1"/>
  <c r="J404" i="25"/>
  <c r="J369" i="19" s="1"/>
  <c r="I77" i="25"/>
  <c r="I300" i="19" s="1"/>
  <c r="K221" i="25"/>
  <c r="K20" i="19" s="1"/>
  <c r="H204" i="25"/>
  <c r="H210" i="19" s="1"/>
  <c r="H361" i="25"/>
  <c r="H257" i="19" s="1"/>
  <c r="I442" i="25"/>
  <c r="J38" i="25"/>
  <c r="J20" i="18" s="1"/>
  <c r="I413" i="25"/>
  <c r="I378" i="19" s="1"/>
  <c r="M127" i="25"/>
  <c r="N75" i="19" s="1"/>
  <c r="M223" i="25"/>
  <c r="N22" i="19" s="1"/>
  <c r="I128" i="25"/>
  <c r="I76" i="19" s="1"/>
  <c r="H49" i="25"/>
  <c r="H31" i="18" s="1"/>
  <c r="L462" i="25"/>
  <c r="L193" i="19" s="1"/>
  <c r="B233" i="25"/>
  <c r="A93" i="19" s="1"/>
  <c r="M297" i="25"/>
  <c r="N120" i="19" s="1"/>
  <c r="K453" i="25"/>
  <c r="K184" i="19" s="1"/>
  <c r="J368" i="25"/>
  <c r="J145" i="19" s="1"/>
  <c r="K48" i="25"/>
  <c r="K30" i="18" s="1"/>
  <c r="H370" i="25"/>
  <c r="H147" i="19" s="1"/>
  <c r="B216" i="25"/>
  <c r="A222" i="19" s="1"/>
  <c r="I22" i="25"/>
  <c r="I18" i="17" s="1"/>
  <c r="K336" i="25"/>
  <c r="J457" i="25"/>
  <c r="J188" i="19" s="1"/>
  <c r="L184" i="25"/>
  <c r="L32" i="16" s="1"/>
  <c r="K175" i="25"/>
  <c r="K23" i="16" s="1"/>
  <c r="I90" i="25"/>
  <c r="I59" i="19" s="1"/>
  <c r="L465" i="25"/>
  <c r="L62" i="16" s="1"/>
  <c r="B198" i="25"/>
  <c r="A348" i="19" s="1"/>
  <c r="L48" i="25"/>
  <c r="L30" i="18" s="1"/>
  <c r="I376" i="25"/>
  <c r="I26" i="7" s="1"/>
  <c r="K212" i="25"/>
  <c r="K218" i="19" s="1"/>
  <c r="J299" i="25"/>
  <c r="J122" i="19" s="1"/>
  <c r="B360" i="25"/>
  <c r="A256" i="19" s="1"/>
  <c r="H62" i="25"/>
  <c r="H12" i="19" s="1"/>
  <c r="B97" i="25"/>
  <c r="A316" i="19" s="1"/>
  <c r="B403" i="25"/>
  <c r="A368" i="19" s="1"/>
  <c r="L443" i="25"/>
  <c r="K277" i="25"/>
  <c r="K14" i="15" s="1"/>
  <c r="K407" i="25"/>
  <c r="K372" i="19" s="1"/>
  <c r="M180" i="25"/>
  <c r="N28" i="16" s="1"/>
  <c r="J442" i="25"/>
  <c r="M380" i="25"/>
  <c r="N151" i="19" s="1"/>
  <c r="I41" i="25"/>
  <c r="I23" i="18" s="1"/>
  <c r="J151" i="25"/>
  <c r="J11" i="16" s="1"/>
  <c r="H439" i="25"/>
  <c r="M185" i="25"/>
  <c r="N33" i="16" s="1"/>
  <c r="K416" i="25"/>
  <c r="K164" i="19" s="1"/>
  <c r="L259" i="25"/>
  <c r="L99" i="19" s="1"/>
  <c r="L265" i="25"/>
  <c r="L105" i="19" s="1"/>
  <c r="B25" i="25"/>
  <c r="A273" i="19" s="1"/>
  <c r="I165" i="25"/>
  <c r="I342" i="19" s="1"/>
  <c r="B488" i="25"/>
  <c r="A28" i="15" s="1"/>
  <c r="L157" i="25"/>
  <c r="L334" i="19" s="1"/>
  <c r="M476" i="25"/>
  <c r="N268" i="19" s="1"/>
  <c r="B434" i="25"/>
  <c r="A59" i="16" s="1"/>
  <c r="B33" i="25"/>
  <c r="A312" i="19" s="1"/>
  <c r="K93" i="25"/>
  <c r="K62" i="19" s="1"/>
  <c r="J277" i="25"/>
  <c r="J14" i="15" s="1"/>
  <c r="I234" i="25"/>
  <c r="I94" i="19" s="1"/>
  <c r="M121" i="25"/>
  <c r="N202" i="19" s="1"/>
  <c r="K365" i="25"/>
  <c r="K142" i="19" s="1"/>
  <c r="H145" i="25"/>
  <c r="H86" i="19" s="1"/>
  <c r="K197" i="25"/>
  <c r="K347" i="19" s="1"/>
  <c r="J166" i="25"/>
  <c r="J343" i="19" s="1"/>
  <c r="I365" i="25"/>
  <c r="I142" i="19" s="1"/>
  <c r="K461" i="25"/>
  <c r="K192" i="19" s="1"/>
  <c r="B341" i="25"/>
  <c r="A51" i="16" s="1"/>
  <c r="L171" i="25"/>
  <c r="L19" i="16" s="1"/>
  <c r="K24" i="25"/>
  <c r="K272" i="19" s="1"/>
  <c r="J380" i="25"/>
  <c r="J151" i="19" s="1"/>
  <c r="B112" i="25"/>
  <c r="A29" i="7" s="1"/>
  <c r="J407" i="25"/>
  <c r="J372" i="19" s="1"/>
  <c r="H464" i="25"/>
  <c r="H61" i="16" s="1"/>
  <c r="J115" i="25"/>
  <c r="J66" i="19" s="1"/>
  <c r="M215" i="25"/>
  <c r="N221" i="19" s="1"/>
  <c r="K79" i="25"/>
  <c r="K48" i="19" s="1"/>
  <c r="I464" i="25"/>
  <c r="I61" i="16" s="1"/>
  <c r="I419" i="25"/>
  <c r="I167" i="19" s="1"/>
  <c r="L52" i="25"/>
  <c r="L34" i="18" s="1"/>
  <c r="B52" i="25"/>
  <c r="A34" i="18" s="1"/>
  <c r="K270" i="25"/>
  <c r="K110" i="19" s="1"/>
  <c r="H411" i="25"/>
  <c r="H376" i="19" s="1"/>
  <c r="M362" i="25"/>
  <c r="N258" i="19" s="1"/>
  <c r="M133" i="25"/>
  <c r="N81" i="19" s="1"/>
  <c r="M443" i="25"/>
  <c r="M434" i="25"/>
  <c r="N59" i="16" s="1"/>
  <c r="K46" i="25"/>
  <c r="K28" i="18" s="1"/>
  <c r="H473" i="25"/>
  <c r="H305" i="19" s="1"/>
  <c r="H456" i="25"/>
  <c r="H187" i="19" s="1"/>
  <c r="M327" i="25"/>
  <c r="N196" i="19" s="1"/>
  <c r="L174" i="25"/>
  <c r="L22" i="16" s="1"/>
  <c r="K284" i="25"/>
  <c r="K282" i="19" s="1"/>
  <c r="I444" i="25"/>
  <c r="I175" i="19" s="1"/>
  <c r="J61" i="25"/>
  <c r="J11" i="19" s="1"/>
  <c r="M475" i="25"/>
  <c r="N267" i="19" s="1"/>
  <c r="H216" i="25"/>
  <c r="H222" i="19" s="1"/>
  <c r="M319" i="25"/>
  <c r="N33" i="19" s="1"/>
  <c r="L193" i="25"/>
  <c r="L41" i="16" s="1"/>
  <c r="K456" i="25"/>
  <c r="K187" i="19" s="1"/>
  <c r="K398" i="25"/>
  <c r="K363" i="19" s="1"/>
  <c r="H350" i="25"/>
  <c r="H135" i="19" s="1"/>
  <c r="M235" i="25"/>
  <c r="N226" i="19" s="1"/>
  <c r="H9" i="25"/>
  <c r="H16" i="18" s="1"/>
  <c r="L124" i="25"/>
  <c r="L72" i="19" s="1"/>
  <c r="L442" i="25"/>
  <c r="M58" i="25"/>
  <c r="N40" i="18" s="1"/>
  <c r="J94" i="25"/>
  <c r="J63" i="19" s="1"/>
  <c r="M479" i="25"/>
  <c r="N44" i="19" s="1"/>
  <c r="H349" i="25"/>
  <c r="H134" i="19" s="1"/>
  <c r="M465" i="25"/>
  <c r="N62" i="16" s="1"/>
  <c r="M264" i="25"/>
  <c r="N104" i="19" s="1"/>
  <c r="I351" i="25"/>
  <c r="I38" i="19" s="1"/>
  <c r="I126" i="25"/>
  <c r="I74" i="19" s="1"/>
  <c r="L111" i="25"/>
  <c r="L330" i="19" s="1"/>
  <c r="J366" i="25"/>
  <c r="J143" i="19" s="1"/>
  <c r="B173" i="25"/>
  <c r="A21" i="16" s="1"/>
  <c r="I94" i="25"/>
  <c r="I63" i="19" s="1"/>
  <c r="L428" i="25"/>
  <c r="L173" i="19" s="1"/>
  <c r="K76" i="25"/>
  <c r="K299" i="19" s="1"/>
  <c r="M211" i="25"/>
  <c r="N217" i="19" s="1"/>
  <c r="B277" i="25"/>
  <c r="A14" i="15" s="1"/>
  <c r="H120" i="25"/>
  <c r="H201" i="19" s="1"/>
  <c r="H385" i="25"/>
  <c r="H156" i="19" s="1"/>
  <c r="K67" i="25"/>
  <c r="K290" i="19" s="1"/>
  <c r="L364" i="25"/>
  <c r="L141" i="19" s="1"/>
  <c r="B154" i="25"/>
  <c r="A14" i="16" s="1"/>
  <c r="H281" i="25"/>
  <c r="H18" i="15" s="1"/>
  <c r="H6" i="25"/>
  <c r="H13" i="18" s="1"/>
  <c r="H158" i="25"/>
  <c r="H335" i="19" s="1"/>
  <c r="H166" i="25"/>
  <c r="H343" i="19" s="1"/>
  <c r="H19" i="25"/>
  <c r="H16" i="17" s="1"/>
  <c r="H428" i="25"/>
  <c r="H173" i="19" s="1"/>
  <c r="K131" i="25"/>
  <c r="K79" i="19" s="1"/>
  <c r="K354" i="25"/>
  <c r="K41" i="19" s="1"/>
  <c r="M140" i="25"/>
  <c r="N84" i="19" s="1"/>
  <c r="J50" i="25"/>
  <c r="J32" i="18" s="1"/>
  <c r="J187" i="25"/>
  <c r="J35" i="16" s="1"/>
  <c r="L222" i="25"/>
  <c r="L21" i="19" s="1"/>
  <c r="B151" i="25"/>
  <c r="A11" i="16" s="1"/>
  <c r="L200" i="25"/>
  <c r="L44" i="16" s="1"/>
  <c r="J476" i="25"/>
  <c r="J268" i="19" s="1"/>
  <c r="J489" i="25"/>
  <c r="J29" i="15" s="1"/>
  <c r="K226" i="25"/>
  <c r="K25" i="19" s="1"/>
  <c r="J281" i="25"/>
  <c r="J18" i="15" s="1"/>
  <c r="K97" i="25"/>
  <c r="K316" i="19" s="1"/>
  <c r="I84" i="25"/>
  <c r="I53" i="19" s="1"/>
  <c r="B295" i="25"/>
  <c r="A118" i="19" s="1"/>
  <c r="L218" i="25"/>
  <c r="L224" i="19" s="1"/>
  <c r="L79" i="25"/>
  <c r="L48" i="19" s="1"/>
  <c r="B343" i="25"/>
  <c r="A53" i="16" s="1"/>
  <c r="L96" i="25"/>
  <c r="L65" i="19" s="1"/>
  <c r="J116" i="25"/>
  <c r="J67" i="19" s="1"/>
  <c r="L104" i="25"/>
  <c r="L323" i="19" s="1"/>
  <c r="J460" i="25"/>
  <c r="J191" i="19" s="1"/>
  <c r="M351" i="25"/>
  <c r="N38" i="19" s="1"/>
  <c r="K399" i="25"/>
  <c r="K364" i="19" s="1"/>
  <c r="J311" i="25"/>
  <c r="J10" i="14" s="1"/>
  <c r="J435" i="25"/>
  <c r="J262" i="19" s="1"/>
  <c r="J180" i="25"/>
  <c r="J28" i="16" s="1"/>
  <c r="I148" i="25"/>
  <c r="I89" i="19" s="1"/>
  <c r="B92" i="25"/>
  <c r="A61" i="19" s="1"/>
  <c r="I54" i="25"/>
  <c r="I36" i="18" s="1"/>
  <c r="L152" i="25"/>
  <c r="L12" i="16" s="1"/>
  <c r="I297" i="25"/>
  <c r="I120" i="19" s="1"/>
  <c r="J192" i="25"/>
  <c r="J40" i="16" s="1"/>
  <c r="J56" i="25"/>
  <c r="J38" i="18" s="1"/>
  <c r="L434" i="25"/>
  <c r="L59" i="16" s="1"/>
  <c r="L476" i="25"/>
  <c r="L268" i="19" s="1"/>
  <c r="I490" i="25"/>
  <c r="I30" i="15" s="1"/>
  <c r="H276" i="25"/>
  <c r="H13" i="15" s="1"/>
  <c r="B342" i="25"/>
  <c r="A52" i="16" s="1"/>
  <c r="L24" i="25"/>
  <c r="L272" i="19" s="1"/>
  <c r="L186" i="25"/>
  <c r="L34" i="16" s="1"/>
  <c r="K10" i="25"/>
  <c r="K17" i="18" s="1"/>
  <c r="J409" i="25"/>
  <c r="J374" i="19" s="1"/>
  <c r="L39" i="25"/>
  <c r="L21" i="18" s="1"/>
  <c r="M408" i="25"/>
  <c r="N373" i="19" s="1"/>
  <c r="B383" i="25"/>
  <c r="A154" i="19" s="1"/>
  <c r="J29" i="25"/>
  <c r="J308" i="19" s="1"/>
  <c r="J206" i="25"/>
  <c r="J212" i="19" s="1"/>
  <c r="K276" i="25"/>
  <c r="K13" i="15" s="1"/>
  <c r="K54" i="25"/>
  <c r="K36" i="18" s="1"/>
  <c r="B410" i="25"/>
  <c r="A375" i="19" s="1"/>
  <c r="M201" i="25"/>
  <c r="N45" i="16" s="1"/>
  <c r="B54" i="25"/>
  <c r="A36" i="18" s="1"/>
  <c r="B68" i="25"/>
  <c r="A291" i="19" s="1"/>
  <c r="M118" i="25"/>
  <c r="N69" i="19" s="1"/>
  <c r="L102" i="25"/>
  <c r="L321" i="19" s="1"/>
  <c r="H8" i="25"/>
  <c r="H15" i="18" s="1"/>
  <c r="B325" i="25"/>
  <c r="A19" i="7" s="1"/>
  <c r="K479" i="25"/>
  <c r="K44" i="19" s="1"/>
  <c r="L95" i="25"/>
  <c r="L64" i="19" s="1"/>
  <c r="H353" i="25"/>
  <c r="H40" i="19" s="1"/>
  <c r="B159" i="25"/>
  <c r="A336" i="19" s="1"/>
  <c r="B144" i="25"/>
  <c r="A18" i="19" s="1"/>
  <c r="K211" i="25"/>
  <c r="K217" i="19" s="1"/>
  <c r="K246" i="25"/>
  <c r="K97" i="19" s="1"/>
  <c r="K150" i="25"/>
  <c r="K10" i="16" s="1"/>
  <c r="I418" i="25"/>
  <c r="I166" i="19" s="1"/>
  <c r="M355" i="25"/>
  <c r="N136" i="19" s="1"/>
  <c r="L164" i="25"/>
  <c r="L341" i="19" s="1"/>
  <c r="B412" i="25"/>
  <c r="A377" i="19" s="1"/>
  <c r="L252" i="25"/>
  <c r="B266" i="25"/>
  <c r="A106" i="19" s="1"/>
  <c r="J26" i="25"/>
  <c r="J274" i="19" s="1"/>
  <c r="B440" i="25"/>
  <c r="I113" i="25"/>
  <c r="H179" i="25"/>
  <c r="H27" i="16" s="1"/>
  <c r="K22" i="25"/>
  <c r="K18" i="17" s="1"/>
  <c r="B131" i="25"/>
  <c r="A79" i="19" s="1"/>
  <c r="I212" i="25"/>
  <c r="I218" i="19" s="1"/>
  <c r="J178" i="25"/>
  <c r="J26" i="16" s="1"/>
  <c r="J472" i="25"/>
  <c r="J304" i="19" s="1"/>
  <c r="M296" i="25"/>
  <c r="N119" i="19" s="1"/>
  <c r="B286" i="25"/>
  <c r="A350" i="19" s="1"/>
  <c r="H103" i="25"/>
  <c r="H322" i="19" s="1"/>
  <c r="B372" i="25"/>
  <c r="A22" i="7" s="1"/>
  <c r="I350" i="25"/>
  <c r="I135" i="19" s="1"/>
  <c r="M277" i="25"/>
  <c r="N14" i="15" s="1"/>
  <c r="B142" i="25"/>
  <c r="A16" i="19" s="1"/>
  <c r="I287" i="25"/>
  <c r="I351" i="19" s="1"/>
  <c r="I65" i="25"/>
  <c r="I15" i="19" s="1"/>
  <c r="K134" i="25"/>
  <c r="K82" i="19" s="1"/>
  <c r="I252" i="25"/>
  <c r="K262" i="25"/>
  <c r="K102" i="19" s="1"/>
  <c r="I333" i="25"/>
  <c r="I252" i="19" s="1"/>
  <c r="M421" i="25"/>
  <c r="N169" i="19" s="1"/>
  <c r="M379" i="25"/>
  <c r="N150" i="19" s="1"/>
  <c r="L58" i="25"/>
  <c r="L40" i="18" s="1"/>
  <c r="H106" i="25"/>
  <c r="H325" i="19" s="1"/>
  <c r="M136" i="25"/>
  <c r="N205" i="19" s="1"/>
  <c r="B390" i="25"/>
  <c r="A161" i="19" s="1"/>
  <c r="K287" i="25"/>
  <c r="K351" i="19" s="1"/>
  <c r="L471" i="25"/>
  <c r="L303" i="19" s="1"/>
  <c r="K264" i="25"/>
  <c r="K104" i="19" s="1"/>
  <c r="L139" i="25"/>
  <c r="L83" i="19" s="1"/>
  <c r="H203" i="25"/>
  <c r="H209" i="19" s="1"/>
  <c r="L267" i="25"/>
  <c r="L107" i="19" s="1"/>
  <c r="I9" i="25"/>
  <c r="I16" i="18" s="1"/>
  <c r="K485" i="25"/>
  <c r="K25" i="15" s="1"/>
  <c r="M276" i="25"/>
  <c r="N13" i="15" s="1"/>
  <c r="M455" i="25"/>
  <c r="N186" i="19" s="1"/>
  <c r="L324" i="25"/>
  <c r="L18" i="7" s="1"/>
  <c r="K444" i="25"/>
  <c r="K175" i="19" s="1"/>
  <c r="L381" i="25"/>
  <c r="L152" i="19" s="1"/>
  <c r="I293" i="25"/>
  <c r="I116" i="19" s="1"/>
  <c r="H47" i="25"/>
  <c r="H29" i="18" s="1"/>
  <c r="B123" i="25"/>
  <c r="A71" i="19" s="1"/>
  <c r="J449" i="25"/>
  <c r="J180" i="19" s="1"/>
  <c r="I478" i="25"/>
  <c r="I43" i="19" s="1"/>
  <c r="J431" i="25"/>
  <c r="J56" i="16" s="1"/>
  <c r="H124" i="25"/>
  <c r="H72" i="19" s="1"/>
  <c r="I115" i="25"/>
  <c r="I66" i="19" s="1"/>
  <c r="I149" i="25"/>
  <c r="I90" i="19" s="1"/>
  <c r="M101" i="25"/>
  <c r="N320" i="19" s="1"/>
  <c r="M123" i="25"/>
  <c r="N71" i="19" s="1"/>
  <c r="B292" i="25"/>
  <c r="A115" i="19" s="1"/>
  <c r="K393" i="25"/>
  <c r="K358" i="19" s="1"/>
  <c r="L16" i="25"/>
  <c r="L13" i="17" s="1"/>
  <c r="L123" i="25"/>
  <c r="L71" i="19" s="1"/>
  <c r="B391" i="25"/>
  <c r="A162" i="19" s="1"/>
  <c r="H265" i="25"/>
  <c r="H105" i="19" s="1"/>
  <c r="I474" i="25"/>
  <c r="I266" i="19" s="1"/>
  <c r="H338" i="25"/>
  <c r="M234" i="25"/>
  <c r="N94" i="19" s="1"/>
  <c r="M97" i="25"/>
  <c r="N316" i="19" s="1"/>
  <c r="I336" i="25"/>
  <c r="B302" i="25"/>
  <c r="A245" i="19" s="1"/>
  <c r="J10" i="25"/>
  <c r="J17" i="18" s="1"/>
  <c r="K217" i="25"/>
  <c r="K223" i="19" s="1"/>
  <c r="I192" i="25"/>
  <c r="I40" i="16" s="1"/>
  <c r="K199" i="25"/>
  <c r="K43" i="16" s="1"/>
  <c r="J269" i="25"/>
  <c r="J109" i="19" s="1"/>
  <c r="L156" i="25"/>
  <c r="L333" i="19" s="1"/>
  <c r="M80" i="25"/>
  <c r="N49" i="19" s="1"/>
  <c r="L468" i="25"/>
  <c r="L285" i="19" s="1"/>
  <c r="M4" i="25"/>
  <c r="N11" i="18" s="1"/>
  <c r="J209" i="25"/>
  <c r="J215" i="19" s="1"/>
  <c r="K432" i="25"/>
  <c r="K57" i="16" s="1"/>
  <c r="K480" i="25"/>
  <c r="K45" i="19" s="1"/>
  <c r="I203" i="25"/>
  <c r="I209" i="19" s="1"/>
  <c r="I417" i="25"/>
  <c r="I165" i="19" s="1"/>
  <c r="H427" i="25"/>
  <c r="H172" i="19" s="1"/>
  <c r="M457" i="25"/>
  <c r="N188" i="19" s="1"/>
  <c r="J327" i="25"/>
  <c r="J196" i="19" s="1"/>
  <c r="K130" i="25"/>
  <c r="K78" i="19" s="1"/>
  <c r="J95" i="25"/>
  <c r="J64" i="19" s="1"/>
  <c r="L457" i="25"/>
  <c r="L188" i="19" s="1"/>
  <c r="I6" i="25"/>
  <c r="I13" i="18" s="1"/>
  <c r="H12" i="25"/>
  <c r="H19" i="18" s="1"/>
  <c r="M282" i="25"/>
  <c r="N280" i="19" s="1"/>
  <c r="H268" i="25"/>
  <c r="H108" i="19" s="1"/>
  <c r="L311" i="25"/>
  <c r="L10" i="14" s="1"/>
  <c r="J59" i="25"/>
  <c r="J41" i="18" s="1"/>
  <c r="M311" i="25"/>
  <c r="N10" i="14" s="1"/>
  <c r="K144" i="25"/>
  <c r="K18" i="19" s="1"/>
  <c r="B420" i="25"/>
  <c r="A168" i="19" s="1"/>
  <c r="J246" i="25"/>
  <c r="J97" i="19" s="1"/>
  <c r="I4" i="25"/>
  <c r="I11" i="18" s="1"/>
  <c r="H449" i="25"/>
  <c r="H180" i="19" s="1"/>
  <c r="L162" i="25"/>
  <c r="L339" i="19" s="1"/>
  <c r="M325" i="25"/>
  <c r="N19" i="7" s="1"/>
  <c r="L236" i="25"/>
  <c r="L227" i="19" s="1"/>
  <c r="L277" i="25"/>
  <c r="L14" i="15" s="1"/>
  <c r="H264" i="25"/>
  <c r="H104" i="19" s="1"/>
  <c r="M158" i="25"/>
  <c r="N335" i="19" s="1"/>
  <c r="B337" i="25"/>
  <c r="A47" i="16" s="1"/>
  <c r="I466" i="25"/>
  <c r="I283" i="19" s="1"/>
  <c r="B346" i="25"/>
  <c r="A355" i="19" s="1"/>
  <c r="I366" i="25"/>
  <c r="I143" i="19" s="1"/>
  <c r="M187" i="25"/>
  <c r="N35" i="16" s="1"/>
  <c r="L455" i="25"/>
  <c r="L186" i="19" s="1"/>
  <c r="H320" i="25"/>
  <c r="H34" i="19" s="1"/>
  <c r="M104" i="25"/>
  <c r="N323" i="19" s="1"/>
  <c r="H309" i="25"/>
  <c r="H125" i="19" s="1"/>
  <c r="H418" i="25"/>
  <c r="H166" i="19" s="1"/>
  <c r="H118" i="25"/>
  <c r="H69" i="19" s="1"/>
  <c r="M22" i="25"/>
  <c r="N18" i="17" s="1"/>
  <c r="L203" i="25"/>
  <c r="L209" i="19" s="1"/>
  <c r="I264" i="25"/>
  <c r="I104" i="19" s="1"/>
  <c r="L461" i="25"/>
  <c r="L192" i="19" s="1"/>
  <c r="I171" i="25"/>
  <c r="I19" i="16" s="1"/>
  <c r="L120" i="25"/>
  <c r="L201" i="19" s="1"/>
  <c r="B5" i="25"/>
  <c r="A12" i="18" s="1"/>
  <c r="B320" i="25"/>
  <c r="A34" i="19" s="1"/>
  <c r="J239" i="25"/>
  <c r="J230" i="19" s="1"/>
  <c r="K216" i="25"/>
  <c r="K222" i="19" s="1"/>
  <c r="B59" i="25"/>
  <c r="A41" i="18" s="1"/>
  <c r="J483" i="25"/>
  <c r="J23" i="15" s="1"/>
  <c r="H65" i="25"/>
  <c r="H15" i="19" s="1"/>
  <c r="B473" i="25"/>
  <c r="A305" i="19" s="1"/>
  <c r="J244" i="25"/>
  <c r="J95" i="19" s="1"/>
  <c r="H58" i="25"/>
  <c r="H40" i="18" s="1"/>
  <c r="H89" i="25"/>
  <c r="H58" i="19" s="1"/>
  <c r="B379" i="25"/>
  <c r="A150" i="19" s="1"/>
  <c r="L206" i="25"/>
  <c r="L212" i="19" s="1"/>
  <c r="I482" i="25"/>
  <c r="I22" i="15" s="1"/>
  <c r="L5" i="25"/>
  <c r="L12" i="18" s="1"/>
  <c r="I91" i="25"/>
  <c r="I60" i="19" s="1"/>
  <c r="B432" i="25"/>
  <c r="A57" i="16" s="1"/>
  <c r="M347" i="25"/>
  <c r="N356" i="19" s="1"/>
  <c r="M440" i="25"/>
  <c r="K469" i="25"/>
  <c r="K286" i="19" s="1"/>
  <c r="B129" i="25"/>
  <c r="A77" i="19" s="1"/>
  <c r="M372" i="25"/>
  <c r="N22" i="7" s="1"/>
  <c r="B168" i="25"/>
  <c r="A16" i="16" s="1"/>
  <c r="I310" i="25"/>
  <c r="I126" i="19" s="1"/>
  <c r="H397" i="25"/>
  <c r="H362" i="19" s="1"/>
  <c r="L489" i="25"/>
  <c r="L29" i="15" s="1"/>
  <c r="M205" i="25"/>
  <c r="N211" i="19" s="1"/>
  <c r="K440" i="25"/>
  <c r="J325" i="25"/>
  <c r="J19" i="7" s="1"/>
  <c r="I460" i="25"/>
  <c r="I191" i="19" s="1"/>
  <c r="L71" i="25"/>
  <c r="L294" i="19" s="1"/>
  <c r="L224" i="25"/>
  <c r="L23" i="19" s="1"/>
  <c r="K303" i="25"/>
  <c r="K246" i="19" s="1"/>
  <c r="I170" i="25"/>
  <c r="I18" i="16" s="1"/>
  <c r="M320" i="25"/>
  <c r="N34" i="19" s="1"/>
  <c r="L221" i="25"/>
  <c r="L20" i="19" s="1"/>
  <c r="B290" i="25"/>
  <c r="A113" i="19" s="1"/>
  <c r="H275" i="25"/>
  <c r="H12" i="15" s="1"/>
  <c r="B121" i="25"/>
  <c r="A202" i="19" s="1"/>
  <c r="M78" i="25"/>
  <c r="N301" i="19" s="1"/>
  <c r="K331" i="25"/>
  <c r="K10" i="7" s="1"/>
  <c r="H388" i="25"/>
  <c r="H159" i="19" s="1"/>
  <c r="B394" i="25"/>
  <c r="A359" i="19" s="1"/>
  <c r="J74" i="25"/>
  <c r="J297" i="19" s="1"/>
  <c r="M212" i="25"/>
  <c r="N218" i="19" s="1"/>
  <c r="B153" i="25"/>
  <c r="A13" i="16" s="1"/>
  <c r="J347" i="25"/>
  <c r="J356" i="19" s="1"/>
  <c r="I191" i="25"/>
  <c r="I39" i="16" s="1"/>
  <c r="M367" i="25"/>
  <c r="N144" i="19" s="1"/>
  <c r="H155" i="25"/>
  <c r="H15" i="16" s="1"/>
  <c r="K413" i="25"/>
  <c r="K378" i="19" s="1"/>
  <c r="B250" i="25"/>
  <c r="A237" i="19" s="1"/>
  <c r="J320" i="25"/>
  <c r="J34" i="19" s="1"/>
  <c r="M85" i="25"/>
  <c r="N54" i="19" s="1"/>
  <c r="H161" i="25"/>
  <c r="H338" i="19" s="1"/>
  <c r="K356" i="25"/>
  <c r="K137" i="19" s="1"/>
  <c r="I277" i="25"/>
  <c r="I14" i="15" s="1"/>
  <c r="H39" i="25"/>
  <c r="H21" i="18" s="1"/>
  <c r="K369" i="25"/>
  <c r="K146" i="19" s="1"/>
  <c r="H197" i="25"/>
  <c r="H347" i="19" s="1"/>
  <c r="M83" i="25"/>
  <c r="N52" i="19" s="1"/>
  <c r="I432" i="25"/>
  <c r="I57" i="16" s="1"/>
  <c r="B486" i="25"/>
  <c r="A26" i="15" s="1"/>
  <c r="K198" i="25"/>
  <c r="K348" i="19" s="1"/>
  <c r="K275" i="25"/>
  <c r="K12" i="15" s="1"/>
  <c r="I359" i="25"/>
  <c r="I255" i="19" s="1"/>
  <c r="L330" i="25"/>
  <c r="L9" i="7" s="1"/>
  <c r="J96" i="25"/>
  <c r="J65" i="19" s="1"/>
  <c r="M390" i="25"/>
  <c r="N161" i="19" s="1"/>
  <c r="L242" i="25"/>
  <c r="L233" i="19" s="1"/>
  <c r="J188" i="25"/>
  <c r="J36" i="16" s="1"/>
  <c r="L190" i="25"/>
  <c r="L38" i="16" s="1"/>
  <c r="K383" i="25"/>
  <c r="K154" i="19" s="1"/>
  <c r="I29" i="25"/>
  <c r="I308" i="19" s="1"/>
  <c r="L279" i="25"/>
  <c r="L16" i="15" s="1"/>
  <c r="H167" i="25"/>
  <c r="H344" i="19" s="1"/>
  <c r="H328" i="25"/>
  <c r="H197" i="19" s="1"/>
  <c r="I59" i="25"/>
  <c r="I41" i="18" s="1"/>
  <c r="H109" i="25"/>
  <c r="H328" i="19" s="1"/>
  <c r="M448" i="25"/>
  <c r="N179" i="19" s="1"/>
  <c r="I34" i="25"/>
  <c r="I313" i="19" s="1"/>
  <c r="K195" i="25"/>
  <c r="K345" i="19" s="1"/>
  <c r="K376" i="25"/>
  <c r="K26" i="7" s="1"/>
  <c r="J149" i="25"/>
  <c r="J90" i="19" s="1"/>
  <c r="M373" i="25"/>
  <c r="N23" i="7" s="1"/>
  <c r="M142" i="25"/>
  <c r="N16" i="19" s="1"/>
  <c r="M415" i="25"/>
  <c r="N163" i="19" s="1"/>
  <c r="J361" i="25"/>
  <c r="J257" i="19" s="1"/>
  <c r="I370" i="25"/>
  <c r="I147" i="19" s="1"/>
  <c r="J35" i="25"/>
  <c r="J277" i="19" s="1"/>
  <c r="B452" i="25"/>
  <c r="A183" i="19" s="1"/>
  <c r="M144" i="25"/>
  <c r="N18" i="19" s="1"/>
  <c r="K427" i="25"/>
  <c r="K172" i="19" s="1"/>
  <c r="I46" i="25"/>
  <c r="I28" i="18" s="1"/>
  <c r="J17" i="25"/>
  <c r="J14" i="17" s="1"/>
  <c r="I411" i="25"/>
  <c r="I376" i="19" s="1"/>
  <c r="L195" i="25"/>
  <c r="L345" i="19" s="1"/>
  <c r="J164" i="25"/>
  <c r="J341" i="19" s="1"/>
  <c r="M51" i="25"/>
  <c r="N33" i="18" s="1"/>
  <c r="B382" i="25"/>
  <c r="A153" i="19" s="1"/>
  <c r="K159" i="25"/>
  <c r="K336" i="19" s="1"/>
  <c r="K201" i="25"/>
  <c r="K45" i="16" s="1"/>
  <c r="I83" i="25"/>
  <c r="I52" i="19" s="1"/>
  <c r="M19" i="25"/>
  <c r="N16" i="17" s="1"/>
  <c r="B179" i="25"/>
  <c r="A27" i="16" s="1"/>
  <c r="M9" i="25"/>
  <c r="N16" i="18" s="1"/>
  <c r="B300" i="25"/>
  <c r="A123" i="19" s="1"/>
  <c r="K283" i="25"/>
  <c r="K281" i="19" s="1"/>
  <c r="K129" i="25"/>
  <c r="K77" i="19" s="1"/>
  <c r="I383" i="25"/>
  <c r="I154" i="19" s="1"/>
  <c r="J430" i="25"/>
  <c r="J55" i="16" s="1"/>
  <c r="H469" i="25"/>
  <c r="H286" i="19" s="1"/>
  <c r="H42" i="25"/>
  <c r="H24" i="18" s="1"/>
  <c r="K451" i="25"/>
  <c r="K182" i="19" s="1"/>
  <c r="I304" i="25"/>
  <c r="I247" i="19" s="1"/>
  <c r="J68" i="25"/>
  <c r="J291" i="19" s="1"/>
  <c r="L12" i="25"/>
  <c r="L19" i="18" s="1"/>
  <c r="I219" i="25"/>
  <c r="I225" i="19" s="1"/>
  <c r="M14" i="25"/>
  <c r="N11" i="17" s="1"/>
  <c r="K484" i="25"/>
  <c r="K24" i="15" s="1"/>
  <c r="M207" i="25"/>
  <c r="N213" i="19" s="1"/>
  <c r="H242" i="25"/>
  <c r="H233" i="19" s="1"/>
  <c r="I58" i="25"/>
  <c r="I40" i="18" s="1"/>
  <c r="B99" i="25"/>
  <c r="A318" i="19" s="1"/>
  <c r="K307" i="25"/>
  <c r="K250" i="19" s="1"/>
  <c r="H448" i="25"/>
  <c r="H179" i="19" s="1"/>
  <c r="K139" i="25"/>
  <c r="K83" i="19" s="1"/>
  <c r="I456" i="25"/>
  <c r="I187" i="19" s="1"/>
  <c r="J469" i="25"/>
  <c r="J286" i="19" s="1"/>
  <c r="K177" i="25"/>
  <c r="K25" i="16" s="1"/>
  <c r="M386" i="25"/>
  <c r="N157" i="19" s="1"/>
  <c r="I267" i="25"/>
  <c r="I107" i="19" s="1"/>
  <c r="M21" i="25"/>
  <c r="B255" i="25"/>
  <c r="A241" i="19" s="1"/>
  <c r="B39" i="25"/>
  <c r="A21" i="18" s="1"/>
  <c r="H273" i="25"/>
  <c r="H10" i="15" s="1"/>
  <c r="I71" i="25"/>
  <c r="I294" i="19" s="1"/>
  <c r="I96" i="25"/>
  <c r="I65" i="19" s="1"/>
  <c r="L419" i="25"/>
  <c r="L167" i="19" s="1"/>
  <c r="L404" i="25"/>
  <c r="L369" i="19" s="1"/>
  <c r="I391" i="25"/>
  <c r="I162" i="19" s="1"/>
  <c r="H20" i="25"/>
  <c r="H17" i="17" s="1"/>
  <c r="H407" i="25"/>
  <c r="H372" i="19" s="1"/>
  <c r="L122" i="25"/>
  <c r="L203" i="19" s="1"/>
  <c r="H481" i="25"/>
  <c r="H21" i="15" s="1"/>
  <c r="M154" i="25"/>
  <c r="N14" i="16" s="1"/>
  <c r="H195" i="25"/>
  <c r="H345" i="19" s="1"/>
  <c r="J228" i="25"/>
  <c r="J27" i="19" s="1"/>
  <c r="K392" i="25"/>
  <c r="K357" i="19" s="1"/>
  <c r="M294" i="25"/>
  <c r="N117" i="19" s="1"/>
  <c r="I236" i="25"/>
  <c r="I227" i="19" s="1"/>
  <c r="K238" i="25"/>
  <c r="K229" i="19" s="1"/>
  <c r="H137" i="25"/>
  <c r="H206" i="19" s="1"/>
  <c r="I481" i="25"/>
  <c r="I21" i="15" s="1"/>
  <c r="L151" i="25"/>
  <c r="L11" i="16" s="1"/>
  <c r="L454" i="25"/>
  <c r="L185" i="19" s="1"/>
  <c r="J199" i="25"/>
  <c r="J43" i="16" s="1"/>
  <c r="B430" i="25"/>
  <c r="A55" i="16" s="1"/>
  <c r="M489" i="25"/>
  <c r="N29" i="15" s="1"/>
  <c r="M115" i="25"/>
  <c r="N66" i="19" s="1"/>
  <c r="K117" i="25"/>
  <c r="K68" i="19" s="1"/>
  <c r="L153" i="25"/>
  <c r="L13" i="16" s="1"/>
  <c r="J392" i="25"/>
  <c r="J357" i="19" s="1"/>
  <c r="L395" i="25"/>
  <c r="L360" i="19" s="1"/>
  <c r="H355" i="25"/>
  <c r="H136" i="19" s="1"/>
  <c r="M451" i="25"/>
  <c r="N182" i="19" s="1"/>
  <c r="H451" i="25"/>
  <c r="H182" i="19" s="1"/>
  <c r="K349" i="25"/>
  <c r="K134" i="19" s="1"/>
  <c r="K305" i="25"/>
  <c r="K248" i="19" s="1"/>
  <c r="B318" i="25"/>
  <c r="A32" i="19" s="1"/>
  <c r="K362" i="25"/>
  <c r="K258" i="19" s="1"/>
  <c r="I415" i="25"/>
  <c r="I163" i="19" s="1"/>
  <c r="I380" i="25"/>
  <c r="I151" i="19" s="1"/>
  <c r="I130" i="25"/>
  <c r="I78" i="19" s="1"/>
  <c r="L34" i="25"/>
  <c r="L313" i="19" s="1"/>
  <c r="H22" i="25"/>
  <c r="H18" i="17" s="1"/>
  <c r="H315" i="25"/>
  <c r="H14" i="14" s="1"/>
  <c r="H393" i="25"/>
  <c r="H358" i="19" s="1"/>
  <c r="M239" i="25"/>
  <c r="N230" i="19" s="1"/>
  <c r="K152" i="25"/>
  <c r="K12" i="16" s="1"/>
  <c r="K396" i="25"/>
  <c r="K361" i="19" s="1"/>
  <c r="M61" i="25"/>
  <c r="N11" i="19" s="1"/>
  <c r="M288" i="25"/>
  <c r="N352" i="19" s="1"/>
  <c r="I135" i="25"/>
  <c r="I204" i="19" s="1"/>
  <c r="K204" i="25"/>
  <c r="K210" i="19" s="1"/>
  <c r="I364" i="25"/>
  <c r="I141" i="19" s="1"/>
  <c r="M71" i="25"/>
  <c r="N294" i="19" s="1"/>
  <c r="H442" i="25"/>
  <c r="I296" i="25"/>
  <c r="I119" i="19" s="1"/>
  <c r="K374" i="25"/>
  <c r="K24" i="7" s="1"/>
  <c r="H446" i="25"/>
  <c r="H177" i="19" s="1"/>
  <c r="J186" i="25"/>
  <c r="J34" i="16" s="1"/>
  <c r="H208" i="25"/>
  <c r="H214" i="19" s="1"/>
  <c r="I254" i="25"/>
  <c r="I240" i="19" s="1"/>
  <c r="M13" i="25"/>
  <c r="N10" i="17" s="1"/>
  <c r="J125" i="25"/>
  <c r="J73" i="19" s="1"/>
  <c r="B238" i="25"/>
  <c r="A229" i="19" s="1"/>
  <c r="K446" i="25"/>
  <c r="K177" i="19" s="1"/>
  <c r="B453" i="25"/>
  <c r="A184" i="19" s="1"/>
  <c r="J91" i="25"/>
  <c r="J60" i="19" s="1"/>
  <c r="B317" i="25"/>
  <c r="A31" i="19" s="1"/>
  <c r="M247" i="25"/>
  <c r="N98" i="19" s="1"/>
  <c r="H14" i="25"/>
  <c r="H11" i="17" s="1"/>
  <c r="I349" i="25"/>
  <c r="I134" i="19" s="1"/>
  <c r="H441" i="25"/>
  <c r="J445" i="25"/>
  <c r="J176" i="19" s="1"/>
  <c r="L407" i="25"/>
  <c r="L372" i="19" s="1"/>
  <c r="J383" i="25"/>
  <c r="J154" i="19" s="1"/>
  <c r="K207" i="25"/>
  <c r="K213" i="19" s="1"/>
  <c r="H125" i="25"/>
  <c r="H73" i="19" s="1"/>
  <c r="I53" i="25"/>
  <c r="I35" i="18" s="1"/>
  <c r="M249" i="25"/>
  <c r="N236" i="19" s="1"/>
  <c r="J143" i="25"/>
  <c r="J17" i="19" s="1"/>
  <c r="B27" i="25"/>
  <c r="A275" i="19" s="1"/>
  <c r="H186" i="25"/>
  <c r="H34" i="16" s="1"/>
  <c r="B83" i="25"/>
  <c r="A52" i="19" s="1"/>
  <c r="M214" i="25"/>
  <c r="N220" i="19" s="1"/>
  <c r="B18" i="25"/>
  <c r="A15" i="17" s="1"/>
  <c r="K297" i="25"/>
  <c r="K120" i="19" s="1"/>
  <c r="H187" i="25"/>
  <c r="H35" i="16" s="1"/>
  <c r="K338" i="25"/>
  <c r="J446" i="25"/>
  <c r="J177" i="19" s="1"/>
  <c r="K417" i="25"/>
  <c r="K165" i="19" s="1"/>
  <c r="J480" i="25"/>
  <c r="J45" i="19" s="1"/>
  <c r="J378" i="25"/>
  <c r="J149" i="19" s="1"/>
  <c r="B227" i="25"/>
  <c r="A26" i="19" s="1"/>
  <c r="J201" i="25"/>
  <c r="J45" i="16" s="1"/>
  <c r="M227" i="25"/>
  <c r="N26" i="19" s="1"/>
  <c r="I24" i="25"/>
  <c r="I272" i="19" s="1"/>
  <c r="B371" i="25"/>
  <c r="A21" i="7" s="1"/>
  <c r="H450" i="25"/>
  <c r="H181" i="19" s="1"/>
  <c r="K337" i="25"/>
  <c r="I109" i="25"/>
  <c r="I328" i="19" s="1"/>
  <c r="K202" i="25"/>
  <c r="K208" i="19" s="1"/>
  <c r="I400" i="25"/>
  <c r="I365" i="19" s="1"/>
  <c r="K178" i="25"/>
  <c r="K26" i="16" s="1"/>
  <c r="K231" i="25"/>
  <c r="K91" i="19" s="1"/>
  <c r="L426" i="25"/>
  <c r="L171" i="19" s="1"/>
  <c r="M280" i="25"/>
  <c r="N17" i="15" s="1"/>
  <c r="I129" i="25"/>
  <c r="I77" i="19" s="1"/>
  <c r="K104" i="25"/>
  <c r="K323" i="19" s="1"/>
  <c r="K299" i="25"/>
  <c r="K122" i="19" s="1"/>
  <c r="L257" i="25"/>
  <c r="L243" i="19" s="1"/>
  <c r="M28" i="25"/>
  <c r="N276" i="19" s="1"/>
  <c r="I5" i="25"/>
  <c r="I12" i="18" s="1"/>
  <c r="K39" i="25"/>
  <c r="K21" i="18" s="1"/>
  <c r="I330" i="25"/>
  <c r="I9" i="7" s="1"/>
  <c r="H157" i="25"/>
  <c r="H334" i="19" s="1"/>
  <c r="J482" i="25"/>
  <c r="J22" i="15" s="1"/>
  <c r="M433" i="25"/>
  <c r="N58" i="16" s="1"/>
  <c r="I33" i="25"/>
  <c r="I312" i="19" s="1"/>
  <c r="L247" i="25"/>
  <c r="L98" i="19" s="1"/>
  <c r="K251" i="25"/>
  <c r="K238" i="19" s="1"/>
  <c r="J51" i="25"/>
  <c r="J33" i="18" s="1"/>
  <c r="B281" i="25"/>
  <c r="A18" i="15" s="1"/>
  <c r="B185" i="25"/>
  <c r="A33" i="16" s="1"/>
  <c r="J436" i="25"/>
  <c r="J263" i="19" s="1"/>
  <c r="M31" i="25"/>
  <c r="N310" i="19" s="1"/>
  <c r="H365" i="25"/>
  <c r="H142" i="19" s="1"/>
  <c r="H142" i="25"/>
  <c r="H16" i="19" s="1"/>
  <c r="B426" i="25"/>
  <c r="A171" i="19" s="1"/>
  <c r="M444" i="25"/>
  <c r="N175" i="19" s="1"/>
  <c r="B236" i="25"/>
  <c r="A227" i="19" s="1"/>
  <c r="I12" i="25"/>
  <c r="I19" i="18" s="1"/>
  <c r="L389" i="25"/>
  <c r="L160" i="19" s="1"/>
  <c r="L197" i="25"/>
  <c r="L347" i="19" s="1"/>
  <c r="J182" i="25"/>
  <c r="J30" i="16" s="1"/>
  <c r="J379" i="25"/>
  <c r="J150" i="19" s="1"/>
  <c r="I151" i="25"/>
  <c r="I11" i="16" s="1"/>
  <c r="H129" i="25"/>
  <c r="H77" i="19" s="1"/>
  <c r="I242" i="25"/>
  <c r="I233" i="19" s="1"/>
  <c r="I18" i="25"/>
  <c r="I15" i="17" s="1"/>
  <c r="I291" i="25"/>
  <c r="I114" i="19" s="1"/>
  <c r="L187" i="25"/>
  <c r="L35" i="16" s="1"/>
  <c r="M60" i="25"/>
  <c r="N10" i="19" s="1"/>
  <c r="K466" i="25"/>
  <c r="K283" i="19" s="1"/>
  <c r="H420" i="25"/>
  <c r="H168" i="19" s="1"/>
  <c r="B78" i="25"/>
  <c r="A301" i="19" s="1"/>
  <c r="H490" i="25"/>
  <c r="H30" i="15" s="1"/>
  <c r="H468" i="25"/>
  <c r="H285" i="19" s="1"/>
  <c r="L327" i="25"/>
  <c r="L196" i="19" s="1"/>
  <c r="H386" i="25"/>
  <c r="H157" i="19" s="1"/>
  <c r="I283" i="25"/>
  <c r="I281" i="19" s="1"/>
  <c r="H52" i="25"/>
  <c r="H34" i="18" s="1"/>
  <c r="M197" i="25"/>
  <c r="N347" i="19" s="1"/>
  <c r="B313" i="25"/>
  <c r="A12" i="14" s="1"/>
  <c r="J236" i="25"/>
  <c r="J227" i="19" s="1"/>
  <c r="M245" i="25"/>
  <c r="N96" i="19" s="1"/>
  <c r="H130" i="25"/>
  <c r="H78" i="19" s="1"/>
  <c r="I38" i="25"/>
  <c r="I20" i="18" s="1"/>
  <c r="B385" i="25"/>
  <c r="A156" i="19" s="1"/>
  <c r="M74" i="25"/>
  <c r="N297" i="19" s="1"/>
  <c r="K294" i="25"/>
  <c r="K117" i="19" s="1"/>
  <c r="J423" i="25"/>
  <c r="J259" i="19" s="1"/>
  <c r="B140" i="25"/>
  <c r="A84" i="19" s="1"/>
  <c r="I290" i="25"/>
  <c r="I113" i="19" s="1"/>
  <c r="H245" i="25"/>
  <c r="H96" i="19" s="1"/>
  <c r="B202" i="25"/>
  <c r="A208" i="19" s="1"/>
  <c r="B443" i="25"/>
  <c r="I331" i="25"/>
  <c r="I10" i="7" s="1"/>
  <c r="K290" i="25"/>
  <c r="K113" i="19" s="1"/>
  <c r="J310" i="25"/>
  <c r="J126" i="19" s="1"/>
  <c r="J90" i="25"/>
  <c r="J59" i="19" s="1"/>
  <c r="J265" i="25"/>
  <c r="J105" i="19" s="1"/>
  <c r="B81" i="25"/>
  <c r="A50" i="19" s="1"/>
  <c r="H401" i="25"/>
  <c r="H366" i="19" s="1"/>
  <c r="I289" i="25"/>
  <c r="I353" i="19" s="1"/>
  <c r="K229" i="25"/>
  <c r="K28" i="19" s="1"/>
  <c r="B422" i="25"/>
  <c r="A170" i="19" s="1"/>
  <c r="M137" i="25"/>
  <c r="N206" i="19" s="1"/>
  <c r="B224" i="25"/>
  <c r="A23" i="19" s="1"/>
  <c r="K260" i="25"/>
  <c r="K100" i="19" s="1"/>
  <c r="L334" i="25"/>
  <c r="L253" i="19" s="1"/>
  <c r="H213" i="25"/>
  <c r="H219" i="19" s="1"/>
  <c r="K33" i="25"/>
  <c r="K312" i="19" s="1"/>
  <c r="H345" i="25"/>
  <c r="H354" i="19" s="1"/>
  <c r="J72" i="25"/>
  <c r="J295" i="19" s="1"/>
  <c r="J315" i="25"/>
  <c r="J14" i="14" s="1"/>
  <c r="J429" i="25"/>
  <c r="J174" i="19" s="1"/>
  <c r="J196" i="25"/>
  <c r="J346" i="19" s="1"/>
  <c r="I190" i="25"/>
  <c r="I38" i="16" s="1"/>
  <c r="I292" i="25"/>
  <c r="I115" i="19" s="1"/>
  <c r="M438" i="25"/>
  <c r="N265" i="19" s="1"/>
  <c r="L75" i="25"/>
  <c r="L298" i="19" s="1"/>
  <c r="H317" i="25"/>
  <c r="H31" i="19" s="1"/>
  <c r="I124" i="25"/>
  <c r="I72" i="19" s="1"/>
  <c r="J455" i="25"/>
  <c r="J186" i="19" s="1"/>
  <c r="I215" i="25"/>
  <c r="I221" i="19" s="1"/>
  <c r="B441" i="25"/>
  <c r="H223" i="25"/>
  <c r="H22" i="19" s="1"/>
  <c r="M363" i="25"/>
  <c r="N140" i="19" s="1"/>
  <c r="J142" i="25"/>
  <c r="J16" i="19" s="1"/>
  <c r="K335" i="25"/>
  <c r="K254" i="19" s="1"/>
  <c r="L390" i="25"/>
  <c r="L161" i="19" s="1"/>
  <c r="M405" i="25"/>
  <c r="N370" i="19" s="1"/>
  <c r="I207" i="25"/>
  <c r="I213" i="19" s="1"/>
  <c r="H241" i="25"/>
  <c r="H232" i="19" s="1"/>
  <c r="B16" i="25"/>
  <c r="A13" i="17" s="1"/>
  <c r="B411" i="25"/>
  <c r="A376" i="19" s="1"/>
  <c r="B228" i="25"/>
  <c r="A27" i="19" s="1"/>
  <c r="I266" i="25"/>
  <c r="I106" i="19" s="1"/>
  <c r="L296" i="25"/>
  <c r="L119" i="19" s="1"/>
  <c r="H318" i="25"/>
  <c r="H32" i="19" s="1"/>
  <c r="J31" i="25"/>
  <c r="J310" i="19" s="1"/>
  <c r="H218" i="25"/>
  <c r="H224" i="19" s="1"/>
  <c r="B206" i="25"/>
  <c r="A212" i="19" s="1"/>
  <c r="B158" i="25"/>
  <c r="A335" i="19" s="1"/>
  <c r="I154" i="25"/>
  <c r="I14" i="16" s="1"/>
  <c r="L61" i="25"/>
  <c r="L11" i="19" s="1"/>
  <c r="B356" i="25"/>
  <c r="A137" i="19" s="1"/>
  <c r="J175" i="25"/>
  <c r="J23" i="16" s="1"/>
  <c r="L208" i="25"/>
  <c r="L214" i="19" s="1"/>
  <c r="J439" i="25"/>
  <c r="I427" i="25"/>
  <c r="I172" i="19" s="1"/>
  <c r="B464" i="25"/>
  <c r="A61" i="16" s="1"/>
  <c r="I17" i="25"/>
  <c r="I14" i="17" s="1"/>
  <c r="H477" i="25"/>
  <c r="H42" i="19" s="1"/>
  <c r="M402" i="25"/>
  <c r="N367" i="19" s="1"/>
  <c r="K100" i="25"/>
  <c r="K319" i="19" s="1"/>
  <c r="H436" i="25"/>
  <c r="H263" i="19" s="1"/>
  <c r="H356" i="25"/>
  <c r="H137" i="19" s="1"/>
  <c r="M56" i="25"/>
  <c r="N38" i="18" s="1"/>
  <c r="H66" i="25"/>
  <c r="H289" i="19" s="1"/>
  <c r="B222" i="25"/>
  <c r="A21" i="19" s="1"/>
  <c r="K436" i="25"/>
  <c r="K263" i="19" s="1"/>
  <c r="B30" i="25"/>
  <c r="A309" i="19" s="1"/>
  <c r="B201" i="25"/>
  <c r="A45" i="16" s="1"/>
  <c r="B119" i="25"/>
  <c r="A70" i="19" s="1"/>
  <c r="I378" i="25"/>
  <c r="I149" i="19" s="1"/>
  <c r="B6" i="25"/>
  <c r="A13" i="18" s="1"/>
  <c r="J20" i="25"/>
  <c r="J17" i="17" s="1"/>
  <c r="I306" i="25"/>
  <c r="I249" i="19" s="1"/>
  <c r="M324" i="25"/>
  <c r="N18" i="7" s="1"/>
  <c r="B239" i="25"/>
  <c r="A230" i="19" s="1"/>
  <c r="H73" i="25"/>
  <c r="H296" i="19" s="1"/>
  <c r="K225" i="25"/>
  <c r="K24" i="19" s="1"/>
  <c r="J194" i="25"/>
  <c r="J42" i="16" s="1"/>
  <c r="H135" i="25"/>
  <c r="H204" i="19" s="1"/>
  <c r="L109" i="25"/>
  <c r="L328" i="19" s="1"/>
  <c r="I177" i="25"/>
  <c r="I25" i="16" s="1"/>
  <c r="M55" i="25"/>
  <c r="N37" i="18" s="1"/>
  <c r="I176" i="25"/>
  <c r="I24" i="16" s="1"/>
  <c r="K235" i="25"/>
  <c r="K226" i="19" s="1"/>
  <c r="B199" i="25"/>
  <c r="A43" i="16" s="1"/>
  <c r="M409" i="25"/>
  <c r="N374" i="19" s="1"/>
  <c r="J145" i="25"/>
  <c r="J86" i="19" s="1"/>
  <c r="L345" i="25"/>
  <c r="L354" i="19" s="1"/>
  <c r="M306" i="25"/>
  <c r="N249" i="19" s="1"/>
  <c r="I211" i="25"/>
  <c r="I217" i="19" s="1"/>
  <c r="H323" i="25"/>
  <c r="H17" i="7" s="1"/>
  <c r="H252" i="25"/>
  <c r="J293" i="25"/>
  <c r="J116" i="19" s="1"/>
  <c r="L110" i="25"/>
  <c r="L329" i="19" s="1"/>
  <c r="M195" i="25"/>
  <c r="N345" i="19" s="1"/>
  <c r="H136" i="25"/>
  <c r="H205" i="19" s="1"/>
  <c r="L114" i="25"/>
  <c r="L31" i="7" s="1"/>
  <c r="L363" i="25"/>
  <c r="L140" i="19" s="1"/>
  <c r="L472" i="25"/>
  <c r="L304" i="19" s="1"/>
  <c r="K88" i="25"/>
  <c r="K57" i="19" s="1"/>
  <c r="M203" i="25"/>
  <c r="N209" i="19" s="1"/>
  <c r="L263" i="25"/>
  <c r="L103" i="19" s="1"/>
  <c r="L448" i="25"/>
  <c r="L179" i="19" s="1"/>
  <c r="H79" i="25"/>
  <c r="H48" i="19" s="1"/>
  <c r="I60" i="25"/>
  <c r="I10" i="19" s="1"/>
  <c r="H415" i="25"/>
  <c r="H163" i="19" s="1"/>
  <c r="I260" i="25"/>
  <c r="I100" i="19" s="1"/>
  <c r="J471" i="25"/>
  <c r="J303" i="19" s="1"/>
  <c r="K71" i="25"/>
  <c r="K294" i="19" s="1"/>
  <c r="M350" i="25"/>
  <c r="N135" i="19" s="1"/>
  <c r="B253" i="25"/>
  <c r="A239" i="19" s="1"/>
  <c r="K21" i="25"/>
  <c r="J296" i="25"/>
  <c r="J119" i="19" s="1"/>
  <c r="I245" i="25"/>
  <c r="I96" i="19" s="1"/>
  <c r="K488" i="25"/>
  <c r="K28" i="15" s="1"/>
  <c r="M7" i="25"/>
  <c r="N14" i="18" s="1"/>
  <c r="B324" i="25"/>
  <c r="A18" i="7" s="1"/>
  <c r="L99" i="25"/>
  <c r="L318" i="19" s="1"/>
  <c r="J229" i="25"/>
  <c r="J28" i="19" s="1"/>
  <c r="I156" i="25"/>
  <c r="I333" i="19" s="1"/>
  <c r="H239" i="25"/>
  <c r="H230" i="19" s="1"/>
  <c r="B455" i="25"/>
  <c r="A186" i="19" s="1"/>
  <c r="J14" i="25"/>
  <c r="J11" i="17" s="1"/>
  <c r="L405" i="25"/>
  <c r="L370" i="19" s="1"/>
  <c r="I323" i="25"/>
  <c r="I17" i="7" s="1"/>
  <c r="K411" i="25"/>
  <c r="K376" i="19" s="1"/>
  <c r="K66" i="25"/>
  <c r="K289" i="19" s="1"/>
  <c r="M130" i="25"/>
  <c r="N78" i="19" s="1"/>
  <c r="M272" i="25"/>
  <c r="N112" i="19" s="1"/>
  <c r="M162" i="25"/>
  <c r="N339" i="19" s="1"/>
  <c r="B71" i="25"/>
  <c r="A294" i="19" s="1"/>
  <c r="B424" i="25"/>
  <c r="A260" i="19" s="1"/>
  <c r="M375" i="25"/>
  <c r="N25" i="7" s="1"/>
  <c r="B381" i="25"/>
  <c r="A152" i="19" s="1"/>
  <c r="L107" i="25"/>
  <c r="L326" i="19" s="1"/>
  <c r="J198" i="25"/>
  <c r="J348" i="19" s="1"/>
  <c r="K312" i="25"/>
  <c r="K11" i="14" s="1"/>
  <c r="J12" i="25"/>
  <c r="J19" i="18" s="1"/>
  <c r="K115" i="25"/>
  <c r="K66" i="19" s="1"/>
  <c r="K56" i="25"/>
  <c r="K38" i="18" s="1"/>
  <c r="B170" i="25"/>
  <c r="A18" i="16" s="1"/>
  <c r="B105" i="25"/>
  <c r="A324" i="19" s="1"/>
  <c r="B157" i="25"/>
  <c r="A334" i="19" s="1"/>
  <c r="K314" i="25"/>
  <c r="K13" i="14" s="1"/>
  <c r="M304" i="25"/>
  <c r="N247" i="19" s="1"/>
  <c r="J396" i="25"/>
  <c r="J361" i="19" s="1"/>
  <c r="K406" i="25"/>
  <c r="K371" i="19" s="1"/>
  <c r="J132" i="25"/>
  <c r="J80" i="19" s="1"/>
  <c r="K250" i="25"/>
  <c r="K237" i="19" s="1"/>
  <c r="J179" i="25"/>
  <c r="J27" i="16" s="1"/>
  <c r="J459" i="25"/>
  <c r="J190" i="19" s="1"/>
  <c r="I428" i="25"/>
  <c r="I173" i="19" s="1"/>
  <c r="J461" i="25"/>
  <c r="J192" i="19" s="1"/>
  <c r="H423" i="25"/>
  <c r="H259" i="19" s="1"/>
  <c r="J47" i="25"/>
  <c r="J29" i="18" s="1"/>
  <c r="I405" i="25"/>
  <c r="I370" i="19" s="1"/>
  <c r="J200" i="25"/>
  <c r="J44" i="16" s="1"/>
  <c r="H174" i="25"/>
  <c r="H22" i="16" s="1"/>
  <c r="B289" i="25"/>
  <c r="A353" i="19" s="1"/>
  <c r="J121" i="25"/>
  <c r="J202" i="19" s="1"/>
  <c r="H329" i="25"/>
  <c r="H198" i="19" s="1"/>
  <c r="B416" i="25"/>
  <c r="A164" i="19" s="1"/>
  <c r="J57" i="25"/>
  <c r="J39" i="18" s="1"/>
  <c r="J273" i="25"/>
  <c r="J10" i="15" s="1"/>
  <c r="B254" i="25"/>
  <c r="A240" i="19" s="1"/>
  <c r="H257" i="25"/>
  <c r="H243" i="19" s="1"/>
  <c r="L321" i="25"/>
  <c r="L15" i="7" s="1"/>
  <c r="I356" i="25"/>
  <c r="I137" i="19" s="1"/>
  <c r="K328" i="25"/>
  <c r="K197" i="19" s="1"/>
  <c r="L340" i="25"/>
  <c r="J426" i="25"/>
  <c r="J171" i="19" s="1"/>
  <c r="B184" i="25"/>
  <c r="A32" i="16" s="1"/>
  <c r="H396" i="25"/>
  <c r="H361" i="19" s="1"/>
  <c r="J305" i="25"/>
  <c r="J248" i="19" s="1"/>
  <c r="L155" i="25"/>
  <c r="L15" i="16" s="1"/>
  <c r="B309" i="25"/>
  <c r="A125" i="19" s="1"/>
  <c r="M338" i="25"/>
  <c r="B270" i="25"/>
  <c r="A110" i="19" s="1"/>
  <c r="L56" i="25"/>
  <c r="L38" i="18" s="1"/>
  <c r="L307" i="25"/>
  <c r="L250" i="19" s="1"/>
  <c r="I25" i="25"/>
  <c r="I273" i="19" s="1"/>
  <c r="H289" i="25"/>
  <c r="H353" i="19" s="1"/>
  <c r="L201" i="25"/>
  <c r="L45" i="16" s="1"/>
  <c r="K102" i="25"/>
  <c r="K321" i="19" s="1"/>
  <c r="B42" i="25"/>
  <c r="A24" i="18" s="1"/>
  <c r="B308" i="25"/>
  <c r="A251" i="19" s="1"/>
  <c r="L314" i="25"/>
  <c r="L13" i="14" s="1"/>
  <c r="I175" i="25"/>
  <c r="I23" i="16" s="1"/>
  <c r="L333" i="25"/>
  <c r="L252" i="19" s="1"/>
  <c r="L185" i="25"/>
  <c r="L33" i="16" s="1"/>
  <c r="L4" i="25"/>
  <c r="L11" i="18" s="1"/>
  <c r="I206" i="25"/>
  <c r="I212" i="19" s="1"/>
  <c r="I258" i="25"/>
  <c r="I244" i="19" s="1"/>
  <c r="B335" i="25"/>
  <c r="A254" i="19" s="1"/>
  <c r="H298" i="25"/>
  <c r="H121" i="19" s="1"/>
  <c r="H34" i="25"/>
  <c r="H313" i="19" s="1"/>
  <c r="H255" i="25"/>
  <c r="H241" i="19" s="1"/>
  <c r="H312" i="25"/>
  <c r="H11" i="14" s="1"/>
  <c r="I87" i="25"/>
  <c r="I56" i="19" s="1"/>
  <c r="J421" i="25"/>
  <c r="J169" i="19" s="1"/>
  <c r="H219" i="25"/>
  <c r="H225" i="19" s="1"/>
  <c r="J399" i="25"/>
  <c r="J364" i="19" s="1"/>
  <c r="J419" i="25"/>
  <c r="J167" i="19" s="1"/>
  <c r="H406" i="25"/>
  <c r="H371" i="19" s="1"/>
  <c r="J322" i="25"/>
  <c r="J16" i="7" s="1"/>
  <c r="K53" i="25"/>
  <c r="K35" i="18" s="1"/>
  <c r="I455" i="25"/>
  <c r="I186" i="19" s="1"/>
  <c r="J309" i="25"/>
  <c r="J125" i="19" s="1"/>
  <c r="I256" i="25"/>
  <c r="I242" i="19" s="1"/>
  <c r="M349" i="25"/>
  <c r="N134" i="19" s="1"/>
  <c r="H76" i="25"/>
  <c r="H299" i="19" s="1"/>
  <c r="J197" i="25"/>
  <c r="J347" i="19" s="1"/>
  <c r="K268" i="25"/>
  <c r="K108" i="19" s="1"/>
  <c r="B73" i="25"/>
  <c r="A296" i="19" s="1"/>
  <c r="I125" i="25"/>
  <c r="I73" i="19" s="1"/>
  <c r="K120" i="25"/>
  <c r="K201" i="19" s="1"/>
  <c r="B483" i="25"/>
  <c r="A23" i="15" s="1"/>
  <c r="K352" i="25"/>
  <c r="K39" i="19" s="1"/>
  <c r="M377" i="25"/>
  <c r="N148" i="19" s="1"/>
  <c r="B349" i="25"/>
  <c r="A134" i="19" s="1"/>
  <c r="J248" i="25"/>
  <c r="J235" i="19" s="1"/>
  <c r="B24" i="25"/>
  <c r="A272" i="19" s="1"/>
  <c r="M190" i="25"/>
  <c r="N38" i="16" s="1"/>
  <c r="H485" i="25"/>
  <c r="H25" i="15" s="1"/>
  <c r="K449" i="25"/>
  <c r="K180" i="19" s="1"/>
  <c r="K435" i="25"/>
  <c r="K262" i="19" s="1"/>
  <c r="H230" i="25"/>
  <c r="H29" i="19" s="1"/>
  <c r="I64" i="25"/>
  <c r="I14" i="19" s="1"/>
  <c r="I166" i="25"/>
  <c r="I343" i="19" s="1"/>
  <c r="I372" i="25"/>
  <c r="I22" i="7" s="1"/>
  <c r="J131" i="25"/>
  <c r="J79" i="19" s="1"/>
  <c r="I421" i="25"/>
  <c r="I169" i="19" s="1"/>
  <c r="L192" i="25"/>
  <c r="L40" i="16" s="1"/>
  <c r="B482" i="25"/>
  <c r="A22" i="15" s="1"/>
  <c r="J384" i="25"/>
  <c r="J155" i="19" s="1"/>
  <c r="K154" i="25"/>
  <c r="K14" i="16" s="1"/>
  <c r="L8" i="25"/>
  <c r="L15" i="18" s="1"/>
  <c r="L178" i="25"/>
  <c r="L26" i="16" s="1"/>
  <c r="B407" i="25"/>
  <c r="A372" i="19" s="1"/>
  <c r="M345" i="25"/>
  <c r="N354" i="19" s="1"/>
  <c r="B457" i="25"/>
  <c r="A188" i="19" s="1"/>
  <c r="K128" i="25"/>
  <c r="K76" i="19" s="1"/>
  <c r="L188" i="25"/>
  <c r="L36" i="16" s="1"/>
  <c r="K138" i="25"/>
  <c r="K207" i="19" s="1"/>
  <c r="L430" i="25"/>
  <c r="L55" i="16" s="1"/>
  <c r="L474" i="25"/>
  <c r="L266" i="19" s="1"/>
  <c r="M50" i="25"/>
  <c r="N32" i="18" s="1"/>
  <c r="K182" i="25"/>
  <c r="K30" i="16" s="1"/>
  <c r="L57" i="25"/>
  <c r="L39" i="18" s="1"/>
  <c r="B146" i="25"/>
  <c r="A87" i="19" s="1"/>
  <c r="I281" i="25"/>
  <c r="I18" i="15" s="1"/>
  <c r="M418" i="25"/>
  <c r="N166" i="19" s="1"/>
  <c r="J85" i="25"/>
  <c r="J54" i="19" s="1"/>
  <c r="L147" i="25"/>
  <c r="L88" i="19" s="1"/>
  <c r="M358" i="25"/>
  <c r="N139" i="19" s="1"/>
  <c r="I217" i="25"/>
  <c r="I223" i="19" s="1"/>
  <c r="B132" i="25"/>
  <c r="A80" i="19" s="1"/>
  <c r="I98" i="25"/>
  <c r="I317" i="19" s="1"/>
  <c r="J346" i="25"/>
  <c r="J355" i="19" s="1"/>
  <c r="J306" i="25"/>
  <c r="J249" i="19" s="1"/>
  <c r="B333" i="25"/>
  <c r="A252" i="19" s="1"/>
  <c r="L103" i="25"/>
  <c r="L322" i="19" s="1"/>
  <c r="M95" i="25"/>
  <c r="N64" i="19" s="1"/>
  <c r="L410" i="25"/>
  <c r="L375" i="19" s="1"/>
  <c r="L55" i="25"/>
  <c r="L37" i="18" s="1"/>
  <c r="M474" i="25"/>
  <c r="N266" i="19" s="1"/>
  <c r="M16" i="25"/>
  <c r="N13" i="17" s="1"/>
  <c r="B26" i="25"/>
  <c r="A274" i="19" s="1"/>
  <c r="L98" i="25"/>
  <c r="L317" i="19" s="1"/>
  <c r="H244" i="25"/>
  <c r="H95" i="19" s="1"/>
  <c r="J266" i="25"/>
  <c r="J106" i="19" s="1"/>
  <c r="I122" i="25"/>
  <c r="I203" i="19" s="1"/>
  <c r="H290" i="25"/>
  <c r="H113" i="19" s="1"/>
  <c r="B413" i="25"/>
  <c r="A378" i="19" s="1"/>
  <c r="K448" i="25"/>
  <c r="K179" i="19" s="1"/>
  <c r="K293" i="25"/>
  <c r="K116" i="19" s="1"/>
  <c r="B364" i="25"/>
  <c r="A141" i="19" s="1"/>
  <c r="B128" i="25"/>
  <c r="A76" i="19" s="1"/>
  <c r="K447" i="25"/>
  <c r="K178" i="19" s="1"/>
  <c r="L211" i="25"/>
  <c r="L217" i="19" s="1"/>
  <c r="M346" i="25"/>
  <c r="N355" i="19" s="1"/>
  <c r="B368" i="25"/>
  <c r="A145" i="19" s="1"/>
  <c r="L377" i="25"/>
  <c r="L148" i="19" s="1"/>
  <c r="K428" i="25"/>
  <c r="K173" i="19" s="1"/>
  <c r="K233" i="25"/>
  <c r="K93" i="19" s="1"/>
  <c r="M219" i="25"/>
  <c r="N225" i="19" s="1"/>
  <c r="J170" i="25"/>
  <c r="J18" i="16" s="1"/>
  <c r="L359" i="25"/>
  <c r="L255" i="19" s="1"/>
  <c r="B90" i="25"/>
  <c r="A59" i="19" s="1"/>
  <c r="L116" i="25"/>
  <c r="L67" i="19" s="1"/>
  <c r="H306" i="25"/>
  <c r="H249" i="19" s="1"/>
  <c r="J454" i="25"/>
  <c r="J185" i="19" s="1"/>
  <c r="I485" i="25"/>
  <c r="I25" i="15" s="1"/>
  <c r="I345" i="25"/>
  <c r="I354" i="19" s="1"/>
  <c r="K405" i="25"/>
  <c r="K370" i="19" s="1"/>
  <c r="M392" i="25"/>
  <c r="N357" i="19" s="1"/>
  <c r="H283" i="25"/>
  <c r="H281" i="19" s="1"/>
  <c r="H233" i="25"/>
  <c r="H93" i="19" s="1"/>
  <c r="K114" i="25"/>
  <c r="K31" i="7" s="1"/>
  <c r="J339" i="25"/>
  <c r="L487" i="25"/>
  <c r="L27" i="15" s="1"/>
  <c r="L142" i="25"/>
  <c r="L16" i="19" s="1"/>
  <c r="I322" i="25"/>
  <c r="I16" i="7" s="1"/>
  <c r="B265" i="25"/>
  <c r="A105" i="19" s="1"/>
  <c r="H419" i="25"/>
  <c r="H167" i="19" s="1"/>
  <c r="M303" i="25"/>
  <c r="N246" i="19" s="1"/>
  <c r="H403" i="25"/>
  <c r="H368" i="19" s="1"/>
  <c r="L15" i="25"/>
  <c r="L12" i="17" s="1"/>
  <c r="B323" i="25"/>
  <c r="A17" i="7" s="1"/>
  <c r="H75" i="25"/>
  <c r="H298" i="19" s="1"/>
  <c r="B328" i="25"/>
  <c r="A197" i="19" s="1"/>
  <c r="B237" i="25"/>
  <c r="A228" i="19" s="1"/>
  <c r="I136" i="25"/>
  <c r="I205" i="19" s="1"/>
  <c r="L189" i="25"/>
  <c r="L37" i="16" s="1"/>
  <c r="J130" i="25"/>
  <c r="J78" i="19" s="1"/>
  <c r="J274" i="25"/>
  <c r="J11" i="15" s="1"/>
  <c r="M381" i="25"/>
  <c r="N152" i="19" s="1"/>
  <c r="L413" i="25"/>
  <c r="L378" i="19" s="1"/>
  <c r="B74" i="25"/>
  <c r="A297" i="19" s="1"/>
  <c r="J463" i="25"/>
  <c r="J60" i="16" s="1"/>
  <c r="J107" i="25"/>
  <c r="J326" i="19" s="1"/>
  <c r="K403" i="25"/>
  <c r="K368" i="19" s="1"/>
  <c r="K478" i="25"/>
  <c r="K43" i="19" s="1"/>
  <c r="B160" i="25"/>
  <c r="A337" i="19" s="1"/>
  <c r="M366" i="25"/>
  <c r="N143" i="19" s="1"/>
  <c r="K127" i="25"/>
  <c r="K75" i="19" s="1"/>
  <c r="H90" i="25"/>
  <c r="H59" i="19" s="1"/>
  <c r="I146" i="25"/>
  <c r="I87" i="19" s="1"/>
  <c r="B365" i="25"/>
  <c r="A142" i="19" s="1"/>
  <c r="I56" i="25"/>
  <c r="I38" i="18" s="1"/>
  <c r="I386" i="25"/>
  <c r="I157" i="19" s="1"/>
  <c r="J465" i="25"/>
  <c r="J62" i="16" s="1"/>
  <c r="I162" i="25"/>
  <c r="I339" i="19" s="1"/>
  <c r="J470" i="25"/>
  <c r="J302" i="19" s="1"/>
  <c r="J390" i="25"/>
  <c r="J161" i="19" s="1"/>
  <c r="H214" i="25"/>
  <c r="H220" i="19" s="1"/>
  <c r="H15" i="25"/>
  <c r="H12" i="17" s="1"/>
  <c r="B176" i="25"/>
  <c r="A24" i="16" s="1"/>
  <c r="J348" i="25"/>
  <c r="J133" i="19" s="1"/>
  <c r="H105" i="25"/>
  <c r="H324" i="19" s="1"/>
  <c r="M68" i="25"/>
  <c r="N291" i="19" s="1"/>
  <c r="J259" i="25"/>
  <c r="J99" i="19" s="1"/>
  <c r="M135" i="25"/>
  <c r="N204" i="19" s="1"/>
  <c r="L388" i="25"/>
  <c r="L159" i="19" s="1"/>
  <c r="J110" i="25"/>
  <c r="J329" i="19" s="1"/>
  <c r="I210" i="25"/>
  <c r="I216" i="19" s="1"/>
  <c r="H27" i="25"/>
  <c r="H275" i="19" s="1"/>
  <c r="J37" i="25"/>
  <c r="J279" i="19" s="1"/>
  <c r="J304" i="25"/>
  <c r="J247" i="19" s="1"/>
  <c r="H104" i="25"/>
  <c r="H323" i="19" s="1"/>
  <c r="H151" i="25"/>
  <c r="H11" i="16" s="1"/>
  <c r="H357" i="25"/>
  <c r="H138" i="19" s="1"/>
  <c r="H348" i="25"/>
  <c r="H133" i="19" s="1"/>
  <c r="J44" i="25"/>
  <c r="J26" i="18" s="1"/>
  <c r="H351" i="25"/>
  <c r="H38" i="19" s="1"/>
  <c r="J355" i="25"/>
  <c r="J136" i="19" s="1"/>
  <c r="L456" i="25"/>
  <c r="L187" i="19" s="1"/>
  <c r="J341" i="25"/>
  <c r="H360" i="25"/>
  <c r="H256" i="19" s="1"/>
  <c r="L217" i="25"/>
  <c r="L223" i="19" s="1"/>
  <c r="B363" i="25"/>
  <c r="A140" i="19" s="1"/>
  <c r="I13" i="25"/>
  <c r="I10" i="17" s="1"/>
  <c r="K437" i="25"/>
  <c r="K264" i="19" s="1"/>
  <c r="I144" i="25"/>
  <c r="I18" i="19" s="1"/>
  <c r="L169" i="25"/>
  <c r="L17" i="16" s="1"/>
  <c r="J297" i="25"/>
  <c r="J120" i="19" s="1"/>
  <c r="H246" i="25"/>
  <c r="H97" i="19" s="1"/>
  <c r="K240" i="25"/>
  <c r="K231" i="19" s="1"/>
  <c r="B87" i="25"/>
  <c r="A56" i="19" s="1"/>
  <c r="L90" i="25"/>
  <c r="L59" i="19" s="1"/>
  <c r="I249" i="25"/>
  <c r="I236" i="19" s="1"/>
  <c r="M291" i="25"/>
  <c r="N114" i="19" s="1"/>
  <c r="K156" i="25"/>
  <c r="K333" i="19" s="1"/>
  <c r="K65" i="25"/>
  <c r="K15" i="19" s="1"/>
  <c r="B32" i="25"/>
  <c r="A311" i="19" s="1"/>
  <c r="J452" i="25"/>
  <c r="J183" i="19" s="1"/>
  <c r="J114" i="25"/>
  <c r="J31" i="7" s="1"/>
  <c r="J444" i="25"/>
  <c r="J175" i="19" s="1"/>
  <c r="B417" i="25"/>
  <c r="A165" i="19" s="1"/>
  <c r="K126" i="25"/>
  <c r="K74" i="19" s="1"/>
  <c r="L150" i="25"/>
  <c r="L10" i="16" s="1"/>
  <c r="M193" i="25"/>
  <c r="N41" i="16" s="1"/>
  <c r="M181" i="25"/>
  <c r="N29" i="16" s="1"/>
  <c r="L347" i="25"/>
  <c r="L356" i="19" s="1"/>
  <c r="J387" i="25"/>
  <c r="J158" i="19" s="1"/>
  <c r="H358" i="25"/>
  <c r="H139" i="19" s="1"/>
  <c r="I85" i="25"/>
  <c r="I54" i="19" s="1"/>
  <c r="I340" i="25"/>
  <c r="M35" i="25"/>
  <c r="N277" i="19" s="1"/>
  <c r="L255" i="25"/>
  <c r="L241" i="19" s="1"/>
  <c r="B256" i="25"/>
  <c r="A242" i="19" s="1"/>
  <c r="L179" i="25"/>
  <c r="L27" i="16" s="1"/>
  <c r="H236" i="25"/>
  <c r="H227" i="19" s="1"/>
  <c r="K151" i="25"/>
  <c r="K11" i="16" s="1"/>
  <c r="M103" i="25"/>
  <c r="N322" i="19" s="1"/>
  <c r="I272" i="25"/>
  <c r="I112" i="19" s="1"/>
  <c r="K42" i="25"/>
  <c r="K24" i="18" s="1"/>
  <c r="L421" i="25"/>
  <c r="L169" i="19" s="1"/>
  <c r="I363" i="25"/>
  <c r="I140" i="19" s="1"/>
  <c r="H53" i="25"/>
  <c r="H35" i="18" s="1"/>
  <c r="H340" i="25"/>
  <c r="I335" i="25"/>
  <c r="I254" i="19" s="1"/>
  <c r="H471" i="25"/>
  <c r="H303" i="19" s="1"/>
  <c r="H372" i="25"/>
  <c r="H22" i="7" s="1"/>
  <c r="B315" i="25"/>
  <c r="A14" i="14" s="1"/>
  <c r="M236" i="25"/>
  <c r="N227" i="19" s="1"/>
  <c r="I78" i="25"/>
  <c r="I301" i="19" s="1"/>
  <c r="J398" i="25"/>
  <c r="J363" i="19" s="1"/>
  <c r="L94" i="25"/>
  <c r="L63" i="19" s="1"/>
  <c r="L118" i="25"/>
  <c r="L69" i="19" s="1"/>
  <c r="M120" i="25"/>
  <c r="N201" i="19" s="1"/>
  <c r="H182" i="25"/>
  <c r="H30" i="16" s="1"/>
  <c r="K174" i="25"/>
  <c r="K22" i="16" s="1"/>
  <c r="I103" i="25"/>
  <c r="I322" i="19" s="1"/>
  <c r="K257" i="25"/>
  <c r="K243" i="19" s="1"/>
  <c r="B252" i="25"/>
  <c r="K404" i="25"/>
  <c r="K369" i="19" s="1"/>
  <c r="B280" i="25"/>
  <c r="A17" i="15" s="1"/>
  <c r="K367" i="25"/>
  <c r="K144" i="19" s="1"/>
  <c r="K25" i="25"/>
  <c r="K273" i="19" s="1"/>
  <c r="L290" i="25"/>
  <c r="L113" i="19" s="1"/>
  <c r="K51" i="25"/>
  <c r="K33" i="18" s="1"/>
  <c r="H313" i="25"/>
  <c r="H12" i="14" s="1"/>
  <c r="H304" i="25"/>
  <c r="H247" i="19" s="1"/>
  <c r="B20" i="25"/>
  <c r="A17" i="17" s="1"/>
  <c r="L89" i="25"/>
  <c r="L58" i="19" s="1"/>
  <c r="J353" i="25"/>
  <c r="J40" i="19" s="1"/>
  <c r="J393" i="25"/>
  <c r="J358" i="19" s="1"/>
  <c r="H81" i="25"/>
  <c r="H50" i="19" s="1"/>
  <c r="M259" i="25"/>
  <c r="N99" i="19" s="1"/>
  <c r="J458" i="25"/>
  <c r="J189" i="19" s="1"/>
  <c r="J21" i="25"/>
  <c r="I35" i="25"/>
  <c r="I277" i="19" s="1"/>
  <c r="K379" i="25"/>
  <c r="K150" i="19" s="1"/>
  <c r="H191" i="25"/>
  <c r="H39" i="16" s="1"/>
  <c r="I373" i="25"/>
  <c r="I23" i="7" s="1"/>
  <c r="L438" i="25"/>
  <c r="L265" i="19" s="1"/>
  <c r="I202" i="25"/>
  <c r="I208" i="19" s="1"/>
  <c r="J129" i="25"/>
  <c r="J77" i="19" s="1"/>
  <c r="L280" i="25"/>
  <c r="L17" i="15" s="1"/>
  <c r="J93" i="25"/>
  <c r="J62" i="19" s="1"/>
  <c r="H256" i="25"/>
  <c r="H242" i="19" s="1"/>
  <c r="I390" i="25"/>
  <c r="I161" i="19" s="1"/>
  <c r="K186" i="25"/>
  <c r="K34" i="16" s="1"/>
  <c r="L140" i="25"/>
  <c r="L84" i="19" s="1"/>
  <c r="B194" i="25"/>
  <c r="A42" i="16" s="1"/>
  <c r="L131" i="25"/>
  <c r="L79" i="19" s="1"/>
  <c r="M278" i="25"/>
  <c r="N15" i="15" s="1"/>
  <c r="K194" i="25"/>
  <c r="K42" i="16" s="1"/>
  <c r="K355" i="25"/>
  <c r="K136" i="19" s="1"/>
  <c r="B31" i="25"/>
  <c r="A310" i="19" s="1"/>
  <c r="M335" i="25"/>
  <c r="N254" i="19" s="1"/>
  <c r="L42" i="25"/>
  <c r="L24" i="18" s="1"/>
  <c r="H10" i="25"/>
  <c r="H17" i="18" s="1"/>
  <c r="H18" i="25"/>
  <c r="H15" i="17" s="1"/>
  <c r="M271" i="25"/>
  <c r="N111" i="19" s="1"/>
  <c r="H438" i="25"/>
  <c r="H265" i="19" s="1"/>
  <c r="I381" i="25"/>
  <c r="I152" i="19" s="1"/>
  <c r="K351" i="25"/>
  <c r="K38" i="19" s="1"/>
  <c r="K167" i="25"/>
  <c r="K344" i="19" s="1"/>
  <c r="H387" i="25"/>
  <c r="H158" i="19" s="1"/>
  <c r="H112" i="25"/>
  <c r="B469" i="25"/>
  <c r="A286" i="19" s="1"/>
  <c r="H198" i="25"/>
  <c r="H348" i="19" s="1"/>
  <c r="M439" i="25"/>
  <c r="L70" i="25"/>
  <c r="L293" i="19" s="1"/>
  <c r="K6" i="25"/>
  <c r="K13" i="18" s="1"/>
  <c r="L335" i="25"/>
  <c r="L254" i="19" s="1"/>
  <c r="L92" i="25"/>
  <c r="L61" i="19" s="1"/>
  <c r="B261" i="25"/>
  <c r="A101" i="19" s="1"/>
  <c r="M228" i="25"/>
  <c r="N27" i="19" s="1"/>
  <c r="H17" i="25"/>
  <c r="H14" i="17" s="1"/>
  <c r="K173" i="25"/>
  <c r="K21" i="16" s="1"/>
  <c r="J450" i="25"/>
  <c r="J181" i="19" s="1"/>
  <c r="J481" i="25"/>
  <c r="J21" i="15" s="1"/>
  <c r="B267" i="25"/>
  <c r="A107" i="19" s="1"/>
  <c r="H117" i="25"/>
  <c r="H68" i="19" s="1"/>
  <c r="L167" i="25"/>
  <c r="L344" i="19" s="1"/>
  <c r="J212" i="25"/>
  <c r="J218" i="19" s="1"/>
  <c r="L3" i="25"/>
  <c r="L10" i="18" s="1"/>
  <c r="M471" i="25"/>
  <c r="N303" i="19" s="1"/>
  <c r="K239" i="25"/>
  <c r="K230" i="19" s="1"/>
  <c r="K165" i="25"/>
  <c r="K342" i="19" s="1"/>
  <c r="I42" i="25"/>
  <c r="I24" i="18" s="1"/>
  <c r="I471" i="25"/>
  <c r="I303" i="19" s="1"/>
  <c r="B133" i="25"/>
  <c r="A81" i="19" s="1"/>
  <c r="K263" i="25"/>
  <c r="K103" i="19" s="1"/>
  <c r="B63" i="25"/>
  <c r="A13" i="19" s="1"/>
  <c r="H363" i="25"/>
  <c r="H140" i="19" s="1"/>
  <c r="H207" i="25"/>
  <c r="H213" i="19" s="1"/>
  <c r="J283" i="25"/>
  <c r="J281" i="19" s="1"/>
  <c r="L382" i="25"/>
  <c r="L153" i="19" s="1"/>
  <c r="H224" i="25"/>
  <c r="H23" i="19" s="1"/>
  <c r="B86" i="25"/>
  <c r="A55" i="19" s="1"/>
  <c r="B161" i="25"/>
  <c r="A338" i="19" s="1"/>
  <c r="B376" i="25"/>
  <c r="A26" i="7" s="1"/>
  <c r="M232" i="25"/>
  <c r="N92" i="19" s="1"/>
  <c r="L387" i="25"/>
  <c r="L158" i="19" s="1"/>
  <c r="K372" i="25"/>
  <c r="K22" i="7" s="1"/>
  <c r="J262" i="25"/>
  <c r="J102" i="19" s="1"/>
  <c r="K381" i="25"/>
  <c r="K152" i="19" s="1"/>
  <c r="L69" i="25"/>
  <c r="L292" i="19" s="1"/>
  <c r="M267" i="25"/>
  <c r="N107" i="19" s="1"/>
  <c r="H414" i="25"/>
  <c r="H379" i="19" s="1"/>
  <c r="H262" i="25"/>
  <c r="H102" i="19" s="1"/>
  <c r="I392" i="25"/>
  <c r="I357" i="19" s="1"/>
  <c r="B287" i="25"/>
  <c r="A351" i="19" s="1"/>
  <c r="H201" i="25"/>
  <c r="H45" i="16" s="1"/>
  <c r="B299" i="25"/>
  <c r="A122" i="19" s="1"/>
  <c r="H331" i="25"/>
  <c r="H10" i="7" s="1"/>
  <c r="L205" i="25"/>
  <c r="L211" i="19" s="1"/>
  <c r="L38" i="25"/>
  <c r="L20" i="18" s="1"/>
  <c r="B70" i="25"/>
  <c r="A293" i="19" s="1"/>
  <c r="I99" i="25"/>
  <c r="I318" i="19" s="1"/>
  <c r="M108" i="25"/>
  <c r="N327" i="19" s="1"/>
  <c r="I49" i="25"/>
  <c r="I31" i="18" s="1"/>
  <c r="M76" i="25"/>
  <c r="N299" i="19" s="1"/>
  <c r="J211" i="25"/>
  <c r="J217" i="19" s="1"/>
  <c r="M273" i="25"/>
  <c r="N10" i="15" s="1"/>
  <c r="B421" i="25"/>
  <c r="A169" i="19" s="1"/>
  <c r="K476" i="25"/>
  <c r="K268" i="19" s="1"/>
  <c r="J479" i="25"/>
  <c r="J44" i="19" s="1"/>
  <c r="I457" i="25"/>
  <c r="I188" i="19" s="1"/>
  <c r="H277" i="25"/>
  <c r="H14" i="15" s="1"/>
  <c r="M150" i="25"/>
  <c r="N10" i="16" s="1"/>
  <c r="M77" i="25"/>
  <c r="N300" i="19" s="1"/>
  <c r="K423" i="25"/>
  <c r="K259" i="19" s="1"/>
  <c r="K424" i="25"/>
  <c r="K260" i="19" s="1"/>
  <c r="I150" i="25"/>
  <c r="I10" i="16" s="1"/>
  <c r="M487" i="25"/>
  <c r="N27" i="15" s="1"/>
  <c r="H171" i="25"/>
  <c r="H19" i="16" s="1"/>
  <c r="I140" i="25"/>
  <c r="I84" i="19" s="1"/>
  <c r="L354" i="25"/>
  <c r="L41" i="19" s="1"/>
  <c r="L420" i="25"/>
  <c r="L168" i="19" s="1"/>
  <c r="I73" i="25"/>
  <c r="I296" i="19" s="1"/>
  <c r="J487" i="25"/>
  <c r="J27" i="15" s="1"/>
  <c r="B419" i="25"/>
  <c r="A167" i="19" s="1"/>
  <c r="K253" i="25"/>
  <c r="K239" i="19" s="1"/>
  <c r="K77" i="25"/>
  <c r="K300" i="19" s="1"/>
  <c r="I3" i="25"/>
  <c r="I10" i="18" s="1"/>
  <c r="H286" i="25"/>
  <c r="H350" i="19" s="1"/>
  <c r="K60" i="25"/>
  <c r="K10" i="19" s="1"/>
  <c r="J235" i="25"/>
  <c r="J226" i="19" s="1"/>
  <c r="I445" i="25"/>
  <c r="I176" i="19" s="1"/>
  <c r="H409" i="25"/>
  <c r="H374" i="19" s="1"/>
  <c r="H50" i="25"/>
  <c r="H32" i="18" s="1"/>
  <c r="M263" i="25"/>
  <c r="N103" i="19" s="1"/>
  <c r="H487" i="25"/>
  <c r="H27" i="15" s="1"/>
  <c r="H72" i="25"/>
  <c r="H295" i="19" s="1"/>
  <c r="J316" i="25"/>
  <c r="J30" i="19" s="1"/>
  <c r="H163" i="25"/>
  <c r="H340" i="19" s="1"/>
  <c r="M48" i="25"/>
  <c r="N30" i="18" s="1"/>
  <c r="B200" i="25"/>
  <c r="A44" i="16" s="1"/>
  <c r="H447" i="25"/>
  <c r="H178" i="19" s="1"/>
  <c r="K188" i="25"/>
  <c r="K36" i="16" s="1"/>
  <c r="B347" i="25"/>
  <c r="A356" i="19" s="1"/>
  <c r="I327" i="25"/>
  <c r="I196" i="19" s="1"/>
  <c r="H222" i="25"/>
  <c r="H21" i="19" s="1"/>
  <c r="H240" i="25"/>
  <c r="H231" i="19" s="1"/>
  <c r="M389" i="25"/>
  <c r="N160" i="19" s="1"/>
  <c r="I15" i="25"/>
  <c r="I12" i="17" s="1"/>
  <c r="M5" i="25"/>
  <c r="N12" i="18" s="1"/>
  <c r="M396" i="25"/>
  <c r="N361" i="19" s="1"/>
  <c r="K101" i="25"/>
  <c r="K320" i="19" s="1"/>
  <c r="L210" i="25"/>
  <c r="L216" i="19" s="1"/>
  <c r="B175" i="25"/>
  <c r="A23" i="16" s="1"/>
  <c r="K187" i="25"/>
  <c r="K35" i="16" s="1"/>
  <c r="I160" i="25"/>
  <c r="I337" i="19" s="1"/>
  <c r="J103" i="25"/>
  <c r="J322" i="19" s="1"/>
  <c r="L234" i="25"/>
  <c r="L94" i="19" s="1"/>
  <c r="H13" i="25"/>
  <c r="H10" i="17" s="1"/>
  <c r="M73" i="25"/>
  <c r="N296" i="19" s="1"/>
  <c r="K397" i="25"/>
  <c r="K362" i="19" s="1"/>
  <c r="L238" i="25"/>
  <c r="L229" i="19" s="1"/>
  <c r="M242" i="25"/>
  <c r="N233" i="19" s="1"/>
  <c r="B373" i="25"/>
  <c r="A23" i="7" s="1"/>
  <c r="L10" i="25"/>
  <c r="L17" i="18" s="1"/>
  <c r="M354" i="25"/>
  <c r="N41" i="19" s="1"/>
  <c r="L256" i="25"/>
  <c r="L242" i="19" s="1"/>
  <c r="J89" i="25"/>
  <c r="J58" i="19" s="1"/>
  <c r="I75" i="25"/>
  <c r="I298" i="19" s="1"/>
  <c r="J422" i="25"/>
  <c r="J170" i="19" s="1"/>
  <c r="M286" i="25"/>
  <c r="N350" i="19" s="1"/>
  <c r="M143" i="25"/>
  <c r="N17" i="19" s="1"/>
  <c r="K146" i="25"/>
  <c r="K87" i="19" s="1"/>
  <c r="K460" i="25"/>
  <c r="K191" i="19" s="1"/>
  <c r="I237" i="25"/>
  <c r="I228" i="19" s="1"/>
  <c r="J374" i="25"/>
  <c r="J24" i="7" s="1"/>
  <c r="L370" i="25"/>
  <c r="L147" i="19" s="1"/>
  <c r="M67" i="25"/>
  <c r="N290" i="19" s="1"/>
  <c r="L115" i="25"/>
  <c r="L66" i="19" s="1"/>
  <c r="K112" i="25"/>
  <c r="K323" i="25"/>
  <c r="K17" i="7" s="1"/>
  <c r="K89" i="25"/>
  <c r="K58" i="19" s="1"/>
  <c r="B12" i="25"/>
  <c r="A19" i="18" s="1"/>
  <c r="M113" i="25"/>
  <c r="L467" i="25"/>
  <c r="L284" i="19" s="1"/>
  <c r="B393" i="25"/>
  <c r="A358" i="19" s="1"/>
  <c r="K345" i="25"/>
  <c r="K354" i="19" s="1"/>
  <c r="K3" i="25"/>
  <c r="K10" i="18" s="1"/>
  <c r="J285" i="25"/>
  <c r="J349" i="19" s="1"/>
  <c r="L83" i="25"/>
  <c r="L52" i="19" s="1"/>
  <c r="I311" i="25"/>
  <c r="I10" i="14" s="1"/>
  <c r="J292" i="25"/>
  <c r="J115" i="19" s="1"/>
  <c r="B186" i="25"/>
  <c r="A34" i="16" s="1"/>
  <c r="J169" i="25"/>
  <c r="J17" i="16" s="1"/>
  <c r="B314" i="25"/>
  <c r="A13" i="14" s="1"/>
  <c r="M176" i="25"/>
  <c r="N24" i="16" s="1"/>
  <c r="L43" i="25"/>
  <c r="L25" i="18" s="1"/>
  <c r="B192" i="25"/>
  <c r="A40" i="16" s="1"/>
  <c r="L433" i="25"/>
  <c r="L58" i="16" s="1"/>
  <c r="L137" i="25"/>
  <c r="L206" i="19" s="1"/>
  <c r="B127" i="25"/>
  <c r="A75" i="19" s="1"/>
  <c r="L141" i="25"/>
  <c r="L85" i="19" s="1"/>
  <c r="L441" i="25"/>
  <c r="M18" i="25"/>
  <c r="N15" i="17" s="1"/>
  <c r="B400" i="25"/>
  <c r="A365" i="19" s="1"/>
  <c r="M163" i="25"/>
  <c r="N340" i="19" s="1"/>
  <c r="L473" i="25"/>
  <c r="L305" i="19" s="1"/>
  <c r="L286" i="25"/>
  <c r="L350" i="19" s="1"/>
  <c r="M299" i="25"/>
  <c r="N122" i="19" s="1"/>
  <c r="L166" i="25"/>
  <c r="L343" i="19" s="1"/>
  <c r="M107" i="25"/>
  <c r="N326" i="19" s="1"/>
  <c r="H107" i="25"/>
  <c r="H326" i="19" s="1"/>
  <c r="K180" i="25"/>
  <c r="K28" i="16" s="1"/>
  <c r="B193" i="25"/>
  <c r="A41" i="16" s="1"/>
  <c r="I467" i="25"/>
  <c r="I284" i="19" s="1"/>
  <c r="M111" i="25"/>
  <c r="N330" i="19" s="1"/>
  <c r="I414" i="25"/>
  <c r="I379" i="19" s="1"/>
  <c r="J24" i="25"/>
  <c r="J272" i="19" s="1"/>
  <c r="K176" i="25"/>
  <c r="K24" i="16" s="1"/>
  <c r="L161" i="25"/>
  <c r="L338" i="19" s="1"/>
  <c r="L391" i="25"/>
  <c r="L162" i="19" s="1"/>
  <c r="M265" i="25"/>
  <c r="N105" i="19" s="1"/>
  <c r="M478" i="25"/>
  <c r="N43" i="19" s="1"/>
  <c r="L394" i="25"/>
  <c r="L359" i="19" s="1"/>
  <c r="K434" i="25"/>
  <c r="K59" i="16" s="1"/>
  <c r="M8" i="25"/>
  <c r="N15" i="18" s="1"/>
  <c r="B370" i="25"/>
  <c r="A147" i="19" s="1"/>
  <c r="M238" i="25"/>
  <c r="N229" i="19" s="1"/>
  <c r="J217" i="25"/>
  <c r="J223" i="19" s="1"/>
  <c r="J314" i="25"/>
  <c r="J13" i="14" s="1"/>
  <c r="L372" i="25"/>
  <c r="L22" i="7" s="1"/>
  <c r="H80" i="25"/>
  <c r="H49" i="19" s="1"/>
  <c r="M270" i="25"/>
  <c r="N110" i="19" s="1"/>
  <c r="M199" i="25"/>
  <c r="N43" i="16" s="1"/>
  <c r="I26" i="25"/>
  <c r="I274" i="19" s="1"/>
  <c r="L451" i="25"/>
  <c r="L182" i="19" s="1"/>
  <c r="J307" i="25"/>
  <c r="J250" i="19" s="1"/>
  <c r="I116" i="25"/>
  <c r="I67" i="19" s="1"/>
  <c r="M54" i="25"/>
  <c r="N36" i="18" s="1"/>
  <c r="K183" i="25"/>
  <c r="K31" i="16" s="1"/>
  <c r="L76" i="25"/>
  <c r="L299" i="19" s="1"/>
  <c r="I230" i="25"/>
  <c r="I29" i="19" s="1"/>
  <c r="K350" i="25"/>
  <c r="K135" i="19" s="1"/>
  <c r="M46" i="25"/>
  <c r="N28" i="18" s="1"/>
  <c r="J284" i="25"/>
  <c r="J282" i="19" s="1"/>
  <c r="L37" i="25"/>
  <c r="L279" i="19" s="1"/>
  <c r="H115" i="25"/>
  <c r="H66" i="19" s="1"/>
  <c r="H44" i="25"/>
  <c r="H26" i="18" s="1"/>
  <c r="J253" i="25"/>
  <c r="J239" i="19" s="1"/>
  <c r="H380" i="25"/>
  <c r="H151" i="19" s="1"/>
  <c r="H173" i="25"/>
  <c r="H21" i="16" s="1"/>
  <c r="J294" i="25"/>
  <c r="J117" i="19" s="1"/>
  <c r="M112" i="25"/>
  <c r="L183" i="25"/>
  <c r="L31" i="16" s="1"/>
  <c r="H91" i="25"/>
  <c r="H60" i="19" s="1"/>
  <c r="B463" i="25"/>
  <c r="A60" i="16" s="1"/>
  <c r="L373" i="25"/>
  <c r="L23" i="7" s="1"/>
  <c r="B338" i="25"/>
  <c r="A48" i="16" s="1"/>
  <c r="J241" i="25"/>
  <c r="J232" i="19" s="1"/>
  <c r="I316" i="25"/>
  <c r="I30" i="19" s="1"/>
  <c r="H307" i="25"/>
  <c r="H250" i="19" s="1"/>
  <c r="J406" i="25"/>
  <c r="J371" i="19" s="1"/>
  <c r="I121" i="25"/>
  <c r="I202" i="19" s="1"/>
  <c r="J250" i="25"/>
  <c r="J237" i="19" s="1"/>
  <c r="I259" i="25"/>
  <c r="I99" i="19" s="1"/>
  <c r="J119" i="25"/>
  <c r="J70" i="19" s="1"/>
  <c r="L145" i="25"/>
  <c r="L86" i="19" s="1"/>
  <c r="B230" i="25"/>
  <c r="A29" i="19" s="1"/>
  <c r="J260" i="25"/>
  <c r="J100" i="19" s="1"/>
  <c r="K285" i="25"/>
  <c r="K349" i="19" s="1"/>
  <c r="I158" i="25"/>
  <c r="I335" i="19" s="1"/>
  <c r="M241" i="25"/>
  <c r="N232" i="19" s="1"/>
  <c r="K171" i="25"/>
  <c r="K19" i="16" s="1"/>
  <c r="K245" i="25"/>
  <c r="K96" i="19" s="1"/>
  <c r="M114" i="25"/>
  <c r="N31" i="7" s="1"/>
  <c r="M445" i="25"/>
  <c r="N176" i="19" s="1"/>
  <c r="I44" i="25"/>
  <c r="I26" i="18" s="1"/>
  <c r="B476" i="25"/>
  <c r="A268" i="19" s="1"/>
  <c r="M473" i="25"/>
  <c r="N305" i="19" s="1"/>
  <c r="I429" i="25"/>
  <c r="I174" i="19" s="1"/>
  <c r="I194" i="25"/>
  <c r="I42" i="16" s="1"/>
  <c r="B352" i="25"/>
  <c r="A39" i="19" s="1"/>
  <c r="J173" i="25"/>
  <c r="J21" i="16" s="1"/>
  <c r="L91" i="25"/>
  <c r="L60" i="19" s="1"/>
  <c r="I282" i="25"/>
  <c r="I280" i="19" s="1"/>
  <c r="K12" i="25"/>
  <c r="K19" i="18" s="1"/>
  <c r="B164" i="25"/>
  <c r="A341" i="19" s="1"/>
  <c r="H374" i="25"/>
  <c r="H24" i="7" s="1"/>
  <c r="B397" i="25"/>
  <c r="A362" i="19" s="1"/>
  <c r="L486" i="25"/>
  <c r="L26" i="15" s="1"/>
  <c r="B137" i="25"/>
  <c r="A206" i="19" s="1"/>
  <c r="L144" i="25"/>
  <c r="L18" i="19" s="1"/>
  <c r="M87" i="25"/>
  <c r="N56" i="19" s="1"/>
  <c r="B243" i="25"/>
  <c r="A234" i="19" s="1"/>
  <c r="H43" i="25"/>
  <c r="H25" i="18" s="1"/>
  <c r="L143" i="25"/>
  <c r="L17" i="19" s="1"/>
  <c r="I278" i="25"/>
  <c r="I15" i="15" s="1"/>
  <c r="K5" i="25"/>
  <c r="K12" i="18" s="1"/>
  <c r="J223" i="25"/>
  <c r="J22" i="19" s="1"/>
  <c r="J338" i="25"/>
  <c r="H325" i="25"/>
  <c r="H19" i="7" s="1"/>
  <c r="L408" i="25"/>
  <c r="L373" i="19" s="1"/>
  <c r="B162" i="25"/>
  <c r="A339" i="19" s="1"/>
  <c r="L322" i="25"/>
  <c r="L16" i="7" s="1"/>
  <c r="L204" i="25"/>
  <c r="L210" i="19" s="1"/>
  <c r="L360" i="25"/>
  <c r="L256" i="19" s="1"/>
  <c r="J140" i="25"/>
  <c r="J84" i="19" s="1"/>
  <c r="L482" i="25"/>
  <c r="L22" i="15" s="1"/>
  <c r="L77" i="25"/>
  <c r="L300" i="19" s="1"/>
  <c r="I179" i="25"/>
  <c r="I27" i="16" s="1"/>
  <c r="B109" i="25"/>
  <c r="A328" i="19" s="1"/>
  <c r="J360" i="25"/>
  <c r="J256" i="19" s="1"/>
  <c r="K192" i="25"/>
  <c r="K40" i="16" s="1"/>
  <c r="M174" i="25"/>
  <c r="N22" i="16" s="1"/>
  <c r="J252" i="25"/>
  <c r="B88" i="25"/>
  <c r="A57" i="19" s="1"/>
  <c r="B120" i="25"/>
  <c r="A201" i="19" s="1"/>
  <c r="H339" i="25"/>
  <c r="H189" i="25"/>
  <c r="H37" i="16" s="1"/>
  <c r="L74" i="25"/>
  <c r="L297" i="19" s="1"/>
  <c r="L369" i="25"/>
  <c r="L146" i="19" s="1"/>
  <c r="I307" i="25"/>
  <c r="I250" i="19" s="1"/>
  <c r="L295" i="25"/>
  <c r="L118" i="19" s="1"/>
  <c r="L309" i="25"/>
  <c r="L125" i="19" s="1"/>
  <c r="B117" i="25"/>
  <c r="A68" i="19" s="1"/>
  <c r="M401" i="25"/>
  <c r="N366" i="19" s="1"/>
  <c r="L72" i="25"/>
  <c r="L295" i="19" s="1"/>
  <c r="I450" i="25"/>
  <c r="I181" i="19" s="1"/>
  <c r="B220" i="25"/>
  <c r="A19" i="19" s="1"/>
  <c r="K196" i="25"/>
  <c r="K346" i="19" s="1"/>
  <c r="I487" i="25"/>
  <c r="I27" i="15" s="1"/>
  <c r="L231" i="25"/>
  <c r="L91" i="19" s="1"/>
  <c r="M202" i="25"/>
  <c r="N208" i="19" s="1"/>
  <c r="K228" i="25"/>
  <c r="K27" i="19" s="1"/>
  <c r="B145" i="25"/>
  <c r="A86" i="19" s="1"/>
  <c r="J214" i="25"/>
  <c r="J220" i="19" s="1"/>
  <c r="M91" i="25"/>
  <c r="N60" i="19" s="1"/>
  <c r="I448" i="25"/>
  <c r="I179" i="19" s="1"/>
  <c r="J109" i="25"/>
  <c r="J328" i="19" s="1"/>
  <c r="J153" i="25"/>
  <c r="J13" i="16" s="1"/>
  <c r="L310" i="25"/>
  <c r="L126" i="19" s="1"/>
  <c r="I477" i="25"/>
  <c r="I42" i="19" s="1"/>
  <c r="H185" i="25"/>
  <c r="H33" i="16" s="1"/>
  <c r="H278" i="25"/>
  <c r="H15" i="15" s="1"/>
  <c r="B152" i="25"/>
  <c r="A12" i="16" s="1"/>
  <c r="L317" i="25"/>
  <c r="L31" i="19" s="1"/>
  <c r="J64" i="25"/>
  <c r="J14" i="19" s="1"/>
  <c r="L301" i="25"/>
  <c r="L124" i="19" s="1"/>
  <c r="H341" i="25"/>
  <c r="H367" i="25"/>
  <c r="H144" i="19" s="1"/>
  <c r="I416" i="25"/>
  <c r="I164" i="19" s="1"/>
  <c r="B205" i="25"/>
  <c r="A211" i="19" s="1"/>
  <c r="B165" i="25"/>
  <c r="A342" i="19" s="1"/>
  <c r="J414" i="25"/>
  <c r="J379" i="19" s="1"/>
  <c r="K255" i="25"/>
  <c r="K241" i="19" s="1"/>
  <c r="L427" i="25"/>
  <c r="L172" i="19" s="1"/>
  <c r="L436" i="25"/>
  <c r="L263" i="19" s="1"/>
  <c r="I395" i="25"/>
  <c r="I360" i="19" s="1"/>
  <c r="M470" i="25"/>
  <c r="N302" i="19" s="1"/>
  <c r="L355" i="25"/>
  <c r="L136" i="19" s="1"/>
  <c r="K135" i="25"/>
  <c r="K204" i="19" s="1"/>
  <c r="M93" i="25"/>
  <c r="N62" i="19" s="1"/>
  <c r="I276" i="25"/>
  <c r="I13" i="15" s="1"/>
  <c r="H71" i="25"/>
  <c r="H294" i="19" s="1"/>
  <c r="H162" i="25"/>
  <c r="H339" i="19" s="1"/>
  <c r="M148" i="25"/>
  <c r="N89" i="19" s="1"/>
  <c r="H295" i="25"/>
  <c r="H118" i="19" s="1"/>
  <c r="H237" i="25"/>
  <c r="H228" i="19" s="1"/>
  <c r="B147" i="25"/>
  <c r="A88" i="19" s="1"/>
  <c r="H3" i="25"/>
  <c r="H10" i="18" s="1"/>
  <c r="M391" i="25"/>
  <c r="N162" i="19" s="1"/>
  <c r="L223" i="25"/>
  <c r="L22" i="19" s="1"/>
  <c r="K286" i="25"/>
  <c r="K350" i="19" s="1"/>
  <c r="M156" i="25"/>
  <c r="N333" i="19" s="1"/>
  <c r="M314" i="25"/>
  <c r="N13" i="14" s="1"/>
  <c r="B296" i="25"/>
  <c r="A119" i="19" s="1"/>
  <c r="M307" i="25"/>
  <c r="N250" i="19" s="1"/>
  <c r="I198" i="25"/>
  <c r="I348" i="19" s="1"/>
  <c r="J226" i="25"/>
  <c r="J25" i="19" s="1"/>
  <c r="H279" i="25"/>
  <c r="H16" i="15" s="1"/>
  <c r="J352" i="25"/>
  <c r="J39" i="19" s="1"/>
  <c r="B3" i="25"/>
  <c r="A10" i="18" s="1"/>
  <c r="J345" i="25"/>
  <c r="J354" i="19" s="1"/>
  <c r="I406" i="25"/>
  <c r="I371" i="19" s="1"/>
  <c r="B234" i="25"/>
  <c r="A94" i="19" s="1"/>
  <c r="M446" i="25"/>
  <c r="N177" i="19" s="1"/>
  <c r="K206" i="25"/>
  <c r="K212" i="19" s="1"/>
  <c r="K359" i="25"/>
  <c r="K255" i="19" s="1"/>
  <c r="K443" i="25"/>
  <c r="H29" i="25"/>
  <c r="H308" i="19" s="1"/>
  <c r="L282" i="25"/>
  <c r="L280" i="19" s="1"/>
  <c r="J40" i="25"/>
  <c r="J22" i="18" s="1"/>
  <c r="J365" i="25"/>
  <c r="J142" i="19" s="1"/>
  <c r="J231" i="25"/>
  <c r="J91" i="19" s="1"/>
  <c r="M298" i="25"/>
  <c r="N121" i="19" s="1"/>
  <c r="J53" i="25"/>
  <c r="J35" i="18" s="1"/>
  <c r="J156" i="25"/>
  <c r="J333" i="19" s="1"/>
  <c r="M436" i="25"/>
  <c r="N263" i="19" s="1"/>
  <c r="J484" i="25"/>
  <c r="J24" i="15" s="1"/>
  <c r="K455" i="25"/>
  <c r="K186" i="19" s="1"/>
  <c r="B479" i="25"/>
  <c r="A44" i="19" s="1"/>
  <c r="H251" i="25"/>
  <c r="H238" i="19" s="1"/>
  <c r="B471" i="25"/>
  <c r="A303" i="19" s="1"/>
  <c r="I92" i="25"/>
  <c r="I61" i="19" s="1"/>
  <c r="B107" i="25"/>
  <c r="A326" i="19" s="1"/>
  <c r="H314" i="25"/>
  <c r="H13" i="14" s="1"/>
  <c r="B10" i="25"/>
  <c r="A17" i="18" s="1"/>
  <c r="M165" i="25"/>
  <c r="N342" i="19" s="1"/>
  <c r="I437" i="25"/>
  <c r="I264" i="19" s="1"/>
  <c r="H297" i="25"/>
  <c r="H120" i="19" s="1"/>
  <c r="I303" i="25"/>
  <c r="I246" i="19" s="1"/>
  <c r="J112" i="25"/>
  <c r="K62" i="25"/>
  <c r="K12" i="19" s="1"/>
  <c r="L67" i="25"/>
  <c r="L290" i="19" s="1"/>
  <c r="H192" i="25"/>
  <c r="H40" i="16" s="1"/>
  <c r="B384" i="25"/>
  <c r="A155" i="19" s="1"/>
  <c r="J257" i="25"/>
  <c r="J243" i="19" s="1"/>
  <c r="L423" i="25"/>
  <c r="L259" i="19" s="1"/>
  <c r="M177" i="25"/>
  <c r="N25" i="16" s="1"/>
  <c r="H354" i="25"/>
  <c r="H41" i="19" s="1"/>
  <c r="J118" i="25"/>
  <c r="J69" i="19" s="1"/>
  <c r="L270" i="25"/>
  <c r="L110" i="19" s="1"/>
  <c r="H141" i="25"/>
  <c r="H85" i="19" s="1"/>
  <c r="M323" i="25"/>
  <c r="N17" i="7" s="1"/>
  <c r="H238" i="25"/>
  <c r="H229" i="19" s="1"/>
  <c r="H484" i="25"/>
  <c r="H24" i="15" s="1"/>
  <c r="K148" i="25"/>
  <c r="K89" i="19" s="1"/>
  <c r="H416" i="25"/>
  <c r="H164" i="19" s="1"/>
  <c r="I302" i="25"/>
  <c r="I245" i="19" s="1"/>
  <c r="J138" i="25"/>
  <c r="J207" i="19" s="1"/>
  <c r="B28" i="25"/>
  <c r="A276" i="19" s="1"/>
  <c r="I436" i="25"/>
  <c r="I263" i="19" s="1"/>
  <c r="K309" i="25"/>
  <c r="K125" i="19" s="1"/>
  <c r="L213" i="25"/>
  <c r="L219" i="19" s="1"/>
  <c r="B134" i="25"/>
  <c r="A82" i="19" s="1"/>
  <c r="J181" i="25"/>
  <c r="J29" i="16" s="1"/>
  <c r="M486" i="25"/>
  <c r="N26" i="15" s="1"/>
  <c r="B56" i="25"/>
  <c r="A38" i="18" s="1"/>
  <c r="J204" i="25"/>
  <c r="J210" i="19" s="1"/>
  <c r="M269" i="25"/>
  <c r="N109" i="19" s="1"/>
  <c r="B336" i="25"/>
  <c r="A46" i="16" s="1"/>
  <c r="L36" i="25"/>
  <c r="L278" i="19" s="1"/>
  <c r="K389" i="25"/>
  <c r="K160" i="19" s="1"/>
  <c r="J282" i="25"/>
  <c r="J280" i="19" s="1"/>
  <c r="B282" i="25"/>
  <c r="A280" i="19" s="1"/>
  <c r="I47" i="25"/>
  <c r="I29" i="18" s="1"/>
  <c r="H220" i="25"/>
  <c r="H19" i="19" s="1"/>
  <c r="K155" i="25"/>
  <c r="K15" i="16" s="1"/>
  <c r="I339" i="25"/>
  <c r="H248" i="25"/>
  <c r="H235" i="19" s="1"/>
  <c r="H149" i="25"/>
  <c r="H90" i="19" s="1"/>
  <c r="L464" i="25"/>
  <c r="L61" i="16" s="1"/>
  <c r="K394" i="25"/>
  <c r="K359" i="19" s="1"/>
  <c r="M262" i="25"/>
  <c r="N102" i="19" s="1"/>
  <c r="B428" i="25"/>
  <c r="A173" i="19" s="1"/>
  <c r="J36" i="25"/>
  <c r="J278" i="19" s="1"/>
  <c r="I196" i="25"/>
  <c r="I346" i="19" s="1"/>
  <c r="K52" i="25"/>
  <c r="K34" i="18" s="1"/>
  <c r="K266" i="25"/>
  <c r="K106" i="19" s="1"/>
  <c r="J324" i="25"/>
  <c r="J18" i="7" s="1"/>
  <c r="K244" i="25"/>
  <c r="K95" i="19" s="1"/>
  <c r="M340" i="25"/>
  <c r="J117" i="25"/>
  <c r="J68" i="19" s="1"/>
  <c r="B258" i="25"/>
  <c r="A244" i="19" s="1"/>
  <c r="J255" i="25"/>
  <c r="J241" i="19" s="1"/>
  <c r="I232" i="25"/>
  <c r="I92" i="19" s="1"/>
  <c r="J190" i="25"/>
  <c r="J38" i="16" s="1"/>
  <c r="B167" i="25"/>
  <c r="A344" i="19" s="1"/>
  <c r="J405" i="25"/>
  <c r="J370" i="19" s="1"/>
  <c r="B188" i="25"/>
  <c r="A36" i="16" s="1"/>
  <c r="J9" i="25"/>
  <c r="J16" i="18" s="1"/>
  <c r="L191" i="25"/>
  <c r="L39" i="16" s="1"/>
  <c r="K190" i="25"/>
  <c r="K38" i="16" s="1"/>
  <c r="K59" i="25"/>
  <c r="K41" i="18" s="1"/>
  <c r="M49" i="25"/>
  <c r="N31" i="18" s="1"/>
  <c r="B242" i="25"/>
  <c r="A233" i="19" s="1"/>
  <c r="H381" i="25"/>
  <c r="H152" i="19" s="1"/>
  <c r="M450" i="25"/>
  <c r="N181" i="19" s="1"/>
  <c r="L316" i="25"/>
  <c r="L30" i="19" s="1"/>
  <c r="M341" i="25"/>
  <c r="J162" i="25"/>
  <c r="J339" i="19" s="1"/>
  <c r="H305" i="25"/>
  <c r="H248" i="19" s="1"/>
  <c r="H431" i="25"/>
  <c r="H56" i="16" s="1"/>
  <c r="K329" i="25"/>
  <c r="K198" i="19" s="1"/>
  <c r="K37" i="25"/>
  <c r="K279" i="19" s="1"/>
  <c r="H146" i="25"/>
  <c r="H87" i="19" s="1"/>
  <c r="M175" i="25"/>
  <c r="N23" i="16" s="1"/>
  <c r="I155" i="25"/>
  <c r="I15" i="16" s="1"/>
  <c r="I39" i="25"/>
  <c r="I21" i="18" s="1"/>
  <c r="B101" i="25"/>
  <c r="A320" i="19" s="1"/>
  <c r="H258" i="25"/>
  <c r="H244" i="19" s="1"/>
  <c r="B262" i="25"/>
  <c r="A102" i="19" s="1"/>
  <c r="B257" i="25"/>
  <c r="A243" i="19" s="1"/>
  <c r="B480" i="25"/>
  <c r="A45" i="19" s="1"/>
  <c r="I82" i="25"/>
  <c r="I51" i="19" s="1"/>
  <c r="K121" i="25"/>
  <c r="K202" i="19" s="1"/>
  <c r="L344" i="25"/>
  <c r="L37" i="19" s="1"/>
  <c r="L318" i="25"/>
  <c r="L32" i="19" s="1"/>
  <c r="L168" i="25"/>
  <c r="L16" i="16" s="1"/>
  <c r="M368" i="25"/>
  <c r="N145" i="19" s="1"/>
  <c r="K464" i="25"/>
  <c r="K61" i="16" s="1"/>
  <c r="K380" i="25"/>
  <c r="K151" i="19" s="1"/>
  <c r="K243" i="25"/>
  <c r="K234" i="19" s="1"/>
  <c r="J395" i="25"/>
  <c r="J360" i="19" s="1"/>
  <c r="H61" i="25"/>
  <c r="H11" i="19" s="1"/>
  <c r="M184" i="25"/>
  <c r="N32" i="16" s="1"/>
  <c r="K124" i="25"/>
  <c r="K72" i="19" s="1"/>
  <c r="H311" i="25"/>
  <c r="H10" i="14" s="1"/>
  <c r="J388" i="25"/>
  <c r="J159" i="19" s="1"/>
  <c r="K103" i="25"/>
  <c r="K322" i="19" s="1"/>
  <c r="I193" i="25"/>
  <c r="I41" i="16" s="1"/>
  <c r="H263" i="25"/>
  <c r="H103" i="19" s="1"/>
  <c r="K242" i="25"/>
  <c r="K233" i="19" s="1"/>
  <c r="J168" i="25"/>
  <c r="J16" i="16" s="1"/>
  <c r="M225" i="25"/>
  <c r="N24" i="19" s="1"/>
  <c r="L202" i="25"/>
  <c r="L208" i="19" s="1"/>
  <c r="L490" i="25"/>
  <c r="L30" i="15" s="1"/>
  <c r="L331" i="25"/>
  <c r="L10" i="7" s="1"/>
  <c r="B433" i="25"/>
  <c r="A58" i="16" s="1"/>
  <c r="J52" i="25"/>
  <c r="J34" i="18" s="1"/>
  <c r="K45" i="25"/>
  <c r="K27" i="18" s="1"/>
  <c r="I253" i="25"/>
  <c r="I239" i="19" s="1"/>
  <c r="B303" i="25"/>
  <c r="A246" i="19" s="1"/>
  <c r="H293" i="25"/>
  <c r="H116" i="19" s="1"/>
  <c r="I81" i="25"/>
  <c r="I50" i="19" s="1"/>
  <c r="M125" i="25"/>
  <c r="N73" i="19" s="1"/>
  <c r="M459" i="25"/>
  <c r="N190" i="19" s="1"/>
  <c r="M469" i="25"/>
  <c r="N286" i="19" s="1"/>
  <c r="H196" i="25"/>
  <c r="H346" i="19" s="1"/>
  <c r="K254" i="25"/>
  <c r="K240" i="19" s="1"/>
  <c r="L100" i="25"/>
  <c r="L319" i="19" s="1"/>
  <c r="J233" i="25"/>
  <c r="J93" i="19" s="1"/>
  <c r="L225" i="25"/>
  <c r="L24" i="19" s="1"/>
  <c r="K28" i="25"/>
  <c r="K276" i="19" s="1"/>
  <c r="M456" i="25"/>
  <c r="N187" i="19" s="1"/>
  <c r="K482" i="25"/>
  <c r="K22" i="15" s="1"/>
  <c r="B442" i="25"/>
  <c r="L470" i="25"/>
  <c r="L302" i="19" s="1"/>
  <c r="H114" i="25"/>
  <c r="H31" i="7" s="1"/>
  <c r="I100" i="25"/>
  <c r="I319" i="19" s="1"/>
  <c r="B183" i="25"/>
  <c r="A31" i="16" s="1"/>
  <c r="M414" i="25"/>
  <c r="N379" i="19" s="1"/>
  <c r="M285" i="25"/>
  <c r="N349" i="19" s="1"/>
  <c r="M437" i="25"/>
  <c r="N264" i="19" s="1"/>
  <c r="I334" i="25"/>
  <c r="I253" i="19" s="1"/>
  <c r="L245" i="25"/>
  <c r="L96" i="19" s="1"/>
  <c r="M312" i="25"/>
  <c r="N11" i="14" s="1"/>
  <c r="K318" i="25"/>
  <c r="K32" i="19" s="1"/>
  <c r="M160" i="25"/>
  <c r="N337" i="19" s="1"/>
  <c r="L30" i="25"/>
  <c r="L309" i="19" s="1"/>
  <c r="J191" i="25"/>
  <c r="J39" i="16" s="1"/>
  <c r="L349" i="25"/>
  <c r="L134" i="19" s="1"/>
  <c r="H399" i="25"/>
  <c r="H364" i="19" s="1"/>
  <c r="L232" i="25"/>
  <c r="L92" i="19" s="1"/>
  <c r="L19" i="25"/>
  <c r="L16" i="17" s="1"/>
  <c r="I117" i="25"/>
  <c r="I68" i="19" s="1"/>
  <c r="I404" i="25"/>
  <c r="I369" i="19" s="1"/>
  <c r="I197" i="25"/>
  <c r="I347" i="19" s="1"/>
  <c r="L362" i="25"/>
  <c r="L258" i="19" s="1"/>
  <c r="H463" i="25"/>
  <c r="H60" i="16" s="1"/>
  <c r="L241" i="25"/>
  <c r="L232" i="19" s="1"/>
  <c r="L401" i="25"/>
  <c r="L366" i="19" s="1"/>
  <c r="B67" i="25"/>
  <c r="A290" i="19" s="1"/>
  <c r="H291" i="25"/>
  <c r="H114" i="19" s="1"/>
  <c r="I486" i="25"/>
  <c r="I26" i="15" s="1"/>
  <c r="L484" i="25"/>
  <c r="L24" i="15" s="1"/>
  <c r="K472" i="25"/>
  <c r="K304" i="19" s="1"/>
  <c r="H21" i="25"/>
  <c r="K230" i="25"/>
  <c r="K29" i="19" s="1"/>
  <c r="K35" i="25"/>
  <c r="K277" i="19" s="1"/>
  <c r="I20" i="25"/>
  <c r="I17" i="17" s="1"/>
  <c r="M166" i="25"/>
  <c r="N343" i="19" s="1"/>
  <c r="K113" i="25"/>
  <c r="I62" i="25"/>
  <c r="I12" i="19" s="1"/>
  <c r="M353" i="25"/>
  <c r="N40" i="19" s="1"/>
  <c r="H404" i="25"/>
  <c r="H369" i="19" s="1"/>
  <c r="K109" i="25"/>
  <c r="K328" i="19" s="1"/>
  <c r="B311" i="25"/>
  <c r="A10" i="14" s="1"/>
  <c r="B60" i="25"/>
  <c r="A10" i="19" s="1"/>
  <c r="J286" i="25"/>
  <c r="J350" i="19" s="1"/>
  <c r="L219" i="25"/>
  <c r="L225" i="19" s="1"/>
  <c r="K95" i="25"/>
  <c r="K64" i="19" s="1"/>
  <c r="M344" i="25"/>
  <c r="N54" i="16" s="1"/>
  <c r="M230" i="25"/>
  <c r="N29" i="19" s="1"/>
  <c r="I459" i="25"/>
  <c r="I190" i="19" s="1"/>
  <c r="M266" i="25"/>
  <c r="N106" i="19" s="1"/>
  <c r="I51" i="25"/>
  <c r="I33" i="18" s="1"/>
  <c r="I389" i="25"/>
  <c r="I160" i="19" s="1"/>
  <c r="K319" i="25"/>
  <c r="K33" i="19" s="1"/>
  <c r="I433" i="25"/>
  <c r="I58" i="16" s="1"/>
  <c r="M449" i="25"/>
  <c r="N180" i="19" s="1"/>
  <c r="M159" i="25"/>
  <c r="N336" i="19" s="1"/>
  <c r="H147" i="25"/>
  <c r="H88" i="19" s="1"/>
  <c r="K395" i="25"/>
  <c r="K360" i="19" s="1"/>
  <c r="J33" i="25"/>
  <c r="J312" i="19" s="1"/>
  <c r="J203" i="25"/>
  <c r="J209" i="19" s="1"/>
  <c r="B474" i="25"/>
  <c r="A266" i="19" s="1"/>
  <c r="H288" i="25"/>
  <c r="H352" i="19" s="1"/>
  <c r="J242" i="25"/>
  <c r="J233" i="19" s="1"/>
  <c r="I295" i="25"/>
  <c r="I118" i="19" s="1"/>
  <c r="B102" i="25"/>
  <c r="A321" i="19" s="1"/>
  <c r="I76" i="25"/>
  <c r="I299" i="19" s="1"/>
  <c r="L237" i="25"/>
  <c r="L228" i="19" s="1"/>
  <c r="H133" i="25"/>
  <c r="H81" i="19" s="1"/>
  <c r="K203" i="25"/>
  <c r="K209" i="19" s="1"/>
  <c r="L281" i="25"/>
  <c r="L18" i="15" s="1"/>
  <c r="J438" i="25"/>
  <c r="J265" i="19" s="1"/>
  <c r="I286" i="25"/>
  <c r="I350" i="19" s="1"/>
  <c r="H247" i="25"/>
  <c r="H98" i="19" s="1"/>
  <c r="H92" i="25"/>
  <c r="H61" i="19" s="1"/>
  <c r="J220" i="25"/>
  <c r="J19" i="19" s="1"/>
  <c r="L101" i="25"/>
  <c r="L320" i="19" s="1"/>
  <c r="I348" i="25"/>
  <c r="I133" i="19" s="1"/>
  <c r="L444" i="25"/>
  <c r="L175" i="19" s="1"/>
  <c r="B271" i="25"/>
  <c r="A111" i="19" s="1"/>
  <c r="I79" i="25"/>
  <c r="I48" i="19" s="1"/>
  <c r="I123" i="25"/>
  <c r="I71" i="19" s="1"/>
  <c r="M428" i="25"/>
  <c r="N173" i="19" s="1"/>
  <c r="J77" i="25"/>
  <c r="J300" i="19" s="1"/>
  <c r="I147" i="25"/>
  <c r="I88" i="19" s="1"/>
  <c r="H346" i="25"/>
  <c r="H355" i="19" s="1"/>
  <c r="I112" i="25"/>
  <c r="J150" i="25"/>
  <c r="J10" i="16" s="1"/>
  <c r="M3" i="25"/>
  <c r="N10" i="18" s="1"/>
  <c r="J428" i="25"/>
  <c r="J173" i="19" s="1"/>
  <c r="M102" i="25"/>
  <c r="N321" i="19" s="1"/>
  <c r="I131" i="25"/>
  <c r="I79" i="19" s="1"/>
  <c r="M224" i="25"/>
  <c r="N23" i="19" s="1"/>
  <c r="L483" i="25"/>
  <c r="L23" i="15" s="1"/>
  <c r="M331" i="25"/>
  <c r="N10" i="7" s="1"/>
  <c r="K363" i="25"/>
  <c r="K140" i="19" s="1"/>
  <c r="J43" i="25"/>
  <c r="J25" i="18" s="1"/>
  <c r="H159" i="25"/>
  <c r="H336" i="19" s="1"/>
  <c r="L437" i="25"/>
  <c r="L264" i="19" s="1"/>
  <c r="J171" i="25"/>
  <c r="J19" i="16" s="1"/>
  <c r="L240" i="25"/>
  <c r="L231" i="19" s="1"/>
  <c r="B405" i="25"/>
  <c r="A370" i="19" s="1"/>
  <c r="H327" i="25"/>
  <c r="H196" i="19" s="1"/>
  <c r="H482" i="25"/>
  <c r="H22" i="15" s="1"/>
  <c r="J134" i="25"/>
  <c r="J82" i="19" s="1"/>
  <c r="L297" i="25"/>
  <c r="L120" i="19" s="1"/>
  <c r="I19" i="25"/>
  <c r="I16" i="17" s="1"/>
  <c r="K441" i="25"/>
  <c r="H97" i="25"/>
  <c r="H316" i="19" s="1"/>
  <c r="H194" i="25"/>
  <c r="H42" i="16" s="1"/>
  <c r="L235" i="25"/>
  <c r="L226" i="19" s="1"/>
  <c r="M417" i="25"/>
  <c r="N165" i="19" s="1"/>
  <c r="J249" i="25"/>
  <c r="J236" i="19" s="1"/>
  <c r="L261" i="25"/>
  <c r="L101" i="19" s="1"/>
  <c r="I407" i="25"/>
  <c r="I372" i="19" s="1"/>
  <c r="B50" i="25"/>
  <c r="A32" i="18" s="1"/>
  <c r="B245" i="25"/>
  <c r="A96" i="19" s="1"/>
  <c r="B178" i="25"/>
  <c r="A26" i="16" s="1"/>
  <c r="M126" i="25"/>
  <c r="N74" i="19" s="1"/>
  <c r="J111" i="25"/>
  <c r="J330" i="19" s="1"/>
  <c r="B96" i="25"/>
  <c r="A65" i="19" s="1"/>
  <c r="K122" i="25"/>
  <c r="K203" i="19" s="1"/>
  <c r="L366" i="25"/>
  <c r="L143" i="19" s="1"/>
  <c r="H199" i="25"/>
  <c r="H43" i="16" s="1"/>
  <c r="B174" i="25"/>
  <c r="A22" i="16" s="1"/>
  <c r="J372" i="25"/>
  <c r="J22" i="7" s="1"/>
  <c r="H177" i="25"/>
  <c r="H25" i="16" s="1"/>
  <c r="J208" i="25"/>
  <c r="J214" i="19" s="1"/>
  <c r="B244" i="25"/>
  <c r="A95" i="19" s="1"/>
  <c r="L230" i="25"/>
  <c r="L29" i="19" s="1"/>
  <c r="B358" i="25"/>
  <c r="A139" i="19" s="1"/>
  <c r="I153" i="25"/>
  <c r="I13" i="16" s="1"/>
  <c r="I313" i="25"/>
  <c r="I12" i="14" s="1"/>
  <c r="K315" i="25"/>
  <c r="K14" i="14" s="1"/>
  <c r="M52" i="25"/>
  <c r="N34" i="18" s="1"/>
  <c r="K58" i="25"/>
  <c r="K40" i="18" s="1"/>
  <c r="M305" i="25"/>
  <c r="N248" i="19" s="1"/>
  <c r="K281" i="25"/>
  <c r="K18" i="15" s="1"/>
  <c r="J434" i="25"/>
  <c r="J59" i="16" s="1"/>
  <c r="M382" i="25"/>
  <c r="N153" i="19" s="1"/>
  <c r="H488" i="25"/>
  <c r="H28" i="15" s="1"/>
  <c r="J224" i="25"/>
  <c r="J23" i="19" s="1"/>
  <c r="M155" i="25"/>
  <c r="N15" i="16" s="1"/>
  <c r="L313" i="25"/>
  <c r="L12" i="14" s="1"/>
  <c r="B84" i="25"/>
  <c r="A53" i="19" s="1"/>
  <c r="L53" i="25"/>
  <c r="L35" i="18" s="1"/>
  <c r="J144" i="25"/>
  <c r="J18" i="19" s="1"/>
  <c r="M194" i="25"/>
  <c r="N42" i="16" s="1"/>
  <c r="J349" i="25"/>
  <c r="J134" i="19" s="1"/>
  <c r="L348" i="25"/>
  <c r="L133" i="19" s="1"/>
  <c r="M6" i="25"/>
  <c r="N13" i="18" s="1"/>
  <c r="M258" i="25"/>
  <c r="N244" i="19" s="1"/>
  <c r="L262" i="25"/>
  <c r="L102" i="19" s="1"/>
  <c r="M400" i="25"/>
  <c r="N365" i="19" s="1"/>
  <c r="K422" i="25"/>
  <c r="K170" i="19" s="1"/>
  <c r="L397" i="25"/>
  <c r="L362" i="19" s="1"/>
  <c r="K347" i="25"/>
  <c r="K356" i="19" s="1"/>
  <c r="I246" i="25"/>
  <c r="I97" i="19" s="1"/>
  <c r="L194" i="25"/>
  <c r="L42" i="16" s="1"/>
  <c r="L291" i="25"/>
  <c r="L114" i="19" s="1"/>
  <c r="I410" i="25"/>
  <c r="I375" i="19" s="1"/>
  <c r="J312" i="25"/>
  <c r="J11" i="14" s="1"/>
  <c r="L214" i="25"/>
  <c r="L220" i="19" s="1"/>
  <c r="J62" i="25"/>
  <c r="J12" i="19" s="1"/>
  <c r="B367" i="25"/>
  <c r="A144" i="19" s="1"/>
  <c r="K237" i="25"/>
  <c r="K228" i="19" s="1"/>
  <c r="H343" i="25"/>
  <c r="J82" i="25"/>
  <c r="J51" i="19" s="1"/>
  <c r="L112" i="25"/>
  <c r="K82" i="25"/>
  <c r="K51" i="19" s="1"/>
  <c r="B116" i="25"/>
  <c r="A67" i="19" s="1"/>
  <c r="K163" i="25"/>
  <c r="K340" i="19" s="1"/>
  <c r="K402" i="25"/>
  <c r="K367" i="19" s="1"/>
  <c r="J391" i="25"/>
  <c r="J162" i="19" s="1"/>
  <c r="L148" i="25"/>
  <c r="L89" i="19" s="1"/>
  <c r="I164" i="25"/>
  <c r="I341" i="19" s="1"/>
  <c r="K38" i="25"/>
  <c r="K20" i="18" s="1"/>
  <c r="B251" i="25"/>
  <c r="A238" i="19" s="1"/>
  <c r="L392" i="25"/>
  <c r="L357" i="19" s="1"/>
  <c r="M182" i="25"/>
  <c r="N30" i="16" s="1"/>
  <c r="L308" i="25"/>
  <c r="L251" i="19" s="1"/>
  <c r="B449" i="25"/>
  <c r="A180" i="19" s="1"/>
  <c r="H303" i="25"/>
  <c r="H246" i="19" s="1"/>
  <c r="J358" i="25"/>
  <c r="J139" i="19" s="1"/>
  <c r="J159" i="25"/>
  <c r="J336" i="19" s="1"/>
  <c r="L87" i="25"/>
  <c r="L56" i="19" s="1"/>
  <c r="H127" i="25"/>
  <c r="H75" i="19" s="1"/>
  <c r="H55" i="25"/>
  <c r="H37" i="18" s="1"/>
  <c r="B330" i="25"/>
  <c r="A9" i="7" s="1"/>
  <c r="J108" i="25"/>
  <c r="J327" i="19" s="1"/>
  <c r="L411" i="25"/>
  <c r="L376" i="19" s="1"/>
  <c r="B150" i="25"/>
  <c r="A10" i="16" s="1"/>
  <c r="H229" i="25"/>
  <c r="H28" i="19" s="1"/>
  <c r="K382" i="25"/>
  <c r="K153" i="19" s="1"/>
  <c r="L127" i="25"/>
  <c r="L75" i="19" s="1"/>
  <c r="J440" i="25"/>
  <c r="H377" i="25"/>
  <c r="H148" i="19" s="1"/>
  <c r="K133" i="25"/>
  <c r="K81" i="19" s="1"/>
  <c r="M161" i="25"/>
  <c r="N338" i="19" s="1"/>
  <c r="L339" i="25"/>
  <c r="B259" i="25"/>
  <c r="A99" i="19" s="1"/>
  <c r="J232" i="25"/>
  <c r="J92" i="19" s="1"/>
  <c r="J410" i="25"/>
  <c r="J375" i="19" s="1"/>
  <c r="I465" i="25"/>
  <c r="I62" i="16" s="1"/>
  <c r="I261" i="25"/>
  <c r="I101" i="19" s="1"/>
  <c r="M90" i="25"/>
  <c r="N59" i="19" s="1"/>
  <c r="B404" i="25"/>
  <c r="A369" i="19" s="1"/>
  <c r="J234" i="25"/>
  <c r="J94" i="19" s="1"/>
  <c r="L274" i="25"/>
  <c r="L11" i="15" s="1"/>
  <c r="I300" i="25"/>
  <c r="I123" i="19" s="1"/>
  <c r="M17" i="25"/>
  <c r="N14" i="17" s="1"/>
  <c r="H35" i="25"/>
  <c r="H277" i="19" s="1"/>
  <c r="H180" i="25"/>
  <c r="H28" i="16" s="1"/>
  <c r="L7" i="25"/>
  <c r="L14" i="18" s="1"/>
  <c r="L175" i="25"/>
  <c r="L23" i="16" s="1"/>
  <c r="I271" i="25"/>
  <c r="I111" i="19" s="1"/>
  <c r="H232" i="25"/>
  <c r="H92" i="19" s="1"/>
  <c r="B284" i="25"/>
  <c r="A282" i="19" s="1"/>
  <c r="I398" i="25"/>
  <c r="I363" i="19" s="1"/>
  <c r="H266" i="25"/>
  <c r="H106" i="19" s="1"/>
  <c r="I446" i="25"/>
  <c r="I177" i="19" s="1"/>
  <c r="I385" i="25"/>
  <c r="I156" i="19" s="1"/>
  <c r="B110" i="25"/>
  <c r="A329" i="19" s="1"/>
  <c r="J123" i="25"/>
  <c r="J71" i="19" s="1"/>
  <c r="H479" i="25"/>
  <c r="H44" i="19" s="1"/>
  <c r="B13" i="25"/>
  <c r="A10" i="17" s="1"/>
  <c r="B58" i="25"/>
  <c r="A40" i="18" s="1"/>
  <c r="J473" i="25"/>
  <c r="J305" i="19" s="1"/>
  <c r="H322" i="25"/>
  <c r="H16" i="7" s="1"/>
  <c r="M302" i="25"/>
  <c r="N245" i="19" s="1"/>
  <c r="H435" i="25"/>
  <c r="H262" i="19" s="1"/>
  <c r="L384" i="25"/>
  <c r="L155" i="19" s="1"/>
  <c r="M132" i="25"/>
  <c r="N80" i="19" s="1"/>
  <c r="L329" i="25"/>
  <c r="L198" i="19" s="1"/>
  <c r="L117" i="25"/>
  <c r="L68" i="19" s="1"/>
  <c r="B17" i="25"/>
  <c r="A14" i="17" s="1"/>
  <c r="H165" i="25"/>
  <c r="H342" i="19" s="1"/>
  <c r="L458" i="25"/>
  <c r="L189" i="19" s="1"/>
  <c r="J289" i="25"/>
  <c r="J353" i="19" s="1"/>
  <c r="B448" i="25"/>
  <c r="A179" i="19" s="1"/>
  <c r="B207" i="25"/>
  <c r="A213" i="19" s="1"/>
  <c r="L78" i="25"/>
  <c r="L301" i="19" s="1"/>
  <c r="M72" i="25"/>
  <c r="N295" i="19" s="1"/>
  <c r="L358" i="25"/>
  <c r="L139" i="19" s="1"/>
  <c r="L149" i="25"/>
  <c r="L90" i="19" s="1"/>
  <c r="I470" i="25"/>
  <c r="I302" i="19" s="1"/>
  <c r="K477" i="25"/>
  <c r="K42" i="19" s="1"/>
  <c r="J475" i="25"/>
  <c r="J267" i="19" s="1"/>
  <c r="M43" i="25"/>
  <c r="N25" i="18" s="1"/>
  <c r="B85" i="25"/>
  <c r="A54" i="19" s="1"/>
  <c r="B305" i="25"/>
  <c r="A248" i="19" s="1"/>
  <c r="B298" i="25"/>
  <c r="A121" i="19" s="1"/>
  <c r="H319" i="25"/>
  <c r="H33" i="19" s="1"/>
  <c r="L469" i="25"/>
  <c r="L286" i="19" s="1"/>
  <c r="I443" i="25"/>
  <c r="M404" i="25"/>
  <c r="N369" i="19" s="1"/>
  <c r="H139" i="25"/>
  <c r="H83" i="19" s="1"/>
  <c r="L165" i="25"/>
  <c r="L342" i="19" s="1"/>
  <c r="K191" i="25"/>
  <c r="K39" i="16" s="1"/>
  <c r="I469" i="25"/>
  <c r="I286" i="19" s="1"/>
  <c r="B461" i="25"/>
  <c r="A192" i="19" s="1"/>
  <c r="B197" i="25"/>
  <c r="A347" i="19" s="1"/>
  <c r="I235" i="25"/>
  <c r="I226" i="19" s="1"/>
  <c r="J99" i="25"/>
  <c r="J318" i="19" s="1"/>
  <c r="B204" i="25"/>
  <c r="A210" i="19" s="1"/>
  <c r="H459" i="25"/>
  <c r="H190" i="19" s="1"/>
  <c r="H85" i="25"/>
  <c r="H54" i="19" s="1"/>
  <c r="K457" i="25"/>
  <c r="K188" i="19" s="1"/>
  <c r="L64" i="25"/>
  <c r="L14" i="19" s="1"/>
  <c r="I107" i="25"/>
  <c r="I326" i="19" s="1"/>
  <c r="I229" i="25"/>
  <c r="I28" i="19" s="1"/>
  <c r="B136" i="25"/>
  <c r="A205" i="19" s="1"/>
  <c r="L356" i="25"/>
  <c r="L137" i="19" s="1"/>
  <c r="I57" i="25"/>
  <c r="I39" i="18" s="1"/>
  <c r="K99" i="25"/>
  <c r="K318" i="19" s="1"/>
  <c r="J120" i="25"/>
  <c r="J201" i="19" s="1"/>
  <c r="H260" i="25"/>
  <c r="H100" i="19" s="1"/>
  <c r="M442" i="25"/>
  <c r="J377" i="25"/>
  <c r="J148" i="19" s="1"/>
  <c r="I262" i="25"/>
  <c r="I102" i="19" s="1"/>
  <c r="I438" i="25"/>
  <c r="I265" i="19" s="1"/>
  <c r="I475" i="25"/>
  <c r="I267" i="19" s="1"/>
  <c r="H267" i="25"/>
  <c r="H107" i="19" s="1"/>
  <c r="K162" i="25"/>
  <c r="K339" i="19" s="1"/>
  <c r="J22" i="25"/>
  <c r="J18" i="17" s="1"/>
  <c r="B196" i="25"/>
  <c r="A346" i="19" s="1"/>
  <c r="K474" i="25"/>
  <c r="K266" i="19" s="1"/>
  <c r="K137" i="25"/>
  <c r="K206" i="19" s="1"/>
  <c r="I488" i="25"/>
  <c r="I28" i="15" s="1"/>
  <c r="B451" i="25"/>
  <c r="A182" i="19" s="1"/>
  <c r="K90" i="25"/>
  <c r="K59" i="19" s="1"/>
  <c r="K401" i="25"/>
  <c r="K366" i="19" s="1"/>
  <c r="J158" i="25"/>
  <c r="J335" i="19" s="1"/>
  <c r="J75" i="25"/>
  <c r="J298" i="19" s="1"/>
  <c r="H294" i="25"/>
  <c r="H117" i="19" s="1"/>
  <c r="K430" i="25"/>
  <c r="K55" i="16" s="1"/>
  <c r="K123" i="25"/>
  <c r="K71" i="19" s="1"/>
  <c r="L298" i="25"/>
  <c r="L121" i="19" s="1"/>
  <c r="K132" i="25"/>
  <c r="K80" i="19" s="1"/>
  <c r="I80" i="25"/>
  <c r="I49" i="19" s="1"/>
  <c r="H282" i="25"/>
  <c r="H280" i="19" s="1"/>
  <c r="L488" i="25"/>
  <c r="L28" i="15" s="1"/>
  <c r="M429" i="25"/>
  <c r="N174" i="19" s="1"/>
  <c r="H316" i="25"/>
  <c r="H30" i="19" s="1"/>
  <c r="L227" i="25"/>
  <c r="L26" i="19" s="1"/>
  <c r="H86" i="25"/>
  <c r="H55" i="19" s="1"/>
  <c r="M64" i="25"/>
  <c r="N14" i="19" s="1"/>
  <c r="L170" i="25"/>
  <c r="L18" i="16" s="1"/>
  <c r="H69" i="25"/>
  <c r="H292" i="19" s="1"/>
  <c r="L475" i="25"/>
  <c r="L267" i="19" s="1"/>
  <c r="K193" i="25"/>
  <c r="K41" i="16" s="1"/>
  <c r="M334" i="25"/>
  <c r="N253" i="19" s="1"/>
  <c r="L417" i="25"/>
  <c r="L165" i="19" s="1"/>
  <c r="M243" i="25"/>
  <c r="N234" i="19" s="1"/>
  <c r="I120" i="25"/>
  <c r="I201" i="19" s="1"/>
  <c r="M41" i="25"/>
  <c r="N23" i="18" s="1"/>
  <c r="B249" i="25"/>
  <c r="A236" i="19" s="1"/>
  <c r="H235" i="25"/>
  <c r="H226" i="19" s="1"/>
  <c r="J376" i="25"/>
  <c r="J26" i="7" s="1"/>
  <c r="B344" i="25"/>
  <c r="A54" i="16" s="1"/>
  <c r="B436" i="25"/>
  <c r="A263" i="19" s="1"/>
  <c r="H28" i="25"/>
  <c r="H276" i="19" s="1"/>
  <c r="J318" i="25"/>
  <c r="J32" i="19" s="1"/>
  <c r="I187" i="25"/>
  <c r="I35" i="16" s="1"/>
  <c r="B122" i="25"/>
  <c r="A203" i="19" s="1"/>
  <c r="B348" i="25"/>
  <c r="A133" i="19" s="1"/>
  <c r="L477" i="25"/>
  <c r="L42" i="19" s="1"/>
  <c r="M430" i="25"/>
  <c r="N55" i="16" s="1"/>
  <c r="L302" i="25"/>
  <c r="L245" i="19" s="1"/>
  <c r="H476" i="25"/>
  <c r="H268" i="19" s="1"/>
  <c r="I247" i="25"/>
  <c r="I98" i="19" s="1"/>
  <c r="B191" i="25"/>
  <c r="A39" i="16" s="1"/>
  <c r="M192" i="25"/>
  <c r="N40" i="16" s="1"/>
  <c r="M490" i="25"/>
  <c r="N30" i="15" s="1"/>
  <c r="J336" i="25"/>
  <c r="B148" i="25"/>
  <c r="A89" i="19" s="1"/>
  <c r="H413" i="25"/>
  <c r="H378" i="19" s="1"/>
  <c r="I368" i="25"/>
  <c r="I145" i="19" s="1"/>
  <c r="I119" i="25"/>
  <c r="I70" i="19" s="1"/>
  <c r="K98" i="25"/>
  <c r="K317" i="19" s="1"/>
  <c r="B273" i="25"/>
  <c r="A10" i="15" s="1"/>
  <c r="L283" i="25"/>
  <c r="L281" i="19" s="1"/>
  <c r="L424" i="25"/>
  <c r="L260" i="19" s="1"/>
  <c r="M410" i="25"/>
  <c r="N375" i="19" s="1"/>
  <c r="K41" i="25"/>
  <c r="K23" i="18" s="1"/>
  <c r="M458" i="25"/>
  <c r="N189" i="19" s="1"/>
  <c r="K368" i="25"/>
  <c r="K145" i="19" s="1"/>
  <c r="H11" i="25"/>
  <c r="H18" i="18" s="1"/>
  <c r="I257" i="25"/>
  <c r="I243" i="19" s="1"/>
  <c r="B304" i="25"/>
  <c r="A247" i="19" s="1"/>
  <c r="K140" i="25"/>
  <c r="K84" i="19" s="1"/>
  <c r="L176" i="25"/>
  <c r="L24" i="16" s="1"/>
  <c r="L320" i="25"/>
  <c r="L34" i="19" s="1"/>
  <c r="B389" i="25"/>
  <c r="A160" i="19" s="1"/>
  <c r="B279" i="25"/>
  <c r="A16" i="15" s="1"/>
  <c r="J300" i="25"/>
  <c r="J123" i="19" s="1"/>
  <c r="M393" i="25"/>
  <c r="N358" i="19" s="1"/>
  <c r="L159" i="25"/>
  <c r="L336" i="19" s="1"/>
  <c r="B143" i="25"/>
  <c r="A17" i="19" s="1"/>
  <c r="J350" i="25"/>
  <c r="J135" i="19" s="1"/>
  <c r="M330" i="25"/>
  <c r="N9" i="7" s="1"/>
  <c r="I387" i="25"/>
  <c r="I158" i="19" s="1"/>
  <c r="J385" i="25"/>
  <c r="J156" i="19" s="1"/>
  <c r="B149" i="25"/>
  <c r="A90" i="19" s="1"/>
  <c r="H299" i="25"/>
  <c r="H122" i="19" s="1"/>
  <c r="B172" i="25"/>
  <c r="A20" i="16" s="1"/>
  <c r="H24" i="25"/>
  <c r="H272" i="19" s="1"/>
  <c r="H443" i="25"/>
  <c r="H336" i="25"/>
  <c r="I388" i="25"/>
  <c r="I159" i="19" s="1"/>
  <c r="L396" i="25"/>
  <c r="L361" i="19" s="1"/>
  <c r="L198" i="25"/>
  <c r="L348" i="19" s="1"/>
  <c r="I37" i="25"/>
  <c r="I279" i="19" s="1"/>
  <c r="M406" i="25"/>
  <c r="N371" i="19" s="1"/>
  <c r="J394" i="25"/>
  <c r="J359" i="19" s="1"/>
  <c r="B51" i="25"/>
  <c r="A33" i="18" s="1"/>
  <c r="H143" i="25"/>
  <c r="H17" i="19" s="1"/>
  <c r="K282" i="25"/>
  <c r="K280" i="19" s="1"/>
  <c r="J427" i="25"/>
  <c r="J172" i="19" s="1"/>
  <c r="J335" i="25"/>
  <c r="J254" i="19" s="1"/>
  <c r="B465" i="25"/>
  <c r="A62" i="16" s="1"/>
  <c r="K269" i="25"/>
  <c r="K109" i="19" s="1"/>
  <c r="J308" i="25"/>
  <c r="J251" i="19" s="1"/>
  <c r="J301" i="25"/>
  <c r="J124" i="19" s="1"/>
  <c r="M116" i="25"/>
  <c r="N67" i="19" s="1"/>
  <c r="M460" i="25"/>
  <c r="N191" i="19" s="1"/>
  <c r="B272" i="25"/>
  <c r="A112" i="19" s="1"/>
  <c r="I201" i="25"/>
  <c r="I45" i="16" s="1"/>
  <c r="I424" i="25"/>
  <c r="I260" i="19" s="1"/>
  <c r="I226" i="25"/>
  <c r="I25" i="19" s="1"/>
  <c r="I355" i="25"/>
  <c r="I136" i="19" s="1"/>
  <c r="B103" i="25"/>
  <c r="A322" i="19" s="1"/>
  <c r="J280" i="25"/>
  <c r="J17" i="15" s="1"/>
  <c r="L233" i="25"/>
  <c r="L93" i="19" s="1"/>
  <c r="K342" i="25"/>
  <c r="K52" i="16" s="1"/>
  <c r="M360" i="25"/>
  <c r="N256" i="19" s="1"/>
  <c r="B355" i="25"/>
  <c r="A136" i="19" s="1"/>
  <c r="M196" i="25"/>
  <c r="N346" i="19" s="1"/>
  <c r="K161" i="25"/>
  <c r="K338" i="19" s="1"/>
  <c r="K136" i="25"/>
  <c r="K205" i="19" s="1"/>
  <c r="I102" i="25"/>
  <c r="I321" i="19" s="1"/>
  <c r="H389" i="25"/>
  <c r="H160" i="19" s="1"/>
  <c r="L445" i="25"/>
  <c r="L176" i="19" s="1"/>
  <c r="M229" i="25"/>
  <c r="N28" i="19" s="1"/>
  <c r="B15" i="25"/>
  <c r="A12" i="17" s="1"/>
  <c r="M117" i="25"/>
  <c r="N68" i="19" s="1"/>
  <c r="I161" i="25"/>
  <c r="I338" i="19" s="1"/>
  <c r="I377" i="25"/>
  <c r="I148" i="19" s="1"/>
  <c r="B291" i="25"/>
  <c r="A114" i="19" s="1"/>
  <c r="B69" i="25"/>
  <c r="A292" i="19" s="1"/>
  <c r="L40" i="25"/>
  <c r="L22" i="18" s="1"/>
  <c r="I251" i="25"/>
  <c r="I238" i="19" s="1"/>
  <c r="J267" i="25"/>
  <c r="J107" i="19" s="1"/>
  <c r="M189" i="25"/>
  <c r="N37" i="16" s="1"/>
  <c r="B312" i="25"/>
  <c r="A11" i="14" s="1"/>
  <c r="H144" i="25"/>
  <c r="H18" i="19" s="1"/>
  <c r="L412" i="25"/>
  <c r="L377" i="19" s="1"/>
  <c r="M374" i="25"/>
  <c r="N24" i="7" s="1"/>
  <c r="M387" i="25"/>
  <c r="N158" i="19" s="1"/>
  <c r="M149" i="25"/>
  <c r="N90" i="19" s="1"/>
  <c r="J13" i="25"/>
  <c r="J10" i="17" s="1"/>
  <c r="K333" i="25"/>
  <c r="K252" i="19" s="1"/>
  <c r="B456" i="25"/>
  <c r="A187" i="19" s="1"/>
  <c r="H368" i="25"/>
  <c r="H145" i="19" s="1"/>
  <c r="H32" i="25"/>
  <c r="H311" i="19" s="1"/>
  <c r="K324" i="25"/>
  <c r="K18" i="7" s="1"/>
  <c r="M94" i="25"/>
  <c r="N63" i="19" s="1"/>
  <c r="H102" i="25"/>
  <c r="H321" i="19" s="1"/>
  <c r="M370" i="25"/>
  <c r="N147" i="19" s="1"/>
  <c r="I101" i="25"/>
  <c r="I320" i="19" s="1"/>
  <c r="L54" i="25"/>
  <c r="L36" i="18" s="1"/>
  <c r="I308" i="25"/>
  <c r="I251" i="19" s="1"/>
  <c r="I216" i="25"/>
  <c r="I222" i="19" s="1"/>
  <c r="M383" i="25"/>
  <c r="N154" i="19" s="1"/>
  <c r="I28" i="25"/>
  <c r="I276" i="19" s="1"/>
  <c r="I462" i="25"/>
  <c r="I193" i="19" s="1"/>
  <c r="K420" i="25"/>
  <c r="K168" i="19" s="1"/>
  <c r="B329" i="25"/>
  <c r="A198" i="19" s="1"/>
  <c r="K169" i="25"/>
  <c r="K17" i="16" s="1"/>
  <c r="H390" i="25"/>
  <c r="H161" i="19" s="1"/>
  <c r="J424" i="25"/>
  <c r="J260" i="19" s="1"/>
  <c r="M342" i="25"/>
  <c r="N35" i="19" s="1"/>
  <c r="K72" i="25"/>
  <c r="K295" i="19" s="1"/>
  <c r="K4" i="25"/>
  <c r="K11" i="18" s="1"/>
  <c r="L403" i="25"/>
  <c r="L368" i="19" s="1"/>
  <c r="L385" i="25"/>
  <c r="L156" i="19" s="1"/>
  <c r="L180" i="25"/>
  <c r="L28" i="16" s="1"/>
  <c r="H221" i="25"/>
  <c r="H20" i="19" s="1"/>
  <c r="K26" i="25"/>
  <c r="K274" i="19" s="1"/>
  <c r="J163" i="25"/>
  <c r="J340" i="19" s="1"/>
  <c r="B285" i="25"/>
  <c r="A349" i="19" s="1"/>
  <c r="M40" i="25"/>
  <c r="N22" i="18" s="1"/>
  <c r="J402" i="25"/>
  <c r="J367" i="19" s="1"/>
  <c r="K302" i="25"/>
  <c r="K245" i="19" s="1"/>
  <c r="I188" i="25"/>
  <c r="I36" i="16" s="1"/>
  <c r="B247" i="25"/>
  <c r="A98" i="19" s="1"/>
  <c r="J66" i="25"/>
  <c r="J289" i="19" s="1"/>
  <c r="L485" i="25"/>
  <c r="L25" i="15" s="1"/>
  <c r="H101" i="25"/>
  <c r="H320" i="19" s="1"/>
  <c r="K116" i="25"/>
  <c r="K67" i="19" s="1"/>
  <c r="K69" i="25"/>
  <c r="K292" i="19" s="1"/>
  <c r="I412" i="25"/>
  <c r="I377" i="19" s="1"/>
  <c r="K213" i="25"/>
  <c r="K219" i="19" s="1"/>
  <c r="J78" i="25"/>
  <c r="J301" i="19" s="1"/>
  <c r="K70" i="25"/>
  <c r="K293" i="19" s="1"/>
  <c r="B435" i="25"/>
  <c r="A262" i="19" s="1"/>
  <c r="M183" i="25"/>
  <c r="N31" i="16" s="1"/>
  <c r="B169" i="25"/>
  <c r="A17" i="16" s="1"/>
  <c r="H324" i="25"/>
  <c r="H18" i="7" s="1"/>
  <c r="L154" i="25"/>
  <c r="L14" i="16" s="1"/>
  <c r="J351" i="25"/>
  <c r="J38" i="19" s="1"/>
  <c r="K30" i="25"/>
  <c r="K309" i="19" s="1"/>
  <c r="L463" i="25"/>
  <c r="L60" i="16" s="1"/>
  <c r="I132" i="25"/>
  <c r="I80" i="19" s="1"/>
  <c r="H466" i="25"/>
  <c r="H283" i="19" s="1"/>
  <c r="J448" i="25"/>
  <c r="J179" i="19" s="1"/>
  <c r="H64" i="25"/>
  <c r="H14" i="19" s="1"/>
  <c r="K91" i="25"/>
  <c r="K60" i="19" s="1"/>
  <c r="J5" i="25"/>
  <c r="J12" i="18" s="1"/>
  <c r="L284" i="25"/>
  <c r="L282" i="19" s="1"/>
  <c r="I104" i="25"/>
  <c r="I323" i="19" s="1"/>
  <c r="H228" i="25"/>
  <c r="H27" i="19" s="1"/>
  <c r="I184" i="25"/>
  <c r="I32" i="16" s="1"/>
  <c r="H164" i="25"/>
  <c r="H341" i="19" s="1"/>
  <c r="B106" i="25"/>
  <c r="A325" i="19" s="1"/>
  <c r="M394" i="25"/>
  <c r="N359" i="19" s="1"/>
  <c r="B431" i="25"/>
  <c r="A56" i="16" s="1"/>
  <c r="L323" i="25"/>
  <c r="L17" i="7" s="1"/>
  <c r="K223" i="25"/>
  <c r="K22" i="19" s="1"/>
  <c r="K426" i="25"/>
  <c r="K171" i="19" s="1"/>
  <c r="B274" i="25"/>
  <c r="A11" i="15" s="1"/>
  <c r="L352" i="25"/>
  <c r="L39" i="19" s="1"/>
  <c r="H483" i="25"/>
  <c r="H23" i="15" s="1"/>
  <c r="I8" i="25"/>
  <c r="I15" i="18" s="1"/>
  <c r="H227" i="25"/>
  <c r="H26" i="19" s="1"/>
  <c r="K234" i="25"/>
  <c r="K94" i="19" s="1"/>
  <c r="K344" i="25"/>
  <c r="K54" i="16" s="1"/>
  <c r="I361" i="25"/>
  <c r="I257" i="19" s="1"/>
  <c r="M412" i="25"/>
  <c r="N377" i="19" s="1"/>
  <c r="B374" i="25"/>
  <c r="A24" i="7" s="1"/>
  <c r="I394" i="25"/>
  <c r="I359" i="19" s="1"/>
  <c r="H225" i="25"/>
  <c r="H24" i="19" s="1"/>
  <c r="H375" i="25"/>
  <c r="H25" i="7" s="1"/>
  <c r="B240" i="25"/>
  <c r="A231" i="19" s="1"/>
  <c r="B38" i="25"/>
  <c r="A20" i="18" s="1"/>
  <c r="J386" i="25"/>
  <c r="J157" i="19" s="1"/>
  <c r="I199" i="25"/>
  <c r="I43" i="16" s="1"/>
  <c r="M231" i="25"/>
  <c r="N91" i="19" s="1"/>
  <c r="I43" i="25"/>
  <c r="I25" i="18" s="1"/>
  <c r="I169" i="25"/>
  <c r="I17" i="16" s="1"/>
  <c r="M284" i="25"/>
  <c r="N282" i="19" s="1"/>
  <c r="B378" i="25"/>
  <c r="A149" i="19" s="1"/>
  <c r="L60" i="25"/>
  <c r="L10" i="19" s="1"/>
  <c r="K110" i="25"/>
  <c r="K329" i="19" s="1"/>
  <c r="H74" i="25"/>
  <c r="H297" i="19" s="1"/>
  <c r="J313" i="25"/>
  <c r="J12" i="14" s="1"/>
  <c r="M53" i="25"/>
  <c r="N35" i="18" s="1"/>
  <c r="I189" i="25"/>
  <c r="I37" i="16" s="1"/>
  <c r="M92" i="25"/>
  <c r="N61" i="19" s="1"/>
  <c r="H243" i="25"/>
  <c r="H234" i="19" s="1"/>
  <c r="K27" i="25"/>
  <c r="K275" i="19" s="1"/>
  <c r="B438" i="25"/>
  <c r="A265" i="19" s="1"/>
  <c r="J184" i="25"/>
  <c r="J32" i="16" s="1"/>
  <c r="J81" i="25"/>
  <c r="J50" i="19" s="1"/>
  <c r="B7" i="25"/>
  <c r="A14" i="18" s="1"/>
  <c r="K438" i="25"/>
  <c r="K265" i="19" s="1"/>
  <c r="B4" i="25"/>
  <c r="A11" i="18" s="1"/>
  <c r="I111" i="25"/>
  <c r="I330" i="19" s="1"/>
  <c r="J486" i="25"/>
  <c r="J26" i="15" s="1"/>
  <c r="B35" i="25"/>
  <c r="A277" i="19" s="1"/>
  <c r="L97" i="25"/>
  <c r="L316" i="19" s="1"/>
  <c r="K391" i="25"/>
  <c r="K162" i="19" s="1"/>
  <c r="B221" i="25"/>
  <c r="A20" i="19" s="1"/>
  <c r="H475" i="25"/>
  <c r="H267" i="19" s="1"/>
  <c r="H366" i="25"/>
  <c r="H143" i="19" s="1"/>
  <c r="L81" i="25"/>
  <c r="L50" i="19" s="1"/>
  <c r="B113" i="25"/>
  <c r="A30" i="7" s="1"/>
  <c r="J155" i="25"/>
  <c r="J15" i="16" s="1"/>
  <c r="H455" i="25"/>
  <c r="H186" i="19" s="1"/>
  <c r="B108" i="25"/>
  <c r="A327" i="19" s="1"/>
  <c r="L365" i="25"/>
  <c r="L142" i="19" s="1"/>
  <c r="L374" i="25"/>
  <c r="L24" i="7" s="1"/>
  <c r="H454" i="25"/>
  <c r="H185" i="19" s="1"/>
  <c r="B104" i="25"/>
  <c r="A323" i="19" s="1"/>
  <c r="I425" i="25"/>
  <c r="I261" i="19" s="1"/>
  <c r="H425" i="25"/>
  <c r="H261" i="19" s="1"/>
  <c r="L304" i="25"/>
  <c r="L247" i="19" s="1"/>
  <c r="H292" i="25"/>
  <c r="H115" i="19" s="1"/>
  <c r="M250" i="25"/>
  <c r="N237" i="19" s="1"/>
  <c r="I453" i="25"/>
  <c r="I184" i="19" s="1"/>
  <c r="J19" i="25"/>
  <c r="J16" i="17" s="1"/>
  <c r="J65" i="25"/>
  <c r="J15" i="19" s="1"/>
  <c r="B439" i="25"/>
  <c r="K366" i="25"/>
  <c r="K143" i="19" s="1"/>
  <c r="H234" i="25"/>
  <c r="H94" i="19" s="1"/>
  <c r="H486" i="25"/>
  <c r="H26" i="15" s="1"/>
  <c r="K452" i="25"/>
  <c r="K183" i="19" s="1"/>
  <c r="I454" i="25"/>
  <c r="I185" i="19" s="1"/>
  <c r="K289" i="25"/>
  <c r="K353" i="19" s="1"/>
  <c r="I27" i="25"/>
  <c r="I275" i="19" s="1"/>
  <c r="I273" i="25"/>
  <c r="I10" i="15" s="1"/>
  <c r="B124" i="25"/>
  <c r="A72" i="19" s="1"/>
  <c r="B470" i="25"/>
  <c r="A302" i="19" s="1"/>
  <c r="M191" i="25"/>
  <c r="N39" i="16" s="1"/>
  <c r="I309" i="25"/>
  <c r="I125" i="19" s="1"/>
  <c r="J6" i="25"/>
  <c r="J13" i="18" s="1"/>
  <c r="J88" i="25"/>
  <c r="J57" i="19" s="1"/>
  <c r="J55" i="25"/>
  <c r="J37" i="18" s="1"/>
  <c r="I222" i="25"/>
  <c r="I21" i="19" s="1"/>
  <c r="L450" i="25"/>
  <c r="L181" i="19" s="1"/>
  <c r="K429" i="25"/>
  <c r="K174" i="19" s="1"/>
  <c r="H426" i="25"/>
  <c r="H171" i="19" s="1"/>
  <c r="I88" i="25"/>
  <c r="I57" i="19" s="1"/>
  <c r="L26" i="25"/>
  <c r="L274" i="19" s="1"/>
  <c r="I344" i="25"/>
  <c r="I54" i="16" s="1"/>
  <c r="H344" i="25"/>
  <c r="H37" i="19" s="1"/>
  <c r="I342" i="25"/>
  <c r="I52" i="16" s="1"/>
  <c r="K343" i="25"/>
  <c r="K36" i="19" s="1"/>
  <c r="I163" i="25"/>
  <c r="I340" i="19" s="1"/>
  <c r="M348" i="25"/>
  <c r="N133" i="19" s="1"/>
  <c r="I63" i="25"/>
  <c r="I13" i="19" s="1"/>
  <c r="H188" i="25"/>
  <c r="H36" i="16" s="1"/>
  <c r="J343" i="25"/>
  <c r="J36" i="19" s="1"/>
  <c r="B475" i="25"/>
  <c r="A267" i="19" s="1"/>
  <c r="L289" i="25"/>
  <c r="L353" i="19" s="1"/>
  <c r="B294" i="25"/>
  <c r="A117" i="19" s="1"/>
  <c r="K409" i="25"/>
  <c r="K374" i="19" s="1"/>
  <c r="B458" i="25"/>
  <c r="A189" i="19" s="1"/>
  <c r="M134" i="25"/>
  <c r="N82" i="19" s="1"/>
  <c r="M26" i="25"/>
  <c r="N274" i="19" s="1"/>
  <c r="K44" i="25"/>
  <c r="K26" i="18" s="1"/>
  <c r="L435" i="25"/>
  <c r="L262" i="19" s="1"/>
  <c r="L46" i="25"/>
  <c r="L28" i="18" s="1"/>
  <c r="H212" i="25"/>
  <c r="H218" i="19" s="1"/>
  <c r="J420" i="25"/>
  <c r="J168" i="19" s="1"/>
  <c r="L228" i="25"/>
  <c r="L27" i="19" s="1"/>
  <c r="K9" i="25"/>
  <c r="K16" i="18" s="1"/>
  <c r="L294" i="25"/>
  <c r="L117" i="19" s="1"/>
  <c r="M69" i="25"/>
  <c r="N292" i="19" s="1"/>
  <c r="I263" i="25"/>
  <c r="I103" i="19" s="1"/>
  <c r="I195" i="25"/>
  <c r="I345" i="19" s="1"/>
  <c r="J400" i="25"/>
  <c r="J365" i="19" s="1"/>
  <c r="I288" i="25"/>
  <c r="I352" i="19" s="1"/>
  <c r="M213" i="25"/>
  <c r="N219" i="19" s="1"/>
  <c r="H132" i="25"/>
  <c r="H80" i="19" s="1"/>
  <c r="H378" i="25"/>
  <c r="H149" i="19" s="1"/>
  <c r="K265" i="25"/>
  <c r="K105" i="19" s="1"/>
  <c r="J425" i="25"/>
  <c r="J261" i="19" s="1"/>
  <c r="B177" i="25"/>
  <c r="A25" i="16" s="1"/>
  <c r="L300" i="25"/>
  <c r="L123" i="19" s="1"/>
  <c r="I401" i="25"/>
  <c r="I366" i="19" s="1"/>
  <c r="I434" i="25"/>
  <c r="I59" i="16" s="1"/>
  <c r="B331" i="25"/>
  <c r="A10" i="7" s="1"/>
  <c r="K320" i="25"/>
  <c r="K34" i="19" s="1"/>
  <c r="B29" i="25"/>
  <c r="A308" i="19" s="1"/>
  <c r="H333" i="25"/>
  <c r="H252" i="19" s="1"/>
  <c r="K145" i="25"/>
  <c r="K86" i="19" s="1"/>
  <c r="K473" i="25"/>
  <c r="K305" i="19" s="1"/>
  <c r="M481" i="25"/>
  <c r="N21" i="15" s="1"/>
  <c r="K17" i="25"/>
  <c r="K14" i="17" s="1"/>
  <c r="J102" i="25"/>
  <c r="J321" i="19" s="1"/>
  <c r="J222" i="25"/>
  <c r="J21" i="19" s="1"/>
  <c r="J411" i="25"/>
  <c r="J376" i="19" s="1"/>
  <c r="M198" i="25"/>
  <c r="N348" i="19" s="1"/>
  <c r="M336" i="25"/>
  <c r="B114" i="25"/>
  <c r="A31" i="7" s="1"/>
  <c r="L299" i="25"/>
  <c r="L122" i="19" s="1"/>
  <c r="I305" i="25"/>
  <c r="I248" i="19" s="1"/>
  <c r="H421" i="25"/>
  <c r="H169" i="19" s="1"/>
  <c r="K149" i="25"/>
  <c r="K90" i="19" s="1"/>
  <c r="I325" i="25"/>
  <c r="I19" i="7" s="1"/>
  <c r="B48" i="25"/>
  <c r="A30" i="18" s="1"/>
  <c r="M435" i="25"/>
  <c r="N262" i="19" s="1"/>
  <c r="M86" i="25"/>
  <c r="N55" i="19" s="1"/>
  <c r="L306" i="25"/>
  <c r="L249" i="19" s="1"/>
  <c r="M75" i="25"/>
  <c r="N298" i="19" s="1"/>
  <c r="B80" i="25"/>
  <c r="A49" i="19" s="1"/>
  <c r="I431" i="25"/>
  <c r="I56" i="16" s="1"/>
  <c r="M122" i="25"/>
  <c r="N203" i="19" s="1"/>
  <c r="M427" i="25"/>
  <c r="N172" i="19" s="1"/>
  <c r="M281" i="25"/>
  <c r="N18" i="15" s="1"/>
  <c r="H169" i="25"/>
  <c r="H17" i="16" s="1"/>
  <c r="L50" i="25"/>
  <c r="L32" i="18" s="1"/>
  <c r="K19" i="25"/>
  <c r="K16" i="17" s="1"/>
  <c r="B263" i="25"/>
  <c r="A103" i="19" s="1"/>
  <c r="K327" i="25"/>
  <c r="K196" i="19" s="1"/>
  <c r="K467" i="25"/>
  <c r="K284" i="19" s="1"/>
  <c r="J468" i="25"/>
  <c r="J285" i="19" s="1"/>
  <c r="H96" i="25"/>
  <c r="H65" i="19" s="1"/>
  <c r="L398" i="25"/>
  <c r="L363" i="19" s="1"/>
  <c r="L376" i="25"/>
  <c r="L26" i="7" s="1"/>
  <c r="J382" i="25"/>
  <c r="J153" i="19" s="1"/>
  <c r="K87" i="25"/>
  <c r="K56" i="19" s="1"/>
  <c r="L108" i="25"/>
  <c r="L327" i="19" s="1"/>
  <c r="M11" i="25"/>
  <c r="N18" i="18" s="1"/>
  <c r="B377" i="25"/>
  <c r="A148" i="19" s="1"/>
  <c r="M480" i="25"/>
  <c r="N45" i="19" s="1"/>
  <c r="B445" i="25"/>
  <c r="A176" i="19" s="1"/>
  <c r="I114" i="25"/>
  <c r="I31" i="7" s="1"/>
  <c r="K105" i="25"/>
  <c r="K324" i="19" s="1"/>
  <c r="H140" i="25"/>
  <c r="H84" i="19" s="1"/>
  <c r="K142" i="25"/>
  <c r="K16" i="19" s="1"/>
  <c r="K218" i="25"/>
  <c r="K224" i="19" s="1"/>
  <c r="J213" i="25"/>
  <c r="J219" i="19" s="1"/>
  <c r="I347" i="25"/>
  <c r="I356" i="19" s="1"/>
  <c r="K271" i="25"/>
  <c r="K111" i="19" s="1"/>
  <c r="I174" i="25"/>
  <c r="I22" i="16" s="1"/>
  <c r="L375" i="25"/>
  <c r="L25" i="7" s="1"/>
  <c r="M301" i="25"/>
  <c r="N124" i="19" s="1"/>
  <c r="M200" i="25"/>
  <c r="N44" i="16" s="1"/>
  <c r="I358" i="25"/>
  <c r="I139" i="19" s="1"/>
  <c r="L248" i="25"/>
  <c r="L235" i="19" s="1"/>
  <c r="J319" i="25"/>
  <c r="J33" i="19" s="1"/>
  <c r="L266" i="25"/>
  <c r="L106" i="19" s="1"/>
  <c r="L422" i="25"/>
  <c r="L170" i="19" s="1"/>
  <c r="K330" i="25"/>
  <c r="K9" i="7" s="1"/>
  <c r="B100" i="25"/>
  <c r="A319" i="19" s="1"/>
  <c r="J291" i="25"/>
  <c r="J114" i="19" s="1"/>
  <c r="L253" i="25"/>
  <c r="L239" i="19" s="1"/>
  <c r="H300" i="25"/>
  <c r="H123" i="19" s="1"/>
  <c r="K96" i="25"/>
  <c r="K65" i="19" s="1"/>
  <c r="J172" i="25"/>
  <c r="J20" i="16" s="1"/>
  <c r="J363" i="25"/>
  <c r="J140" i="19" s="1"/>
  <c r="K227" i="25"/>
  <c r="K26" i="19" s="1"/>
  <c r="M317" i="25"/>
  <c r="N31" i="19" s="1"/>
  <c r="I93" i="25"/>
  <c r="I62" i="19" s="1"/>
  <c r="L51" i="25"/>
  <c r="L33" i="18" s="1"/>
  <c r="M257" i="25"/>
  <c r="N243" i="19" s="1"/>
  <c r="J321" i="25"/>
  <c r="J15" i="7" s="1"/>
  <c r="H250" i="25"/>
  <c r="H237" i="19" s="1"/>
  <c r="J98" i="25"/>
  <c r="J317" i="19" s="1"/>
  <c r="M432" i="25"/>
  <c r="N57" i="16" s="1"/>
  <c r="I484" i="25"/>
  <c r="I24" i="15" s="1"/>
  <c r="H429" i="25"/>
  <c r="H174" i="19" s="1"/>
  <c r="H259" i="25"/>
  <c r="H99" i="19" s="1"/>
  <c r="J128" i="25"/>
  <c r="J76" i="19" s="1"/>
  <c r="K157" i="25"/>
  <c r="K334" i="19" s="1"/>
  <c r="L80" i="25"/>
  <c r="L49" i="19" s="1"/>
  <c r="L336" i="25"/>
  <c r="I463" i="25"/>
  <c r="I60" i="16" s="1"/>
  <c r="I285" i="25"/>
  <c r="I349" i="19" s="1"/>
  <c r="K43" i="25"/>
  <c r="K25" i="18" s="1"/>
  <c r="J49" i="25"/>
  <c r="J31" i="18" s="1"/>
  <c r="I86" i="25"/>
  <c r="I55" i="19" s="1"/>
  <c r="H56" i="25"/>
  <c r="H38" i="18" s="1"/>
  <c r="B350" i="25"/>
  <c r="A135" i="19" s="1"/>
  <c r="K300" i="25"/>
  <c r="K123" i="19" s="1"/>
  <c r="K125" i="25"/>
  <c r="K73" i="19" s="1"/>
  <c r="H16" i="25"/>
  <c r="H13" i="17" s="1"/>
  <c r="I240" i="25"/>
  <c r="I231" i="19" s="1"/>
  <c r="K118" i="25"/>
  <c r="K69" i="19" s="1"/>
  <c r="J202" i="25"/>
  <c r="J208" i="19" s="1"/>
  <c r="I137" i="25"/>
  <c r="I206" i="19" s="1"/>
  <c r="H334" i="25"/>
  <c r="H253" i="19" s="1"/>
  <c r="K280" i="25"/>
  <c r="K17" i="15" s="1"/>
  <c r="L215" i="25"/>
  <c r="L221" i="19" s="1"/>
  <c r="B268" i="25"/>
  <c r="A108" i="19" s="1"/>
  <c r="J122" i="25"/>
  <c r="J203" i="19" s="1"/>
  <c r="M145" i="25"/>
  <c r="N86" i="19" s="1"/>
  <c r="B226" i="25"/>
  <c r="A25" i="19" s="1"/>
  <c r="H7" i="25"/>
  <c r="H14" i="18" s="1"/>
  <c r="M364" i="25"/>
  <c r="N141" i="19" s="1"/>
  <c r="B406" i="25"/>
  <c r="A371" i="19" s="1"/>
  <c r="J342" i="25"/>
  <c r="J35" i="19" s="1"/>
  <c r="J295" i="25"/>
  <c r="J118" i="19" s="1"/>
  <c r="I221" i="25"/>
  <c r="I20" i="19" s="1"/>
  <c r="I483" i="25"/>
  <c r="I23" i="15" s="1"/>
  <c r="I152" i="25"/>
  <c r="I12" i="16" s="1"/>
  <c r="B345" i="25"/>
  <c r="A354" i="19" s="1"/>
  <c r="I397" i="25"/>
  <c r="I362" i="19" s="1"/>
  <c r="B55" i="25"/>
  <c r="A37" i="18" s="1"/>
  <c r="L254" i="25"/>
  <c r="L240" i="19" s="1"/>
  <c r="H274" i="25"/>
  <c r="H11" i="15" s="1"/>
  <c r="B49" i="25"/>
  <c r="A31" i="18" s="1"/>
  <c r="L163" i="25"/>
  <c r="L340" i="19" s="1"/>
  <c r="I204" i="25"/>
  <c r="I210" i="19" s="1"/>
  <c r="K272" i="25"/>
  <c r="K112" i="19" s="1"/>
  <c r="B485" i="25"/>
  <c r="A25" i="15" s="1"/>
  <c r="L158" i="25"/>
  <c r="L335" i="19" s="1"/>
  <c r="I138" i="25"/>
  <c r="I207" i="19" s="1"/>
  <c r="H170" i="25"/>
  <c r="H18" i="16" s="1"/>
  <c r="M260" i="25"/>
  <c r="N100" i="19" s="1"/>
  <c r="M467" i="25"/>
  <c r="N284" i="19" s="1"/>
  <c r="J4" i="25"/>
  <c r="J11" i="18" s="1"/>
  <c r="L73" i="25"/>
  <c r="L296" i="19" s="1"/>
  <c r="L14" i="25"/>
  <c r="L11" i="17" s="1"/>
  <c r="B181" i="25"/>
  <c r="A29" i="16" s="1"/>
  <c r="I468" i="25"/>
  <c r="I285" i="19" s="1"/>
  <c r="I159" i="25"/>
  <c r="I336" i="19" s="1"/>
  <c r="B415" i="25"/>
  <c r="A163" i="19" s="1"/>
  <c r="M45" i="25"/>
  <c r="N27" i="18" s="1"/>
  <c r="H77" i="25"/>
  <c r="H300" i="19" s="1"/>
  <c r="K78" i="25"/>
  <c r="K301" i="19" s="1"/>
  <c r="J205" i="25"/>
  <c r="J211" i="19" s="1"/>
  <c r="I337" i="25"/>
  <c r="I141" i="25"/>
  <c r="I85" i="19" s="1"/>
  <c r="B275" i="25"/>
  <c r="A12" i="15" s="1"/>
  <c r="B45" i="25"/>
  <c r="A27" i="18" s="1"/>
  <c r="L440" i="25"/>
  <c r="I357" i="25"/>
  <c r="I138" i="19" s="1"/>
  <c r="B301" i="25"/>
  <c r="A124" i="19" s="1"/>
  <c r="M70" i="25"/>
  <c r="N293" i="19" s="1"/>
  <c r="K249" i="25"/>
  <c r="K236" i="19" s="1"/>
  <c r="J278" i="25"/>
  <c r="J15" i="15" s="1"/>
  <c r="J367" i="25"/>
  <c r="J144" i="19" s="1"/>
  <c r="K208" i="25"/>
  <c r="K214" i="19" s="1"/>
  <c r="J67" i="25"/>
  <c r="J290" i="19" s="1"/>
  <c r="L342" i="25"/>
  <c r="L35" i="19" s="1"/>
  <c r="H342" i="25"/>
  <c r="H52" i="16" s="1"/>
  <c r="M24" i="25"/>
  <c r="N272" i="19" s="1"/>
  <c r="L343" i="25"/>
  <c r="L36" i="19" s="1"/>
  <c r="J189" i="25"/>
  <c r="J37" i="16" s="1"/>
  <c r="B93" i="25"/>
  <c r="A62" i="19" s="1"/>
  <c r="J86" i="25"/>
  <c r="J55" i="19" s="1"/>
  <c r="I299" i="25"/>
  <c r="I122" i="19" s="1"/>
  <c r="M287" i="25"/>
  <c r="N351" i="19" s="1"/>
  <c r="M240" i="25"/>
  <c r="N231" i="19" s="1"/>
  <c r="H68" i="25"/>
  <c r="H291" i="19" s="1"/>
  <c r="M15" i="25"/>
  <c r="N12" i="17" s="1"/>
  <c r="H398" i="25"/>
  <c r="H363" i="19" s="1"/>
  <c r="B293" i="25"/>
  <c r="A116" i="19" s="1"/>
  <c r="M217" i="25"/>
  <c r="N223" i="19" s="1"/>
  <c r="M172" i="25"/>
  <c r="N20" i="16" s="1"/>
  <c r="H261" i="25"/>
  <c r="H101" i="19" s="1"/>
  <c r="L216" i="25"/>
  <c r="L222" i="19" s="1"/>
  <c r="J70" i="25"/>
  <c r="J293" i="19" s="1"/>
  <c r="L33" i="25"/>
  <c r="L312" i="19" s="1"/>
  <c r="H205" i="25"/>
  <c r="H211" i="19" s="1"/>
  <c r="H57" i="25"/>
  <c r="H39" i="18" s="1"/>
  <c r="J106" i="25"/>
  <c r="J325" i="19" s="1"/>
  <c r="J261" i="25"/>
  <c r="J101" i="19" s="1"/>
  <c r="J432" i="25"/>
  <c r="J57" i="16" s="1"/>
  <c r="M251" i="25"/>
  <c r="N238" i="19" s="1"/>
  <c r="H231" i="25"/>
  <c r="H91" i="19" s="1"/>
  <c r="I227" i="25"/>
  <c r="I26" i="19" s="1"/>
  <c r="B387" i="25"/>
  <c r="A158" i="19" s="1"/>
  <c r="H100" i="25"/>
  <c r="H319" i="19" s="1"/>
  <c r="M337" i="25"/>
  <c r="J7" i="25"/>
  <c r="J14" i="18" s="1"/>
  <c r="I298" i="25"/>
  <c r="I121" i="19" s="1"/>
  <c r="H95" i="25"/>
  <c r="H64" i="19" s="1"/>
  <c r="K222" i="25"/>
  <c r="K21" i="19" s="1"/>
  <c r="K210" i="25"/>
  <c r="K216" i="19" s="1"/>
  <c r="H472" i="25"/>
  <c r="H304" i="19" s="1"/>
  <c r="M252" i="25"/>
  <c r="M309" i="25"/>
  <c r="N125" i="19" s="1"/>
  <c r="H88" i="25"/>
  <c r="H57" i="19" s="1"/>
  <c r="M419" i="25"/>
  <c r="N167" i="19" s="1"/>
  <c r="H154" i="25"/>
  <c r="H14" i="16" s="1"/>
  <c r="J263" i="25"/>
  <c r="J103" i="19" s="1"/>
  <c r="I403" i="25"/>
  <c r="I368" i="19" s="1"/>
  <c r="B351" i="25"/>
  <c r="A38" i="19" s="1"/>
  <c r="H440" i="25"/>
  <c r="K291" i="25"/>
  <c r="K114" i="19" s="1"/>
  <c r="K31" i="25"/>
  <c r="K310" i="19" s="1"/>
  <c r="M431" i="25"/>
  <c r="N56" i="16" s="1"/>
  <c r="J46" i="25"/>
  <c r="J28" i="18" s="1"/>
  <c r="B130" i="25"/>
  <c r="A78" i="19" s="1"/>
  <c r="K454" i="25"/>
  <c r="K185" i="19" s="1"/>
  <c r="B203" i="25"/>
  <c r="A209" i="19" s="1"/>
  <c r="B72" i="25"/>
  <c r="A295" i="19" s="1"/>
  <c r="J92" i="25"/>
  <c r="J61" i="19" s="1"/>
  <c r="B187" i="25"/>
  <c r="A35" i="16" s="1"/>
  <c r="L32" i="25"/>
  <c r="L311" i="19" s="1"/>
  <c r="K459" i="25"/>
  <c r="K190" i="19" s="1"/>
  <c r="M82" i="25"/>
  <c r="N51" i="19" s="1"/>
  <c r="H98" i="25"/>
  <c r="H317" i="19" s="1"/>
  <c r="K189" i="25"/>
  <c r="K37" i="16" s="1"/>
  <c r="M204" i="25"/>
  <c r="N210" i="19" s="1"/>
  <c r="M256" i="25"/>
  <c r="N242" i="19" s="1"/>
  <c r="K85" i="25"/>
  <c r="K54" i="19" s="1"/>
  <c r="K106" i="25"/>
  <c r="K325" i="19" s="1"/>
  <c r="B423" i="25"/>
  <c r="A259" i="19" s="1"/>
  <c r="H460" i="25"/>
  <c r="H191" i="19" s="1"/>
  <c r="L328" i="25"/>
  <c r="L197" i="19" s="1"/>
  <c r="M308" i="25"/>
  <c r="N251" i="19" s="1"/>
  <c r="I354" i="25"/>
  <c r="I41" i="19" s="1"/>
  <c r="L414" i="25"/>
  <c r="L379" i="19" s="1"/>
  <c r="H54" i="25"/>
  <c r="H36" i="18" s="1"/>
  <c r="I139" i="25"/>
  <c r="I83" i="19" s="1"/>
  <c r="M42" i="25"/>
  <c r="N24" i="18" s="1"/>
  <c r="I200" i="25"/>
  <c r="I44" i="16" s="1"/>
  <c r="I48" i="25"/>
  <c r="I30" i="18" s="1"/>
  <c r="B321" i="25"/>
  <c r="A15" i="7" s="1"/>
  <c r="H272" i="25"/>
  <c r="H112" i="19" s="1"/>
  <c r="M34" i="25"/>
  <c r="N313" i="19" s="1"/>
  <c r="L132" i="25"/>
  <c r="L80" i="19" s="1"/>
  <c r="B82" i="25"/>
  <c r="A51" i="19" s="1"/>
  <c r="H310" i="25"/>
  <c r="H126" i="19" s="1"/>
  <c r="L432" i="25"/>
  <c r="L57" i="16" s="1"/>
  <c r="L25" i="25"/>
  <c r="L273" i="19" s="1"/>
  <c r="J340" i="25"/>
  <c r="B41" i="25"/>
  <c r="A23" i="18" s="1"/>
  <c r="H445" i="25"/>
  <c r="H176" i="19" s="1"/>
  <c r="I213" i="25"/>
  <c r="I219" i="19" s="1"/>
  <c r="B306" i="25"/>
  <c r="A249" i="19" s="1"/>
  <c r="B276" i="25"/>
  <c r="A13" i="15" s="1"/>
  <c r="L126" i="25"/>
  <c r="L74" i="19" s="1"/>
  <c r="K8" i="25"/>
  <c r="K15" i="18" s="1"/>
  <c r="M253" i="25"/>
  <c r="N239" i="19" s="1"/>
  <c r="H296" i="25"/>
  <c r="H119" i="19" s="1"/>
  <c r="M292" i="25"/>
  <c r="N115" i="19" s="1"/>
  <c r="B477" i="25"/>
  <c r="A42" i="19" s="1"/>
  <c r="B472" i="25"/>
  <c r="A304" i="19" s="1"/>
  <c r="M283" i="25"/>
  <c r="N281" i="19" s="1"/>
  <c r="L480" i="25"/>
  <c r="L45" i="19" s="1"/>
  <c r="B217" i="25"/>
  <c r="A223" i="19" s="1"/>
  <c r="K119" i="25"/>
  <c r="K70" i="19" s="1"/>
  <c r="I142" i="25"/>
  <c r="I16" i="19" s="1"/>
  <c r="B395" i="25"/>
  <c r="A360" i="19" s="1"/>
  <c r="H31" i="25"/>
  <c r="H310" i="19" s="1"/>
  <c r="B264" i="25"/>
  <c r="A104" i="19" s="1"/>
  <c r="K470" i="25"/>
  <c r="K302" i="19" s="1"/>
  <c r="B319" i="25"/>
  <c r="A33" i="19" s="1"/>
  <c r="K490" i="25"/>
  <c r="K30" i="15" s="1"/>
  <c r="B44" i="25"/>
  <c r="A26" i="18" s="1"/>
  <c r="M138" i="25"/>
  <c r="N207" i="19" s="1"/>
  <c r="H116" i="25"/>
  <c r="H67" i="19" s="1"/>
  <c r="J389" i="25"/>
  <c r="J160" i="19" s="1"/>
  <c r="L68" i="25"/>
  <c r="L291" i="19" s="1"/>
  <c r="I472" i="25"/>
  <c r="I304" i="19" s="1"/>
  <c r="I489" i="25"/>
  <c r="I29" i="15" s="1"/>
  <c r="I250" i="25"/>
  <c r="I237" i="19" s="1"/>
  <c r="J412" i="25"/>
  <c r="J377" i="19" s="1"/>
  <c r="L17" i="25"/>
  <c r="L14" i="17" s="1"/>
  <c r="K185" i="25"/>
  <c r="K33" i="16" s="1"/>
  <c r="H41" i="25"/>
  <c r="H23" i="18" s="1"/>
  <c r="H175" i="25"/>
  <c r="H23" i="16" s="1"/>
  <c r="J485" i="25"/>
  <c r="J25" i="15" s="1"/>
  <c r="H193" i="25"/>
  <c r="H41" i="16" s="1"/>
  <c r="I328" i="25"/>
  <c r="I197" i="19" s="1"/>
  <c r="J8" i="25"/>
  <c r="J15" i="18" s="1"/>
  <c r="I408" i="25"/>
  <c r="I373" i="19" s="1"/>
  <c r="J146" i="25"/>
  <c r="J87" i="19" s="1"/>
  <c r="L226" i="25"/>
  <c r="L25" i="19" s="1"/>
  <c r="M63" i="25"/>
  <c r="N13" i="19" s="1"/>
  <c r="I241" i="25"/>
  <c r="I232" i="19" s="1"/>
  <c r="B235" i="25"/>
  <c r="A226" i="19" s="1"/>
  <c r="M343" i="25"/>
  <c r="N36" i="19" s="1"/>
  <c r="K18" i="25"/>
  <c r="K15" i="17" s="1"/>
  <c r="H152" i="25"/>
  <c r="H12" i="16" s="1"/>
  <c r="K321" i="25"/>
  <c r="K15" i="7" s="1"/>
  <c r="K164" i="25"/>
  <c r="K341" i="19" s="1"/>
  <c r="K316" i="25"/>
  <c r="K30" i="19" s="1"/>
  <c r="L287" i="25"/>
  <c r="L351" i="19" s="1"/>
  <c r="B339" i="25"/>
  <c r="A49" i="16" s="1"/>
  <c r="I97" i="25"/>
  <c r="I316" i="19" s="1"/>
  <c r="I205" i="25"/>
  <c r="I211" i="19" s="1"/>
  <c r="J258" i="25"/>
  <c r="J244" i="19" s="1"/>
  <c r="K64" i="25"/>
  <c r="K14" i="19" s="1"/>
  <c r="M164" i="25"/>
  <c r="N341" i="19" s="1"/>
  <c r="J268" i="25"/>
  <c r="J108" i="19" s="1"/>
  <c r="H48" i="25"/>
  <c r="H30" i="18" s="1"/>
  <c r="K378" i="25"/>
  <c r="K149" i="19" s="1"/>
  <c r="K141" i="25"/>
  <c r="K85" i="19" s="1"/>
  <c r="L220" i="25"/>
  <c r="L19" i="19" s="1"/>
  <c r="M59" i="25"/>
  <c r="N41" i="18" s="1"/>
  <c r="J356" i="25"/>
  <c r="J137" i="19" s="1"/>
  <c r="J344" i="25"/>
  <c r="J54" i="16" s="1"/>
  <c r="I343" i="25"/>
  <c r="I53" i="16" s="1"/>
  <c r="T292" i="25"/>
  <c r="T50" i="25"/>
  <c r="T217" i="25"/>
  <c r="T165" i="25"/>
  <c r="T270" i="25"/>
  <c r="T119" i="25"/>
  <c r="T63" i="25"/>
  <c r="T137" i="25"/>
  <c r="T451" i="25"/>
  <c r="T248" i="25"/>
  <c r="T489" i="25"/>
  <c r="T43" i="25"/>
  <c r="T196" i="25"/>
  <c r="T375" i="25"/>
  <c r="T427" i="25"/>
  <c r="T143" i="25"/>
  <c r="T216" i="25"/>
  <c r="T139" i="25"/>
  <c r="T417" i="25"/>
  <c r="T114" i="25"/>
  <c r="T241" i="25"/>
  <c r="T92" i="25"/>
  <c r="T232" i="25"/>
  <c r="T78" i="25"/>
  <c r="T58" i="25"/>
  <c r="T255" i="25"/>
  <c r="T106" i="25"/>
  <c r="T103" i="25"/>
  <c r="T203" i="25"/>
  <c r="T126" i="25"/>
  <c r="T266" i="25"/>
  <c r="T385" i="25"/>
  <c r="T221" i="25"/>
  <c r="T122" i="25"/>
  <c r="T430" i="25"/>
  <c r="T206" i="25"/>
  <c r="T435" i="25"/>
  <c r="T192" i="25"/>
  <c r="B211" i="25"/>
  <c r="T184" i="25"/>
  <c r="T161" i="25"/>
  <c r="T334" i="25"/>
  <c r="T81" i="25"/>
  <c r="T408" i="25"/>
  <c r="T233" i="25"/>
  <c r="T186" i="25"/>
  <c r="T17" i="25"/>
  <c r="T209" i="25"/>
  <c r="T133" i="25"/>
  <c r="T311" i="25"/>
  <c r="T177" i="25"/>
  <c r="T488" i="25"/>
  <c r="T96" i="25"/>
  <c r="T172" i="25"/>
  <c r="T225" i="25"/>
  <c r="T363" i="25"/>
  <c r="T183" i="25"/>
  <c r="T112" i="25"/>
  <c r="T301" i="25"/>
  <c r="T56" i="25"/>
  <c r="T354" i="25"/>
  <c r="T104" i="25"/>
  <c r="T397" i="25"/>
  <c r="T24" i="25"/>
  <c r="T278" i="25"/>
  <c r="T157" i="25"/>
  <c r="T191" i="25"/>
  <c r="T149" i="25"/>
  <c r="T146" i="25"/>
  <c r="T246" i="25"/>
  <c r="T155" i="25"/>
  <c r="T82" i="25"/>
  <c r="T174" i="25"/>
  <c r="T55" i="25"/>
  <c r="T127" i="25"/>
  <c r="T37" i="25"/>
  <c r="T442" i="25"/>
  <c r="T79" i="25"/>
  <c r="T346" i="25"/>
  <c r="T448" i="25"/>
  <c r="T198" i="25"/>
  <c r="T237" i="25"/>
  <c r="T89" i="25"/>
  <c r="T54" i="25"/>
  <c r="T201" i="25"/>
  <c r="T226" i="25"/>
  <c r="T15" i="25"/>
  <c r="T187" i="25"/>
  <c r="T93" i="25"/>
  <c r="T144" i="25"/>
  <c r="T147" i="25"/>
  <c r="T71" i="25"/>
  <c r="T62" i="25"/>
  <c r="T441" i="25"/>
  <c r="T61" i="25"/>
  <c r="T357" i="25"/>
  <c r="T409" i="25"/>
  <c r="T284" i="25"/>
  <c r="T348" i="25"/>
  <c r="T423" i="25"/>
  <c r="T483" i="25"/>
  <c r="T336" i="25"/>
  <c r="T316" i="25"/>
  <c r="T190" i="25"/>
  <c r="T224" i="25"/>
  <c r="T160" i="25"/>
  <c r="T80" i="25"/>
  <c r="T68" i="25"/>
  <c r="T97" i="25"/>
  <c r="T173" i="25"/>
  <c r="T180" i="25"/>
  <c r="T215" i="25"/>
  <c r="T432" i="25"/>
  <c r="T341" i="25"/>
  <c r="T321" i="25"/>
  <c r="T115" i="25"/>
  <c r="T382" i="25"/>
  <c r="T227" i="25"/>
  <c r="T412" i="25"/>
  <c r="T164" i="25"/>
  <c r="T290" i="25"/>
  <c r="T21" i="25"/>
  <c r="T455" i="25"/>
  <c r="T402" i="25"/>
  <c r="T140" i="25"/>
  <c r="T464" i="25"/>
  <c r="T5" i="25"/>
  <c r="T251" i="25"/>
  <c r="T453" i="25"/>
  <c r="T108" i="25"/>
  <c r="T134" i="25"/>
  <c r="T425" i="25"/>
  <c r="T480" i="25"/>
  <c r="T322" i="25"/>
  <c r="T282" i="25"/>
  <c r="T66" i="25"/>
  <c r="T271" i="25"/>
  <c r="T416" i="25"/>
  <c r="T188" i="25"/>
  <c r="B212" i="25"/>
  <c r="T460" i="25"/>
  <c r="T297" i="25"/>
  <c r="T275" i="25"/>
  <c r="T260" i="25"/>
  <c r="T482" i="25"/>
  <c r="T36" i="25"/>
  <c r="T440" i="25"/>
  <c r="T314" i="25"/>
  <c r="T428" i="25"/>
  <c r="T298" i="25"/>
  <c r="T250" i="25"/>
  <c r="T76" i="25"/>
  <c r="T125" i="25"/>
  <c r="T212" i="25"/>
  <c r="T410" i="25"/>
  <c r="T18" i="25"/>
  <c r="T288" i="25"/>
  <c r="T319" i="25"/>
  <c r="T388" i="25"/>
  <c r="T274" i="25"/>
  <c r="T447" i="25"/>
  <c r="T16" i="25"/>
  <c r="T358" i="25"/>
  <c r="T356" i="25"/>
  <c r="T159" i="25"/>
  <c r="T47" i="25"/>
  <c r="T166" i="25"/>
  <c r="T189" i="25"/>
  <c r="T309" i="25"/>
  <c r="T340" i="25"/>
  <c r="T239" i="25"/>
  <c r="T419" i="25"/>
  <c r="T355" i="25"/>
  <c r="T210" i="25"/>
  <c r="T11" i="25"/>
  <c r="T197" i="25"/>
  <c r="T277" i="25"/>
  <c r="T234" i="25"/>
  <c r="T200" i="25"/>
  <c r="T452" i="25"/>
  <c r="T293" i="25"/>
  <c r="T254" i="25"/>
  <c r="T281" i="25"/>
  <c r="T243" i="25"/>
  <c r="T434" i="25"/>
  <c r="T193" i="25"/>
  <c r="T169" i="25"/>
  <c r="T132" i="25"/>
  <c r="T101" i="25"/>
  <c r="T474" i="25"/>
  <c r="T433" i="25"/>
  <c r="T475" i="25"/>
  <c r="T182" i="25"/>
  <c r="T53" i="25"/>
  <c r="T167" i="25"/>
  <c r="T265" i="25"/>
  <c r="T273" i="25"/>
  <c r="T22" i="25"/>
  <c r="T29" i="25"/>
  <c r="T135" i="25"/>
  <c r="T150" i="25"/>
  <c r="T280" i="25"/>
  <c r="T359" i="25"/>
  <c r="T130" i="25"/>
  <c r="T202" i="25"/>
  <c r="T424" i="25"/>
  <c r="T471" i="25"/>
  <c r="T20" i="25"/>
  <c r="T345" i="25"/>
  <c r="T379" i="25"/>
  <c r="T473" i="25"/>
  <c r="T470" i="25"/>
  <c r="T411" i="25"/>
  <c r="T57" i="25"/>
  <c r="T454" i="25"/>
  <c r="T391" i="25"/>
  <c r="T352" i="25"/>
  <c r="T30" i="25"/>
  <c r="T299" i="25"/>
  <c r="T376" i="25"/>
  <c r="T261" i="25"/>
  <c r="T44" i="25"/>
  <c r="T438" i="25"/>
  <c r="T205" i="25"/>
  <c r="T294" i="25"/>
  <c r="T85" i="25"/>
  <c r="T449" i="25"/>
  <c r="T259" i="25"/>
  <c r="T477" i="25"/>
  <c r="T123" i="25"/>
  <c r="T462" i="25"/>
  <c r="T295" i="25"/>
  <c r="T70" i="25"/>
  <c r="T94" i="25"/>
  <c r="T457" i="25"/>
  <c r="T420" i="25"/>
  <c r="T287" i="25"/>
  <c r="T380" i="25"/>
  <c r="B210" i="25"/>
  <c r="T138" i="25"/>
  <c r="T176" i="25"/>
  <c r="T131" i="25"/>
  <c r="T389" i="25"/>
  <c r="T34" i="25"/>
  <c r="T344" i="25"/>
  <c r="T310" i="25"/>
  <c r="T128" i="25"/>
  <c r="T312" i="25"/>
  <c r="T339" i="25"/>
  <c r="T256" i="25"/>
  <c r="T67" i="25"/>
  <c r="T421" i="25"/>
  <c r="T121" i="25"/>
  <c r="T324" i="25"/>
  <c r="T469" i="25"/>
  <c r="T387" i="25"/>
  <c r="T377" i="25"/>
  <c r="T199" i="25"/>
  <c r="T476" i="25"/>
  <c r="T113" i="25"/>
  <c r="T305" i="25"/>
  <c r="T481" i="25"/>
  <c r="T372" i="25"/>
  <c r="T450" i="25"/>
  <c r="T330" i="25"/>
  <c r="T353" i="25"/>
  <c r="T306" i="25"/>
  <c r="T373" i="25"/>
  <c r="T313" i="25"/>
  <c r="B215" i="25"/>
  <c r="T185" i="25"/>
  <c r="T443" i="25"/>
  <c r="T404" i="25"/>
  <c r="T102" i="25"/>
  <c r="T328" i="25"/>
  <c r="T350" i="25"/>
  <c r="T175" i="25"/>
  <c r="T396" i="25"/>
  <c r="T300" i="25"/>
  <c r="T72" i="25"/>
  <c r="T403" i="25"/>
  <c r="T407" i="25"/>
  <c r="T244" i="25"/>
  <c r="T308" i="25"/>
  <c r="T360" i="25"/>
  <c r="T32" i="25"/>
  <c r="T263" i="25"/>
  <c r="T90" i="25"/>
  <c r="T370" i="25"/>
  <c r="T303" i="25"/>
  <c r="T342" i="25"/>
  <c r="T426" i="25"/>
  <c r="T4" i="25"/>
  <c r="T401" i="25"/>
  <c r="T485" i="25"/>
  <c r="T111" i="25"/>
  <c r="T65" i="25"/>
  <c r="T383" i="25"/>
  <c r="T318" i="25"/>
  <c r="T276" i="25"/>
  <c r="T291" i="25"/>
  <c r="T405" i="25"/>
  <c r="T211" i="25"/>
  <c r="T249" i="25"/>
  <c r="T283" i="25"/>
  <c r="T8" i="25"/>
  <c r="T141" i="25"/>
  <c r="T272" i="25"/>
  <c r="T3" i="25"/>
  <c r="T151" i="25"/>
  <c r="T39" i="25"/>
  <c r="T437" i="25"/>
  <c r="T364" i="25"/>
  <c r="T351" i="25"/>
  <c r="T218" i="25"/>
  <c r="T315" i="25"/>
  <c r="T253" i="25"/>
  <c r="T343" i="25"/>
  <c r="T49" i="25"/>
  <c r="T478" i="25"/>
  <c r="T445" i="25"/>
  <c r="T247" i="25"/>
  <c r="T194" i="25"/>
  <c r="T392" i="25"/>
  <c r="T269" i="25"/>
  <c r="T52" i="25"/>
  <c r="T264" i="25"/>
  <c r="T422" i="25"/>
  <c r="T472" i="25"/>
  <c r="T384" i="25"/>
  <c r="T83" i="25"/>
  <c r="T168" i="25"/>
  <c r="T459" i="25"/>
  <c r="T91" i="25"/>
  <c r="T136" i="25"/>
  <c r="T267" i="25"/>
  <c r="T207" i="25"/>
  <c r="T48" i="25"/>
  <c r="T466" i="25"/>
  <c r="T399" i="25"/>
  <c r="T109" i="25"/>
  <c r="T214" i="25"/>
  <c r="T446" i="25"/>
  <c r="T240" i="25"/>
  <c r="T366" i="25"/>
  <c r="T368" i="25"/>
  <c r="T59" i="25"/>
  <c r="T490" i="25"/>
  <c r="T386" i="25"/>
  <c r="T148" i="25"/>
  <c r="T289" i="25"/>
  <c r="T124" i="25"/>
  <c r="T208" i="25"/>
  <c r="T154" i="25"/>
  <c r="T42" i="25"/>
  <c r="T236" i="25"/>
  <c r="T331" i="25"/>
  <c r="T252" i="25"/>
  <c r="T381" i="25"/>
  <c r="T158" i="25"/>
  <c r="T13" i="25"/>
  <c r="B208" i="25"/>
  <c r="T75" i="25"/>
  <c r="T170" i="25"/>
  <c r="T95" i="25"/>
  <c r="B214" i="25"/>
  <c r="T304" i="25"/>
  <c r="T414" i="25"/>
  <c r="T337" i="25"/>
  <c r="T179" i="25"/>
  <c r="T120" i="25"/>
  <c r="T25" i="25"/>
  <c r="T245" i="25"/>
  <c r="T463" i="25"/>
  <c r="T335" i="25"/>
  <c r="T10" i="25"/>
  <c r="T46" i="25"/>
  <c r="T338" i="25"/>
  <c r="T369" i="25"/>
  <c r="T219" i="25"/>
  <c r="T162" i="25"/>
  <c r="T242" i="25"/>
  <c r="T129" i="25"/>
  <c r="T110" i="25"/>
  <c r="T484" i="25"/>
  <c r="T195" i="25"/>
  <c r="T223" i="25"/>
  <c r="T38" i="25"/>
  <c r="T327" i="25"/>
  <c r="T467" i="25"/>
  <c r="T26" i="25"/>
  <c r="T365" i="25"/>
  <c r="T117" i="25"/>
  <c r="T156" i="25"/>
  <c r="T7" i="25"/>
  <c r="T41" i="25"/>
  <c r="T35" i="25"/>
  <c r="B213" i="25"/>
  <c r="T320" i="25"/>
  <c r="T349" i="25"/>
  <c r="T31" i="25"/>
  <c r="T393" i="25"/>
  <c r="T257" i="25"/>
  <c r="T181" i="25"/>
  <c r="T74" i="25"/>
  <c r="T400" i="25"/>
  <c r="T329" i="25"/>
  <c r="B209" i="25"/>
  <c r="T204" i="25"/>
  <c r="T378" i="25"/>
  <c r="T145" i="25"/>
  <c r="T394" i="25"/>
  <c r="T51" i="25"/>
  <c r="T99" i="25"/>
  <c r="T153" i="25"/>
  <c r="T413" i="25"/>
  <c r="T465" i="25"/>
  <c r="B297" i="25"/>
  <c r="T262" i="25"/>
  <c r="T268" i="25"/>
  <c r="T415" i="25"/>
  <c r="T238" i="25"/>
  <c r="T171" i="25"/>
  <c r="T28" i="25"/>
  <c r="T88" i="25"/>
  <c r="T152" i="25"/>
  <c r="T118" i="25"/>
  <c r="T100" i="25"/>
  <c r="T213" i="25"/>
  <c r="T418" i="25"/>
  <c r="T374" i="25"/>
  <c r="T27" i="25"/>
  <c r="T317" i="25"/>
  <c r="T84" i="25"/>
  <c r="T390" i="25"/>
  <c r="T431" i="25"/>
  <c r="T235" i="25"/>
  <c r="T98" i="25"/>
  <c r="T436" i="25"/>
  <c r="T468" i="25"/>
  <c r="T64" i="25"/>
  <c r="T487" i="25"/>
  <c r="T429" i="25"/>
  <c r="T258" i="25"/>
  <c r="T45" i="25"/>
  <c r="T296" i="25"/>
  <c r="T302" i="25"/>
  <c r="T307" i="25"/>
  <c r="T333" i="25"/>
  <c r="T286" i="25"/>
  <c r="T347" i="25"/>
  <c r="T444" i="25"/>
  <c r="T60" i="25"/>
  <c r="T228" i="25"/>
  <c r="T395" i="25"/>
  <c r="T367" i="25"/>
  <c r="T86" i="25"/>
  <c r="T9" i="25"/>
  <c r="T229" i="25"/>
  <c r="T279" i="25"/>
  <c r="T73" i="25"/>
  <c r="T456" i="25"/>
  <c r="T439" i="25"/>
  <c r="T107" i="25"/>
  <c r="T406" i="25"/>
  <c r="T461" i="25"/>
  <c r="T69" i="25"/>
  <c r="T231" i="25"/>
  <c r="T14" i="25"/>
  <c r="T398" i="25"/>
  <c r="T77" i="25"/>
  <c r="T6" i="25"/>
  <c r="T486" i="25"/>
  <c r="T285" i="25"/>
  <c r="T479" i="25"/>
  <c r="T163" i="25"/>
  <c r="T87" i="25"/>
  <c r="T40" i="25"/>
  <c r="T142" i="25"/>
  <c r="T116" i="25"/>
  <c r="T361" i="25"/>
  <c r="T220" i="25"/>
  <c r="T178" i="25"/>
  <c r="T12" i="25"/>
  <c r="T323" i="25"/>
  <c r="T19" i="25"/>
  <c r="T230" i="25"/>
  <c r="T325" i="25"/>
  <c r="T458" i="25"/>
  <c r="T362" i="25"/>
  <c r="T222" i="25"/>
  <c r="T105" i="25"/>
  <c r="T371" i="25"/>
  <c r="T33" i="25"/>
  <c r="K30" i="7" l="1"/>
  <c r="K20" i="15"/>
  <c r="I49" i="16"/>
  <c r="I130" i="19"/>
  <c r="H51" i="16"/>
  <c r="H132" i="19"/>
  <c r="N29" i="7"/>
  <c r="N19" i="15"/>
  <c r="H50" i="16"/>
  <c r="H131" i="19"/>
  <c r="N48" i="16"/>
  <c r="N129" i="19"/>
  <c r="K47" i="16"/>
  <c r="K128" i="19"/>
  <c r="I46" i="16"/>
  <c r="I127" i="19"/>
  <c r="I30" i="7"/>
  <c r="I20" i="15"/>
  <c r="I51" i="16"/>
  <c r="I132" i="19"/>
  <c r="J50" i="16"/>
  <c r="J131" i="19"/>
  <c r="N46" i="16"/>
  <c r="N127" i="19"/>
  <c r="H46" i="16"/>
  <c r="H127" i="19"/>
  <c r="L29" i="7"/>
  <c r="L19" i="15"/>
  <c r="N51" i="16"/>
  <c r="N132" i="19"/>
  <c r="J29" i="7"/>
  <c r="J19" i="15"/>
  <c r="J48" i="16"/>
  <c r="J129" i="19"/>
  <c r="N30" i="7"/>
  <c r="N20" i="15"/>
  <c r="K29" i="7"/>
  <c r="K19" i="15"/>
  <c r="I50" i="16"/>
  <c r="I131" i="19"/>
  <c r="J49" i="16"/>
  <c r="J130" i="19"/>
  <c r="K46" i="16"/>
  <c r="K127" i="19"/>
  <c r="L30" i="7"/>
  <c r="L20" i="15"/>
  <c r="J30" i="7"/>
  <c r="J20" i="15"/>
  <c r="N49" i="16"/>
  <c r="N130" i="19"/>
  <c r="I48" i="16"/>
  <c r="I129" i="19"/>
  <c r="L47" i="16"/>
  <c r="L128" i="19"/>
  <c r="I47" i="16"/>
  <c r="I128" i="19"/>
  <c r="L46" i="16"/>
  <c r="L127" i="19"/>
  <c r="L49" i="16"/>
  <c r="L130" i="19"/>
  <c r="K49" i="16"/>
  <c r="K130" i="19"/>
  <c r="H30" i="7"/>
  <c r="H20" i="15"/>
  <c r="K51" i="16"/>
  <c r="K132" i="19"/>
  <c r="K50" i="16"/>
  <c r="K131" i="19"/>
  <c r="N47" i="16"/>
  <c r="N128" i="19"/>
  <c r="J46" i="16"/>
  <c r="J127" i="19"/>
  <c r="I29" i="7"/>
  <c r="I19" i="15"/>
  <c r="N50" i="16"/>
  <c r="N131" i="19"/>
  <c r="H49" i="16"/>
  <c r="H130" i="19"/>
  <c r="H29" i="7"/>
  <c r="H19" i="15"/>
  <c r="J51" i="16"/>
  <c r="J132" i="19"/>
  <c r="L50" i="16"/>
  <c r="L131" i="19"/>
  <c r="K48" i="16"/>
  <c r="K129" i="19"/>
  <c r="H48" i="16"/>
  <c r="H129" i="19"/>
  <c r="L48" i="16"/>
  <c r="L129" i="19"/>
  <c r="L51" i="16"/>
  <c r="L132" i="19"/>
  <c r="H47" i="16"/>
  <c r="H128" i="19"/>
  <c r="J47" i="16"/>
  <c r="J128" i="19"/>
  <c r="K35" i="19"/>
  <c r="K37" i="19"/>
  <c r="L54" i="16"/>
  <c r="H54" i="16"/>
  <c r="J53" i="16"/>
  <c r="I35" i="19"/>
  <c r="N52" i="16"/>
  <c r="N37" i="19"/>
  <c r="L53" i="16"/>
  <c r="I36" i="19"/>
  <c r="N53" i="16"/>
  <c r="H35" i="19"/>
  <c r="J37" i="19"/>
  <c r="L52" i="16"/>
  <c r="J52" i="16"/>
  <c r="K53" i="16"/>
  <c r="I37" i="19"/>
  <c r="B6" i="15"/>
  <c r="G12" i="5" s="1"/>
  <c r="B6" i="16"/>
  <c r="H12" i="5" s="1"/>
  <c r="B6" i="14"/>
  <c r="F12" i="5" s="1"/>
  <c r="H36" i="19"/>
  <c r="H53" i="16"/>
  <c r="B6" i="17"/>
  <c r="I12" i="5" s="1"/>
  <c r="B6" i="18"/>
  <c r="B12" i="5" s="1"/>
  <c r="B23" i="25" l="1"/>
  <c r="A271" i="19" s="1"/>
  <c r="B6" i="19" s="1"/>
  <c r="D12" i="5" s="1"/>
  <c r="T23" i="25"/>
  <c r="G449" i="25" l="1"/>
  <c r="G180" i="19" s="1"/>
  <c r="V368" i="25"/>
  <c r="G103" i="25"/>
  <c r="G322" i="19" s="1"/>
  <c r="V424" i="25"/>
  <c r="V15" i="25"/>
  <c r="V336" i="25"/>
  <c r="V490" i="25"/>
  <c r="G15" i="25"/>
  <c r="G12" i="17" s="1"/>
  <c r="G322" i="25"/>
  <c r="G16" i="7" s="1"/>
  <c r="V124" i="25"/>
  <c r="V10" i="25"/>
  <c r="G47" i="25"/>
  <c r="G29" i="18" s="1"/>
  <c r="V268" i="25"/>
  <c r="V78" i="25"/>
  <c r="V470" i="25"/>
  <c r="G272" i="25"/>
  <c r="G112" i="19" s="1"/>
  <c r="G380" i="25"/>
  <c r="G151" i="19" s="1"/>
  <c r="V391" i="25"/>
  <c r="V256" i="25"/>
  <c r="G76" i="25"/>
  <c r="G299" i="19" s="1"/>
  <c r="V474" i="25"/>
  <c r="V484" i="25"/>
  <c r="G101" i="25"/>
  <c r="G320" i="19" s="1"/>
  <c r="V84" i="25"/>
  <c r="V442" i="25"/>
  <c r="W442" i="25" s="1"/>
  <c r="G383" i="25"/>
  <c r="G154" i="19" s="1"/>
  <c r="G140" i="25"/>
  <c r="G84" i="19" s="1"/>
  <c r="V147" i="25"/>
  <c r="V429" i="25"/>
  <c r="G114" i="25"/>
  <c r="G31" i="7" s="1"/>
  <c r="G480" i="25"/>
  <c r="G45" i="19" s="1"/>
  <c r="G124" i="25"/>
  <c r="G72" i="19" s="1"/>
  <c r="V168" i="25"/>
  <c r="V205" i="25"/>
  <c r="V306" i="25"/>
  <c r="G365" i="25"/>
  <c r="G142" i="19" s="1"/>
  <c r="V175" i="25"/>
  <c r="V258" i="25"/>
  <c r="G315" i="25"/>
  <c r="G14" i="14" s="1"/>
  <c r="G99" i="25"/>
  <c r="G318" i="19" s="1"/>
  <c r="V130" i="25"/>
  <c r="G45" i="25"/>
  <c r="G27" i="18" s="1"/>
  <c r="V243" i="25"/>
  <c r="V200" i="25"/>
  <c r="G295" i="25"/>
  <c r="G118" i="19" s="1"/>
  <c r="V229" i="25"/>
  <c r="W229" i="25" s="1"/>
  <c r="G467" i="25"/>
  <c r="G284" i="19" s="1"/>
  <c r="V223" i="25"/>
  <c r="G319" i="25"/>
  <c r="G33" i="19" s="1"/>
  <c r="V29" i="25"/>
  <c r="G442" i="25"/>
  <c r="V3" i="25"/>
  <c r="V476" i="25"/>
  <c r="V195" i="25"/>
  <c r="V265" i="25"/>
  <c r="G159" i="25"/>
  <c r="G336" i="19" s="1"/>
  <c r="G156" i="25"/>
  <c r="G333" i="19" s="1"/>
  <c r="G100" i="25"/>
  <c r="G319" i="19" s="1"/>
  <c r="G292" i="25"/>
  <c r="G115" i="19" s="1"/>
  <c r="G421" i="25"/>
  <c r="G169" i="19" s="1"/>
  <c r="G62" i="25"/>
  <c r="G12" i="19" s="1"/>
  <c r="G225" i="25"/>
  <c r="G24" i="19" s="1"/>
  <c r="V425" i="25"/>
  <c r="V66" i="25"/>
  <c r="V427" i="25"/>
  <c r="G49" i="25"/>
  <c r="G31" i="18" s="1"/>
  <c r="V305" i="25"/>
  <c r="V137" i="25"/>
  <c r="G64" i="25"/>
  <c r="G14" i="19" s="1"/>
  <c r="G367" i="25"/>
  <c r="G144" i="19" s="1"/>
  <c r="V70" i="25"/>
  <c r="G117" i="25"/>
  <c r="G68" i="19" s="1"/>
  <c r="G283" i="25"/>
  <c r="G281" i="19" s="1"/>
  <c r="G108" i="25"/>
  <c r="G327" i="19" s="1"/>
  <c r="V233" i="25"/>
  <c r="V108" i="25"/>
  <c r="G364" i="25"/>
  <c r="G141" i="19" s="1"/>
  <c r="G405" i="25"/>
  <c r="G370" i="19" s="1"/>
  <c r="G78" i="25"/>
  <c r="G301" i="19" s="1"/>
  <c r="V90" i="25"/>
  <c r="G54" i="25"/>
  <c r="G36" i="18" s="1"/>
  <c r="V386" i="25"/>
  <c r="V393" i="25"/>
  <c r="V414" i="25"/>
  <c r="V162" i="25"/>
  <c r="V285" i="25"/>
  <c r="G424" i="25"/>
  <c r="G260" i="19" s="1"/>
  <c r="G474" i="25"/>
  <c r="G266" i="19" s="1"/>
  <c r="G334" i="25"/>
  <c r="G253" i="19" s="1"/>
  <c r="G484" i="25"/>
  <c r="G24" i="15" s="1"/>
  <c r="V373" i="25"/>
  <c r="V25" i="25"/>
  <c r="G91" i="25"/>
  <c r="G60" i="19" s="1"/>
  <c r="G211" i="25"/>
  <c r="G217" i="19" s="1"/>
  <c r="G37" i="25"/>
  <c r="G279" i="19" s="1"/>
  <c r="G369" i="25"/>
  <c r="G146" i="19" s="1"/>
  <c r="V64" i="25"/>
  <c r="V65" i="25"/>
  <c r="V346" i="25"/>
  <c r="V376" i="25"/>
  <c r="G43" i="25"/>
  <c r="G25" i="18" s="1"/>
  <c r="V302" i="25"/>
  <c r="G485" i="25"/>
  <c r="G25" i="15" s="1"/>
  <c r="V347" i="25"/>
  <c r="V323" i="25"/>
  <c r="G490" i="25"/>
  <c r="G30" i="15" s="1"/>
  <c r="V45" i="25"/>
  <c r="V104" i="25"/>
  <c r="G137" i="25"/>
  <c r="G206" i="19" s="1"/>
  <c r="G461" i="25"/>
  <c r="G192" i="19" s="1"/>
  <c r="V126" i="25"/>
  <c r="G357" i="25"/>
  <c r="G138" i="19" s="1"/>
  <c r="V259" i="25"/>
  <c r="G483" i="25"/>
  <c r="G23" i="15" s="1"/>
  <c r="G186" i="25"/>
  <c r="G34" i="16" s="1"/>
  <c r="V403" i="25"/>
  <c r="G308" i="25"/>
  <c r="G251" i="19" s="1"/>
  <c r="G343" i="25"/>
  <c r="G53" i="16" s="1"/>
  <c r="V280" i="25"/>
  <c r="G175" i="25"/>
  <c r="G23" i="16" s="1"/>
  <c r="G82" i="25"/>
  <c r="G51" i="19" s="1"/>
  <c r="V36" i="25"/>
  <c r="V81" i="25"/>
  <c r="V287" i="25"/>
  <c r="W287" i="25" s="1"/>
  <c r="G68" i="25"/>
  <c r="G291" i="19" s="1"/>
  <c r="V426" i="25"/>
  <c r="V169" i="25"/>
  <c r="G151" i="25"/>
  <c r="G11" i="16" s="1"/>
  <c r="G303" i="25"/>
  <c r="G246" i="19" s="1"/>
  <c r="G392" i="25"/>
  <c r="G357" i="19" s="1"/>
  <c r="G282" i="25"/>
  <c r="G280" i="19" s="1"/>
  <c r="G241" i="25"/>
  <c r="G232" i="19" s="1"/>
  <c r="G267" i="25"/>
  <c r="G107" i="19" s="1"/>
  <c r="V435" i="25"/>
  <c r="G44" i="25"/>
  <c r="G26" i="18" s="1"/>
  <c r="V178" i="25"/>
  <c r="G153" i="25"/>
  <c r="G13" i="16" s="1"/>
  <c r="G115" i="25"/>
  <c r="G66" i="19" s="1"/>
  <c r="V430" i="25"/>
  <c r="V134" i="25"/>
  <c r="G52" i="25"/>
  <c r="G34" i="18" s="1"/>
  <c r="V387" i="25"/>
  <c r="V405" i="25"/>
  <c r="G388" i="25"/>
  <c r="G159" i="19" s="1"/>
  <c r="V118" i="25"/>
  <c r="V44" i="25"/>
  <c r="G247" i="25"/>
  <c r="G98" i="19" s="1"/>
  <c r="G56" i="25"/>
  <c r="G38" i="18" s="1"/>
  <c r="G30" i="25"/>
  <c r="G309" i="19" s="1"/>
  <c r="V458" i="25"/>
  <c r="G192" i="25"/>
  <c r="G40" i="16" s="1"/>
  <c r="V384" i="25"/>
  <c r="V7" i="25"/>
  <c r="G176" i="25"/>
  <c r="G24" i="16" s="1"/>
  <c r="G317" i="25"/>
  <c r="G31" i="19" s="1"/>
  <c r="G171" i="25"/>
  <c r="G19" i="16" s="1"/>
  <c r="V59" i="25"/>
  <c r="V47" i="25"/>
  <c r="G147" i="25"/>
  <c r="G88" i="19" s="1"/>
  <c r="G469" i="25"/>
  <c r="G286" i="19" s="1"/>
  <c r="G393" i="25"/>
  <c r="G358" i="19" s="1"/>
  <c r="V71" i="25"/>
  <c r="V401" i="25"/>
  <c r="V445" i="25"/>
  <c r="G240" i="25"/>
  <c r="G231" i="19" s="1"/>
  <c r="G410" i="25"/>
  <c r="G375" i="19" s="1"/>
  <c r="G38" i="25"/>
  <c r="G20" i="18" s="1"/>
  <c r="V304" i="25"/>
  <c r="V145" i="25"/>
  <c r="V106" i="25"/>
  <c r="G298" i="25"/>
  <c r="G121" i="19" s="1"/>
  <c r="V383" i="25"/>
  <c r="V88" i="25"/>
  <c r="G158" i="25"/>
  <c r="G335" i="19" s="1"/>
  <c r="V153" i="25"/>
  <c r="V231" i="25"/>
  <c r="G242" i="25"/>
  <c r="G233" i="19" s="1"/>
  <c r="V110" i="25"/>
  <c r="G419" i="25"/>
  <c r="G167" i="19" s="1"/>
  <c r="V350" i="25"/>
  <c r="G433" i="25"/>
  <c r="G58" i="16" s="1"/>
  <c r="G98" i="25"/>
  <c r="G317" i="19" s="1"/>
  <c r="G415" i="25"/>
  <c r="G163" i="19" s="1"/>
  <c r="V220" i="25"/>
  <c r="G118" i="25"/>
  <c r="G69" i="19" s="1"/>
  <c r="G161" i="25"/>
  <c r="G338" i="19" s="1"/>
  <c r="G450" i="25"/>
  <c r="G181" i="19" s="1"/>
  <c r="G27" i="25"/>
  <c r="G275" i="19" s="1"/>
  <c r="V303" i="25"/>
  <c r="V423" i="25"/>
  <c r="V448" i="25"/>
  <c r="V407" i="25"/>
  <c r="G309" i="25"/>
  <c r="G125" i="19" s="1"/>
  <c r="G234" i="25"/>
  <c r="G94" i="19" s="1"/>
  <c r="G107" i="25"/>
  <c r="G326" i="19" s="1"/>
  <c r="V136" i="25"/>
  <c r="G127" i="25"/>
  <c r="G75" i="19" s="1"/>
  <c r="G476" i="25"/>
  <c r="G268" i="19" s="1"/>
  <c r="G126" i="25"/>
  <c r="G74" i="19" s="1"/>
  <c r="G73" i="25"/>
  <c r="G296" i="19" s="1"/>
  <c r="G232" i="25"/>
  <c r="G92" i="19" s="1"/>
  <c r="V366" i="25"/>
  <c r="V72" i="25"/>
  <c r="V244" i="25"/>
  <c r="V146" i="25"/>
  <c r="G416" i="25"/>
  <c r="G164" i="19" s="1"/>
  <c r="V181" i="25"/>
  <c r="G170" i="25"/>
  <c r="G18" i="16" s="1"/>
  <c r="G14" i="25"/>
  <c r="G11" i="17" s="1"/>
  <c r="V164" i="25"/>
  <c r="V149" i="25"/>
  <c r="V138" i="25"/>
  <c r="V41" i="25"/>
  <c r="V397" i="25"/>
  <c r="V468" i="25"/>
  <c r="G199" i="25"/>
  <c r="G43" i="16" s="1"/>
  <c r="G236" i="25"/>
  <c r="G227" i="19" s="1"/>
  <c r="V457" i="25"/>
  <c r="G4" i="25"/>
  <c r="G11" i="18" s="1"/>
  <c r="G269" i="25"/>
  <c r="G109" i="19" s="1"/>
  <c r="V322" i="25"/>
  <c r="V331" i="25"/>
  <c r="V344" i="25"/>
  <c r="V261" i="25"/>
  <c r="V428" i="25"/>
  <c r="G358" i="25"/>
  <c r="G139" i="19" s="1"/>
  <c r="G263" i="25"/>
  <c r="G103" i="19" s="1"/>
  <c r="G218" i="25"/>
  <c r="G224" i="19" s="1"/>
  <c r="V487" i="25"/>
  <c r="G109" i="25"/>
  <c r="G328" i="19" s="1"/>
  <c r="G53" i="25"/>
  <c r="G35" i="18" s="1"/>
  <c r="V274" i="25"/>
  <c r="V482" i="25"/>
  <c r="G28" i="25"/>
  <c r="G276" i="19" s="1"/>
  <c r="G460" i="25"/>
  <c r="G191" i="19" s="1"/>
  <c r="V80" i="25"/>
  <c r="G83" i="25"/>
  <c r="G52" i="19" s="1"/>
  <c r="V189" i="25"/>
  <c r="V394" i="25"/>
  <c r="G3" i="25"/>
  <c r="G10" i="18" s="1"/>
  <c r="G375" i="25"/>
  <c r="G25" i="7" s="1"/>
  <c r="G224" i="25"/>
  <c r="G23" i="19" s="1"/>
  <c r="V316" i="25"/>
  <c r="G259" i="25"/>
  <c r="G99" i="19" s="1"/>
  <c r="G228" i="25"/>
  <c r="G27" i="19" s="1"/>
  <c r="V87" i="25"/>
  <c r="V324" i="25"/>
  <c r="V337" i="25"/>
  <c r="G65" i="25"/>
  <c r="G15" i="19" s="1"/>
  <c r="V89" i="25"/>
  <c r="V284" i="25"/>
  <c r="V263" i="25"/>
  <c r="V46" i="25"/>
  <c r="G466" i="25"/>
  <c r="G283" i="19" s="1"/>
  <c r="G195" i="25"/>
  <c r="G345" i="19" s="1"/>
  <c r="G280" i="25"/>
  <c r="G17" i="15" s="1"/>
  <c r="V439" i="25"/>
  <c r="G403" i="25"/>
  <c r="G368" i="19" s="1"/>
  <c r="V232" i="25"/>
  <c r="G451" i="25"/>
  <c r="G182" i="19" s="1"/>
  <c r="G187" i="25"/>
  <c r="G35" i="16" s="1"/>
  <c r="V150" i="25"/>
  <c r="V278" i="25"/>
  <c r="V321" i="25"/>
  <c r="G384" i="25"/>
  <c r="G155" i="19" s="1"/>
  <c r="V75" i="25"/>
  <c r="V143" i="25"/>
  <c r="V93" i="25"/>
  <c r="G131" i="25"/>
  <c r="G79" i="19" s="1"/>
  <c r="V257" i="25"/>
  <c r="V449" i="25"/>
  <c r="V479" i="25"/>
  <c r="G418" i="25"/>
  <c r="G166" i="19" s="1"/>
  <c r="V440" i="25"/>
  <c r="W440" i="25" s="1"/>
  <c r="V486" i="25"/>
  <c r="V431" i="25"/>
  <c r="V35" i="25"/>
  <c r="V230" i="25"/>
  <c r="W230" i="25" s="1"/>
  <c r="V327" i="25"/>
  <c r="G166" i="25"/>
  <c r="G343" i="19" s="1"/>
  <c r="G372" i="25"/>
  <c r="G22" i="7" s="1"/>
  <c r="G394" i="25"/>
  <c r="G359" i="19" s="1"/>
  <c r="V444" i="25"/>
  <c r="V198" i="25"/>
  <c r="V314" i="25"/>
  <c r="W314" i="25" s="1"/>
  <c r="V364" i="25"/>
  <c r="G276" i="25"/>
  <c r="G13" i="15" s="1"/>
  <c r="G165" i="25"/>
  <c r="G342" i="19" s="1"/>
  <c r="V395" i="25"/>
  <c r="V332" i="25"/>
  <c r="G468" i="25"/>
  <c r="G285" i="19" s="1"/>
  <c r="G463" i="25"/>
  <c r="G60" i="16" s="1"/>
  <c r="V406" i="25"/>
  <c r="V362" i="25"/>
  <c r="G487" i="25"/>
  <c r="G27" i="15" s="1"/>
  <c r="V224" i="25"/>
  <c r="V38" i="25"/>
  <c r="G472" i="25"/>
  <c r="G304" i="19" s="1"/>
  <c r="G310" i="25"/>
  <c r="G126" i="19" s="1"/>
  <c r="G67" i="25"/>
  <c r="G290" i="19" s="1"/>
  <c r="G244" i="25"/>
  <c r="G95" i="19" s="1"/>
  <c r="G330" i="25"/>
  <c r="G9" i="7" s="1"/>
  <c r="G342" i="25"/>
  <c r="G52" i="16" s="1"/>
  <c r="G230" i="25"/>
  <c r="G29" i="19" s="1"/>
  <c r="V488" i="25"/>
  <c r="V354" i="25"/>
  <c r="V20" i="25"/>
  <c r="V22" i="25"/>
  <c r="V82" i="25"/>
  <c r="V128" i="25"/>
  <c r="V92" i="25"/>
  <c r="V227" i="25"/>
  <c r="G157" i="25"/>
  <c r="G334" i="19" s="1"/>
  <c r="V165" i="25"/>
  <c r="V219" i="25"/>
  <c r="V12" i="25"/>
  <c r="G163" i="25"/>
  <c r="G340" i="19" s="1"/>
  <c r="G425" i="25"/>
  <c r="G261" i="19" s="1"/>
  <c r="V471" i="25"/>
  <c r="V292" i="25"/>
  <c r="G271" i="25"/>
  <c r="G111" i="19" s="1"/>
  <c r="V142" i="25"/>
  <c r="V77" i="25"/>
  <c r="G7" i="25"/>
  <c r="G14" i="18" s="1"/>
  <c r="G227" i="25"/>
  <c r="G26" i="19" s="1"/>
  <c r="V226" i="25"/>
  <c r="V98" i="25"/>
  <c r="G243" i="25"/>
  <c r="G234" i="19" s="1"/>
  <c r="V201" i="25"/>
  <c r="V390" i="25"/>
  <c r="V367" i="25"/>
  <c r="V352" i="25"/>
  <c r="G360" i="25"/>
  <c r="G256" i="19" s="1"/>
  <c r="G340" i="25"/>
  <c r="G50" i="16" s="1"/>
  <c r="G335" i="25"/>
  <c r="G254" i="19" s="1"/>
  <c r="V248" i="25"/>
  <c r="G333" i="25"/>
  <c r="G252" i="19" s="1"/>
  <c r="G123" i="25"/>
  <c r="G71" i="19" s="1"/>
  <c r="G440" i="25"/>
  <c r="G148" i="25"/>
  <c r="G89" i="19" s="1"/>
  <c r="G435" i="25"/>
  <c r="G262" i="19" s="1"/>
  <c r="G489" i="25"/>
  <c r="G29" i="15" s="1"/>
  <c r="V211" i="25"/>
  <c r="G274" i="25"/>
  <c r="G11" i="15" s="1"/>
  <c r="G453" i="25"/>
  <c r="G184" i="19" s="1"/>
  <c r="V218" i="25"/>
  <c r="V34" i="25"/>
  <c r="V180" i="25"/>
  <c r="V199" i="25"/>
  <c r="G191" i="25"/>
  <c r="G39" i="16" s="1"/>
  <c r="V48" i="25"/>
  <c r="G376" i="25"/>
  <c r="G26" i="7" s="1"/>
  <c r="V463" i="25"/>
  <c r="V333" i="25"/>
  <c r="G458" i="25"/>
  <c r="G189" i="19" s="1"/>
  <c r="V247" i="25"/>
  <c r="G229" i="25"/>
  <c r="G28" i="19" s="1"/>
  <c r="G160" i="25"/>
  <c r="G337" i="19" s="1"/>
  <c r="G386" i="25"/>
  <c r="G157" i="19" s="1"/>
  <c r="G293" i="25"/>
  <c r="G116" i="19" s="1"/>
  <c r="G368" i="25"/>
  <c r="G145" i="19" s="1"/>
  <c r="V239" i="25"/>
  <c r="G193" i="25"/>
  <c r="G41" i="16" s="1"/>
  <c r="V404" i="25"/>
  <c r="V174" i="25"/>
  <c r="V289" i="25"/>
  <c r="V191" i="25"/>
  <c r="G470" i="25"/>
  <c r="G302" i="19" s="1"/>
  <c r="V432" i="25"/>
  <c r="G50" i="25"/>
  <c r="G32" i="18" s="1"/>
  <c r="G96" i="25"/>
  <c r="G65" i="19" s="1"/>
  <c r="G134" i="25"/>
  <c r="G82" i="19" s="1"/>
  <c r="V192" i="25"/>
  <c r="V73" i="25"/>
  <c r="G197" i="25"/>
  <c r="G347" i="19" s="1"/>
  <c r="V228" i="25"/>
  <c r="W228" i="25" s="1"/>
  <c r="V203" i="25"/>
  <c r="V465" i="25"/>
  <c r="V286" i="25"/>
  <c r="W286" i="25" s="1"/>
  <c r="V392" i="25"/>
  <c r="V236" i="25"/>
  <c r="G189" i="25"/>
  <c r="G37" i="16" s="1"/>
  <c r="G363" i="25"/>
  <c r="G140" i="19" s="1"/>
  <c r="G201" i="25"/>
  <c r="G45" i="16" s="1"/>
  <c r="G289" i="25"/>
  <c r="G353" i="19" s="1"/>
  <c r="G438" i="25"/>
  <c r="G265" i="19" s="1"/>
  <c r="V335" i="25"/>
  <c r="G48" i="25"/>
  <c r="G30" i="18" s="1"/>
  <c r="V275" i="25"/>
  <c r="G139" i="25"/>
  <c r="G83" i="19" s="1"/>
  <c r="V290" i="25"/>
  <c r="V473" i="25"/>
  <c r="V49" i="25"/>
  <c r="G11" i="25"/>
  <c r="G18" i="18" s="1"/>
  <c r="G436" i="25"/>
  <c r="G263" i="19" s="1"/>
  <c r="V40" i="25"/>
  <c r="V170" i="25"/>
  <c r="G301" i="25"/>
  <c r="G124" i="19" s="1"/>
  <c r="G87" i="25"/>
  <c r="G56" i="19" s="1"/>
  <c r="V207" i="25"/>
  <c r="G167" i="25"/>
  <c r="G344" i="19" s="1"/>
  <c r="G245" i="25"/>
  <c r="G96" i="19" s="1"/>
  <c r="G75" i="25"/>
  <c r="G298" i="19" s="1"/>
  <c r="G113" i="25"/>
  <c r="G30" i="7" s="1"/>
  <c r="G150" i="25"/>
  <c r="G10" i="16" s="1"/>
  <c r="V300" i="25"/>
  <c r="V345" i="25"/>
  <c r="G90" i="25"/>
  <c r="G59" i="19" s="1"/>
  <c r="G257" i="25"/>
  <c r="G243" i="19" s="1"/>
  <c r="V109" i="25"/>
  <c r="G80" i="25"/>
  <c r="G49" i="19" s="1"/>
  <c r="G112" i="25"/>
  <c r="G31" i="25"/>
  <c r="G310" i="19" s="1"/>
  <c r="G296" i="25"/>
  <c r="G119" i="19" s="1"/>
  <c r="G482" i="25"/>
  <c r="G22" i="15" s="1"/>
  <c r="V416" i="25"/>
  <c r="G57" i="25"/>
  <c r="G39" i="18" s="1"/>
  <c r="V254" i="25"/>
  <c r="G488" i="25"/>
  <c r="G28" i="15" s="1"/>
  <c r="G182" i="25"/>
  <c r="G30" i="16" s="1"/>
  <c r="V462" i="25"/>
  <c r="W462" i="25" s="1"/>
  <c r="V69" i="25"/>
  <c r="V315" i="25"/>
  <c r="W315" i="25" s="1"/>
  <c r="V342" i="25"/>
  <c r="G273" i="25"/>
  <c r="G10" i="15" s="1"/>
  <c r="V312" i="25"/>
  <c r="W312" i="25" s="1"/>
  <c r="V279" i="25"/>
  <c r="W279" i="25" s="1"/>
  <c r="V340" i="25"/>
  <c r="W340" i="25" s="1"/>
  <c r="V152" i="25"/>
  <c r="W152" i="25" s="1"/>
  <c r="V157" i="25"/>
  <c r="G174" i="25"/>
  <c r="G22" i="16" s="1"/>
  <c r="G88" i="25"/>
  <c r="G57" i="19" s="1"/>
  <c r="G217" i="25"/>
  <c r="G223" i="19" s="1"/>
  <c r="G265" i="25"/>
  <c r="G105" i="19" s="1"/>
  <c r="G93" i="25"/>
  <c r="G62" i="19" s="1"/>
  <c r="V283" i="25"/>
  <c r="V252" i="25"/>
  <c r="G341" i="25"/>
  <c r="G51" i="16" s="1"/>
  <c r="G428" i="25"/>
  <c r="G173" i="19" s="1"/>
  <c r="V185" i="25"/>
  <c r="G41" i="25"/>
  <c r="G23" i="18" s="1"/>
  <c r="V291" i="25"/>
  <c r="V438" i="25"/>
  <c r="V97" i="25"/>
  <c r="G426" i="25"/>
  <c r="G171" i="19" s="1"/>
  <c r="G235" i="25"/>
  <c r="G226" i="19" s="1"/>
  <c r="G6" i="25"/>
  <c r="G13" i="18" s="1"/>
  <c r="V478" i="25"/>
  <c r="V155" i="25"/>
  <c r="V141" i="25"/>
  <c r="G291" i="25"/>
  <c r="G114" i="19" s="1"/>
  <c r="V378" i="25"/>
  <c r="V297" i="25"/>
  <c r="V96" i="25"/>
  <c r="G24" i="25"/>
  <c r="G272" i="19" s="1"/>
  <c r="G475" i="25"/>
  <c r="G267" i="19" s="1"/>
  <c r="V466" i="25"/>
  <c r="G331" i="25"/>
  <c r="G10" i="7" s="1"/>
  <c r="G408" i="25"/>
  <c r="G373" i="19" s="1"/>
  <c r="V74" i="25"/>
  <c r="V299" i="25"/>
  <c r="G169" i="25"/>
  <c r="G17" i="16" s="1"/>
  <c r="G445" i="25"/>
  <c r="G176" i="19" s="1"/>
  <c r="G390" i="25"/>
  <c r="G161" i="19" s="1"/>
  <c r="G97" i="25"/>
  <c r="G316" i="19" s="1"/>
  <c r="G132" i="25"/>
  <c r="G80" i="19" s="1"/>
  <c r="G86" i="25"/>
  <c r="G55" i="19" s="1"/>
  <c r="G223" i="25"/>
  <c r="G22" i="19" s="1"/>
  <c r="V301" i="25"/>
  <c r="V461" i="25"/>
  <c r="G400" i="25"/>
  <c r="G365" i="19" s="1"/>
  <c r="G256" i="25"/>
  <c r="G242" i="19" s="1"/>
  <c r="G327" i="25"/>
  <c r="G196" i="19" s="1"/>
  <c r="G188" i="25"/>
  <c r="G36" i="16" s="1"/>
  <c r="G262" i="25"/>
  <c r="G102" i="19" s="1"/>
  <c r="G200" i="25"/>
  <c r="G44" i="16" s="1"/>
  <c r="V50" i="25"/>
  <c r="V271" i="25"/>
  <c r="W271" i="25" s="1"/>
  <c r="V113" i="25"/>
  <c r="V68" i="25"/>
  <c r="V148" i="25"/>
  <c r="V363" i="25"/>
  <c r="G321" i="25"/>
  <c r="G15" i="7" s="1"/>
  <c r="V225" i="25"/>
  <c r="V410" i="25"/>
  <c r="V272" i="25"/>
  <c r="G379" i="25"/>
  <c r="G150" i="19" s="1"/>
  <c r="V399" i="25"/>
  <c r="V62" i="25"/>
  <c r="V103" i="25"/>
  <c r="G288" i="25"/>
  <c r="G352" i="19" s="1"/>
  <c r="V375" i="25"/>
  <c r="G382" i="25"/>
  <c r="G153" i="19" s="1"/>
  <c r="G395" i="25"/>
  <c r="G360" i="19" s="1"/>
  <c r="V95" i="25"/>
  <c r="G311" i="25"/>
  <c r="G10" i="14" s="1"/>
  <c r="V184" i="25"/>
  <c r="G125" i="25"/>
  <c r="G73" i="19" s="1"/>
  <c r="G455" i="25"/>
  <c r="G186" i="19" s="1"/>
  <c r="G92" i="25"/>
  <c r="G61" i="19" s="1"/>
  <c r="G324" i="25"/>
  <c r="G18" i="7" s="1"/>
  <c r="G164" i="25"/>
  <c r="G341" i="19" s="1"/>
  <c r="G32" i="25"/>
  <c r="G311" i="19" s="1"/>
  <c r="V187" i="25"/>
  <c r="V371" i="25"/>
  <c r="G185" i="25"/>
  <c r="G33" i="16" s="1"/>
  <c r="V122" i="25"/>
  <c r="V273" i="25"/>
  <c r="W273" i="25" s="1"/>
  <c r="V33" i="25"/>
  <c r="G59" i="25"/>
  <c r="G41" i="18" s="1"/>
  <c r="G216" i="25"/>
  <c r="G222" i="19" s="1"/>
  <c r="G204" i="25"/>
  <c r="G210" i="19" s="1"/>
  <c r="G454" i="25"/>
  <c r="G185" i="19" s="1"/>
  <c r="V320" i="25"/>
  <c r="V338" i="25"/>
  <c r="W338" i="25" s="1"/>
  <c r="V388" i="25"/>
  <c r="G417" i="25"/>
  <c r="G165" i="19" s="1"/>
  <c r="G130" i="25"/>
  <c r="G78" i="19" s="1"/>
  <c r="G378" i="25"/>
  <c r="G149" i="19" s="1"/>
  <c r="V417" i="25"/>
  <c r="W417" i="25" s="1"/>
  <c r="V91" i="25"/>
  <c r="G16" i="25"/>
  <c r="G13" i="17" s="1"/>
  <c r="V420" i="25"/>
  <c r="V53" i="25"/>
  <c r="G219" i="25"/>
  <c r="G225" i="19" s="1"/>
  <c r="V359" i="25"/>
  <c r="G194" i="25"/>
  <c r="G42" i="16" s="1"/>
  <c r="V237" i="25"/>
  <c r="G287" i="25"/>
  <c r="G351" i="19" s="1"/>
  <c r="G352" i="25"/>
  <c r="G39" i="19" s="1"/>
  <c r="V262" i="25"/>
  <c r="G381" i="25"/>
  <c r="G152" i="19" s="1"/>
  <c r="G422" i="25"/>
  <c r="G170" i="19" s="1"/>
  <c r="V339" i="25"/>
  <c r="G128" i="25"/>
  <c r="G76" i="19" s="1"/>
  <c r="G300" i="25"/>
  <c r="G123" i="19" s="1"/>
  <c r="G70" i="25"/>
  <c r="G293" i="19" s="1"/>
  <c r="V459" i="25"/>
  <c r="G391" i="25"/>
  <c r="G162" i="19" s="1"/>
  <c r="G314" i="25"/>
  <c r="G13" i="14" s="1"/>
  <c r="V159" i="25"/>
  <c r="W159" i="25" s="1"/>
  <c r="G33" i="25"/>
  <c r="G312" i="19" s="1"/>
  <c r="G106" i="25"/>
  <c r="G325" i="19" s="1"/>
  <c r="V349" i="25"/>
  <c r="G429" i="25"/>
  <c r="G174" i="19" s="1"/>
  <c r="G13" i="25"/>
  <c r="G10" i="17" s="1"/>
  <c r="G10" i="25"/>
  <c r="G17" i="18" s="1"/>
  <c r="G39" i="25"/>
  <c r="G21" i="18" s="1"/>
  <c r="V125" i="25"/>
  <c r="V381" i="25"/>
  <c r="V101" i="25"/>
  <c r="G246" i="25"/>
  <c r="G97" i="19" s="1"/>
  <c r="G430" i="25"/>
  <c r="G55" i="16" s="1"/>
  <c r="V61" i="25"/>
  <c r="G294" i="25"/>
  <c r="G117" i="19" s="1"/>
  <c r="G181" i="25"/>
  <c r="G29" i="16" s="1"/>
  <c r="V102" i="25"/>
  <c r="V156" i="25"/>
  <c r="G277" i="25"/>
  <c r="G14" i="15" s="1"/>
  <c r="G412" i="25"/>
  <c r="G377" i="19" s="1"/>
  <c r="V235" i="25"/>
  <c r="G370" i="25"/>
  <c r="G147" i="19" s="1"/>
  <c r="V5" i="25"/>
  <c r="G464" i="25"/>
  <c r="G61" i="16" s="1"/>
  <c r="V341" i="25"/>
  <c r="G325" i="25"/>
  <c r="G19" i="7" s="1"/>
  <c r="G409" i="25"/>
  <c r="G374" i="19" s="1"/>
  <c r="V176" i="25"/>
  <c r="V127" i="25"/>
  <c r="G349" i="25"/>
  <c r="G134" i="19" s="1"/>
  <c r="G254" i="25"/>
  <c r="G240" i="19" s="1"/>
  <c r="V135" i="25"/>
  <c r="V212" i="25"/>
  <c r="V241" i="25"/>
  <c r="V117" i="25"/>
  <c r="G306" i="25"/>
  <c r="G249" i="19" s="1"/>
  <c r="V206" i="25"/>
  <c r="G452" i="25"/>
  <c r="G183" i="19" s="1"/>
  <c r="G119" i="25"/>
  <c r="G70" i="19" s="1"/>
  <c r="G102" i="25"/>
  <c r="G321" i="19" s="1"/>
  <c r="G285" i="25"/>
  <c r="G349" i="19" s="1"/>
  <c r="G8" i="25"/>
  <c r="G15" i="18" s="1"/>
  <c r="G377" i="25"/>
  <c r="G148" i="19" s="1"/>
  <c r="G399" i="25"/>
  <c r="G364" i="19" s="1"/>
  <c r="G304" i="25"/>
  <c r="G247" i="19" s="1"/>
  <c r="G231" i="25"/>
  <c r="G91" i="19" s="1"/>
  <c r="V411" i="25"/>
  <c r="G447" i="25"/>
  <c r="G178" i="19" s="1"/>
  <c r="G444" i="25"/>
  <c r="G175" i="19" s="1"/>
  <c r="V222" i="25"/>
  <c r="G260" i="25"/>
  <c r="G100" i="19" s="1"/>
  <c r="V288" i="25"/>
  <c r="G144" i="25"/>
  <c r="G18" i="19" s="1"/>
  <c r="G222" i="25"/>
  <c r="G21" i="19" s="1"/>
  <c r="V194" i="25"/>
  <c r="V308" i="25"/>
  <c r="V51" i="25"/>
  <c r="G387" i="25"/>
  <c r="G158" i="19" s="1"/>
  <c r="G439" i="25"/>
  <c r="G46" i="25"/>
  <c r="G28" i="18" s="1"/>
  <c r="G328" i="25"/>
  <c r="G197" i="19" s="1"/>
  <c r="G35" i="25"/>
  <c r="G277" i="19" s="1"/>
  <c r="V460" i="25"/>
  <c r="W460" i="25" s="1"/>
  <c r="G441" i="25"/>
  <c r="V293" i="25"/>
  <c r="G406" i="25"/>
  <c r="G371" i="19" s="1"/>
  <c r="V13" i="25"/>
  <c r="W13" i="25" s="1"/>
  <c r="G261" i="25"/>
  <c r="G101" i="19" s="1"/>
  <c r="V115" i="25"/>
  <c r="G141" i="25"/>
  <c r="G85" i="19" s="1"/>
  <c r="G111" i="25"/>
  <c r="G330" i="19" s="1"/>
  <c r="G290" i="25"/>
  <c r="G113" i="19" s="1"/>
  <c r="G36" i="25"/>
  <c r="G278" i="19" s="1"/>
  <c r="V489" i="25"/>
  <c r="W489" i="25" s="1"/>
  <c r="V204" i="25"/>
  <c r="G250" i="25"/>
  <c r="G237" i="19" s="1"/>
  <c r="V144" i="25"/>
  <c r="V251" i="25"/>
  <c r="G252" i="25"/>
  <c r="V310" i="25"/>
  <c r="G371" i="25"/>
  <c r="G21" i="7" s="1"/>
  <c r="G248" i="25"/>
  <c r="G235" i="19" s="1"/>
  <c r="G142" i="25"/>
  <c r="G16" i="19" s="1"/>
  <c r="V6" i="25"/>
  <c r="G77" i="25"/>
  <c r="G300" i="19" s="1"/>
  <c r="G152" i="25"/>
  <c r="G12" i="16" s="1"/>
  <c r="V132" i="25"/>
  <c r="V83" i="25"/>
  <c r="G95" i="25"/>
  <c r="G64" i="19" s="1"/>
  <c r="G74" i="25"/>
  <c r="G297" i="19" s="1"/>
  <c r="V330" i="25"/>
  <c r="G266" i="25"/>
  <c r="G106" i="19" s="1"/>
  <c r="V295" i="25"/>
  <c r="V361" i="25"/>
  <c r="G362" i="25"/>
  <c r="G258" i="19" s="1"/>
  <c r="G221" i="25"/>
  <c r="G20" i="19" s="1"/>
  <c r="V245" i="25"/>
  <c r="V380" i="25"/>
  <c r="V85" i="25"/>
  <c r="V483" i="25"/>
  <c r="G320" i="25"/>
  <c r="G34" i="19" s="1"/>
  <c r="V214" i="25"/>
  <c r="G40" i="25"/>
  <c r="G22" i="18" s="1"/>
  <c r="V282" i="25"/>
  <c r="G110" i="25"/>
  <c r="G329" i="19" s="1"/>
  <c r="G202" i="25"/>
  <c r="G208" i="19" s="1"/>
  <c r="V481" i="25"/>
  <c r="W481" i="25" s="1"/>
  <c r="G19" i="25"/>
  <c r="G16" i="17" s="1"/>
  <c r="V210" i="25"/>
  <c r="V249" i="25"/>
  <c r="V196" i="25"/>
  <c r="G42" i="25"/>
  <c r="G24" i="18" s="1"/>
  <c r="V99" i="25"/>
  <c r="V67" i="25"/>
  <c r="G339" i="25"/>
  <c r="G49" i="16" s="1"/>
  <c r="V107" i="25"/>
  <c r="G345" i="25"/>
  <c r="G354" i="19" s="1"/>
  <c r="G366" i="25"/>
  <c r="G143" i="19" s="1"/>
  <c r="G305" i="25"/>
  <c r="G248" i="19" s="1"/>
  <c r="G155" i="25"/>
  <c r="G15" i="16" s="1"/>
  <c r="V317" i="25"/>
  <c r="V123" i="25"/>
  <c r="G94" i="25"/>
  <c r="G63" i="19" s="1"/>
  <c r="V298" i="25"/>
  <c r="G281" i="25"/>
  <c r="G18" i="15" s="1"/>
  <c r="V18" i="25"/>
  <c r="V343" i="25"/>
  <c r="V158" i="25"/>
  <c r="W158" i="25" s="1"/>
  <c r="V58" i="25"/>
  <c r="G251" i="25"/>
  <c r="G238" i="19" s="1"/>
  <c r="G312" i="25"/>
  <c r="G11" i="14" s="1"/>
  <c r="V86" i="25"/>
  <c r="G473" i="25"/>
  <c r="G305" i="19" s="1"/>
  <c r="V447" i="25"/>
  <c r="W447" i="25" s="1"/>
  <c r="V112" i="25"/>
  <c r="G456" i="25"/>
  <c r="G187" i="19" s="1"/>
  <c r="G385" i="25"/>
  <c r="G156" i="19" s="1"/>
  <c r="V415" i="25"/>
  <c r="G237" i="25"/>
  <c r="G228" i="19" s="1"/>
  <c r="V413" i="25"/>
  <c r="G238" i="25"/>
  <c r="G229" i="19" s="1"/>
  <c r="V250" i="25"/>
  <c r="G329" i="25"/>
  <c r="G198" i="19" s="1"/>
  <c r="G432" i="25"/>
  <c r="G57" i="16" s="1"/>
  <c r="G347" i="25"/>
  <c r="G356" i="19" s="1"/>
  <c r="G356" i="25"/>
  <c r="G137" i="19" s="1"/>
  <c r="V161" i="25"/>
  <c r="V402" i="25"/>
  <c r="V412" i="25"/>
  <c r="G249" i="25"/>
  <c r="G236" i="19" s="1"/>
  <c r="G205" i="25"/>
  <c r="G211" i="19" s="1"/>
  <c r="V454" i="25"/>
  <c r="W454" i="25" s="1"/>
  <c r="V31" i="25"/>
  <c r="V396" i="25"/>
  <c r="V369" i="25"/>
  <c r="G58" i="25"/>
  <c r="G40" i="18" s="1"/>
  <c r="G275" i="25"/>
  <c r="G12" i="15" s="1"/>
  <c r="G446" i="25"/>
  <c r="G177" i="19" s="1"/>
  <c r="G465" i="25"/>
  <c r="G62" i="16" s="1"/>
  <c r="G427" i="25"/>
  <c r="G172" i="19" s="1"/>
  <c r="G486" i="25"/>
  <c r="G26" i="15" s="1"/>
  <c r="V242" i="25"/>
  <c r="V21" i="25"/>
  <c r="V277" i="25"/>
  <c r="W277" i="25" s="1"/>
  <c r="V464" i="25"/>
  <c r="V446" i="25"/>
  <c r="W446" i="25" s="1"/>
  <c r="V94" i="25"/>
  <c r="V63" i="25"/>
  <c r="G61" i="25"/>
  <c r="G11" i="19" s="1"/>
  <c r="G26" i="25"/>
  <c r="G274" i="19" s="1"/>
  <c r="G437" i="25"/>
  <c r="G264" i="19" s="1"/>
  <c r="V54" i="25"/>
  <c r="G355" i="25"/>
  <c r="G136" i="19" s="1"/>
  <c r="V240" i="25"/>
  <c r="G162" i="25"/>
  <c r="G339" i="19" s="1"/>
  <c r="V186" i="25"/>
  <c r="V8" i="25"/>
  <c r="G180" i="25"/>
  <c r="G28" i="16" s="1"/>
  <c r="G336" i="25"/>
  <c r="G122" i="25"/>
  <c r="G203" i="19" s="1"/>
  <c r="V296" i="25"/>
  <c r="G348" i="25"/>
  <c r="G133" i="19" s="1"/>
  <c r="V209" i="25"/>
  <c r="W209" i="25" s="1"/>
  <c r="G203" i="25"/>
  <c r="G209" i="19" s="1"/>
  <c r="G220" i="25"/>
  <c r="G19" i="19" s="1"/>
  <c r="G138" i="25"/>
  <c r="G207" i="19" s="1"/>
  <c r="G302" i="25"/>
  <c r="G245" i="19" s="1"/>
  <c r="G198" i="25"/>
  <c r="G348" i="19" s="1"/>
  <c r="G307" i="25"/>
  <c r="G250" i="19" s="1"/>
  <c r="V270" i="25"/>
  <c r="G173" i="25"/>
  <c r="G21" i="16" s="1"/>
  <c r="G477" i="25"/>
  <c r="G42" i="19" s="1"/>
  <c r="V4" i="25"/>
  <c r="V154" i="25"/>
  <c r="V139" i="25"/>
  <c r="V276" i="25"/>
  <c r="G121" i="25"/>
  <c r="G202" i="19" s="1"/>
  <c r="V114" i="25"/>
  <c r="W114" i="25" s="1"/>
  <c r="V111" i="25"/>
  <c r="G85" i="25"/>
  <c r="G54" i="19" s="1"/>
  <c r="G179" i="25"/>
  <c r="G27" i="16" s="1"/>
  <c r="G434" i="25"/>
  <c r="G59" i="16" s="1"/>
  <c r="V264" i="25"/>
  <c r="V334" i="25"/>
  <c r="V30" i="25"/>
  <c r="G51" i="25"/>
  <c r="G33" i="18" s="1"/>
  <c r="V163" i="25"/>
  <c r="G79" i="25"/>
  <c r="G48" i="19" s="1"/>
  <c r="V177" i="25"/>
  <c r="V121" i="25"/>
  <c r="V215" i="25"/>
  <c r="W215" i="25" s="1"/>
  <c r="V253" i="25"/>
  <c r="G207" i="25"/>
  <c r="G213" i="19" s="1"/>
  <c r="V408" i="25"/>
  <c r="V382" i="25"/>
  <c r="G226" i="25"/>
  <c r="G25" i="19" s="1"/>
  <c r="V377" i="25"/>
  <c r="V372" i="25"/>
  <c r="V183" i="25"/>
  <c r="V105" i="25"/>
  <c r="V485" i="25"/>
  <c r="W485" i="25" s="1"/>
  <c r="V193" i="25"/>
  <c r="V202" i="25"/>
  <c r="G55" i="25"/>
  <c r="G37" i="18" s="1"/>
  <c r="V355" i="25"/>
  <c r="G350" i="25"/>
  <c r="G135" i="19" s="1"/>
  <c r="G351" i="25"/>
  <c r="V221" i="25"/>
  <c r="V309" i="25"/>
  <c r="V172" i="25"/>
  <c r="G478" i="25"/>
  <c r="G43" i="19" s="1"/>
  <c r="V16" i="25"/>
  <c r="W16" i="25" s="1"/>
  <c r="G346" i="25"/>
  <c r="G355" i="19" s="1"/>
  <c r="V267" i="25"/>
  <c r="V166" i="25"/>
  <c r="G25" i="25"/>
  <c r="G273" i="19" s="1"/>
  <c r="G196" i="25"/>
  <c r="G346" i="19" s="1"/>
  <c r="G239" i="25"/>
  <c r="G230" i="19" s="1"/>
  <c r="V14" i="25"/>
  <c r="G344" i="25"/>
  <c r="G54" i="16" s="1"/>
  <c r="V456" i="25"/>
  <c r="V418" i="25"/>
  <c r="G184" i="25"/>
  <c r="G32" i="16" s="1"/>
  <c r="G133" i="25"/>
  <c r="G81" i="19" s="1"/>
  <c r="G145" i="25"/>
  <c r="G86" i="19" s="1"/>
  <c r="G5" i="25"/>
  <c r="G12" i="18" s="1"/>
  <c r="V325" i="25"/>
  <c r="V365" i="25"/>
  <c r="V409" i="25"/>
  <c r="G462" i="25"/>
  <c r="G193" i="19" s="1"/>
  <c r="G337" i="25"/>
  <c r="G34" i="25"/>
  <c r="G313" i="19" s="1"/>
  <c r="G359" i="25"/>
  <c r="G255" i="19" s="1"/>
  <c r="V24" i="25"/>
  <c r="V443" i="25"/>
  <c r="G278" i="25"/>
  <c r="G15" i="15" s="1"/>
  <c r="G286" i="25"/>
  <c r="G350" i="19" s="1"/>
  <c r="G443" i="25"/>
  <c r="V400" i="25"/>
  <c r="V190" i="25"/>
  <c r="V60" i="25"/>
  <c r="V467" i="25"/>
  <c r="G29" i="25"/>
  <c r="G308" i="19" s="1"/>
  <c r="V260" i="25"/>
  <c r="V281" i="25"/>
  <c r="G338" i="25"/>
  <c r="G48" i="16" s="1"/>
  <c r="G299" i="25"/>
  <c r="G122" i="19" s="1"/>
  <c r="G284" i="25"/>
  <c r="G282" i="19" s="1"/>
  <c r="V131" i="25"/>
  <c r="G12" i="25"/>
  <c r="G19" i="18" s="1"/>
  <c r="V455" i="25"/>
  <c r="G258" i="25"/>
  <c r="G244" i="19" s="1"/>
  <c r="G178" i="25"/>
  <c r="G26" i="16" s="1"/>
  <c r="G168" i="25"/>
  <c r="G16" i="16" s="1"/>
  <c r="V441" i="25"/>
  <c r="W441" i="25" s="1"/>
  <c r="G420" i="25"/>
  <c r="G168" i="19" s="1"/>
  <c r="G84" i="25"/>
  <c r="G53" i="19" s="1"/>
  <c r="G396" i="25"/>
  <c r="G361" i="19" s="1"/>
  <c r="G354" i="25"/>
  <c r="G41" i="19" s="1"/>
  <c r="V307" i="25"/>
  <c r="W307" i="25" s="1"/>
  <c r="V217" i="25"/>
  <c r="G81" i="25"/>
  <c r="G50" i="19" s="1"/>
  <c r="V351" i="25"/>
  <c r="G9" i="25"/>
  <c r="G16" i="18" s="1"/>
  <c r="G206" i="25"/>
  <c r="G212" i="19" s="1"/>
  <c r="G105" i="25"/>
  <c r="G324" i="19" s="1"/>
  <c r="G373" i="25"/>
  <c r="G23" i="7" s="1"/>
  <c r="G104" i="25"/>
  <c r="G323" i="19" s="1"/>
  <c r="V55" i="25"/>
  <c r="V472" i="25"/>
  <c r="V433" i="25"/>
  <c r="G479" i="25"/>
  <c r="G44" i="19" s="1"/>
  <c r="V319" i="25"/>
  <c r="V421" i="25"/>
  <c r="V119" i="25"/>
  <c r="V213" i="25"/>
  <c r="W213" i="25" s="1"/>
  <c r="V140" i="25"/>
  <c r="G66" i="25"/>
  <c r="G289" i="19" s="1"/>
  <c r="V188" i="25"/>
  <c r="G457" i="25"/>
  <c r="G188" i="19" s="1"/>
  <c r="V379" i="25"/>
  <c r="V356" i="25"/>
  <c r="V27" i="25"/>
  <c r="G116" i="25"/>
  <c r="G67" i="19" s="1"/>
  <c r="V475" i="25"/>
  <c r="V238" i="25"/>
  <c r="V422" i="25"/>
  <c r="G318" i="25"/>
  <c r="G32" i="19" s="1"/>
  <c r="V171" i="25"/>
  <c r="G18" i="25"/>
  <c r="G15" i="17" s="1"/>
  <c r="V9" i="25"/>
  <c r="G297" i="25"/>
  <c r="G213" i="25"/>
  <c r="G214" i="25"/>
  <c r="G208" i="25"/>
  <c r="V311" i="25"/>
  <c r="G212" i="25"/>
  <c r="G22" i="25"/>
  <c r="G413" i="25"/>
  <c r="G378" i="19" s="1"/>
  <c r="G135" i="25"/>
  <c r="G204" i="19" s="1"/>
  <c r="G253" i="25"/>
  <c r="G239" i="19" s="1"/>
  <c r="V37" i="25"/>
  <c r="V100" i="25"/>
  <c r="V197" i="25"/>
  <c r="V255" i="25"/>
  <c r="V120" i="25"/>
  <c r="V451" i="25"/>
  <c r="G89" i="25"/>
  <c r="G58" i="19" s="1"/>
  <c r="V329" i="25"/>
  <c r="V313" i="25"/>
  <c r="W313" i="25" s="1"/>
  <c r="G172" i="25"/>
  <c r="G20" i="16" s="1"/>
  <c r="V167" i="25"/>
  <c r="G407" i="25"/>
  <c r="G372" i="19" s="1"/>
  <c r="G120" i="25"/>
  <c r="G201" i="19" s="1"/>
  <c r="V133" i="25"/>
  <c r="G423" i="25"/>
  <c r="G259" i="19" s="1"/>
  <c r="V480" i="25"/>
  <c r="V348" i="25"/>
  <c r="G60" i="25"/>
  <c r="G10" i="19" s="1"/>
  <c r="V234" i="25"/>
  <c r="V385" i="25"/>
  <c r="V151" i="25"/>
  <c r="V57" i="25"/>
  <c r="G255" i="25"/>
  <c r="G241" i="19" s="1"/>
  <c r="G146" i="25"/>
  <c r="G87" i="19" s="1"/>
  <c r="G270" i="25"/>
  <c r="G110" i="19" s="1"/>
  <c r="V116" i="25"/>
  <c r="G481" i="25"/>
  <c r="G21" i="15" s="1"/>
  <c r="V477" i="25"/>
  <c r="G353" i="25"/>
  <c r="G40" i="19" s="1"/>
  <c r="G149" i="25"/>
  <c r="G90" i="19" s="1"/>
  <c r="V434" i="25"/>
  <c r="G397" i="25"/>
  <c r="G362" i="19" s="1"/>
  <c r="V39" i="25"/>
  <c r="G264" i="25"/>
  <c r="G104" i="19" s="1"/>
  <c r="V389" i="25"/>
  <c r="V450" i="25"/>
  <c r="W450" i="25" s="1"/>
  <c r="V182" i="25"/>
  <c r="V17" i="25"/>
  <c r="V452" i="25"/>
  <c r="W452" i="25" s="1"/>
  <c r="V43" i="25"/>
  <c r="G72" i="25"/>
  <c r="G295" i="19" s="1"/>
  <c r="G316" i="25"/>
  <c r="G30" i="19" s="1"/>
  <c r="G143" i="25"/>
  <c r="G17" i="19" s="1"/>
  <c r="G154" i="25"/>
  <c r="G14" i="16" s="1"/>
  <c r="V208" i="25"/>
  <c r="G361" i="25"/>
  <c r="G257" i="19" s="1"/>
  <c r="G411" i="25"/>
  <c r="G376" i="19" s="1"/>
  <c r="V28" i="25"/>
  <c r="G389" i="25"/>
  <c r="G160" i="19" s="1"/>
  <c r="G402" i="25"/>
  <c r="G367" i="19" s="1"/>
  <c r="V398" i="25"/>
  <c r="V160" i="25"/>
  <c r="V357" i="25"/>
  <c r="V358" i="25"/>
  <c r="G17" i="25"/>
  <c r="G14" i="17" s="1"/>
  <c r="G209" i="25"/>
  <c r="G210" i="25"/>
  <c r="V436" i="25"/>
  <c r="G63" i="25"/>
  <c r="G13" i="19" s="1"/>
  <c r="V26" i="25"/>
  <c r="G398" i="25"/>
  <c r="G363" i="19" s="1"/>
  <c r="V173" i="25"/>
  <c r="V469" i="25"/>
  <c r="V52" i="25"/>
  <c r="G129" i="25"/>
  <c r="G77" i="19" s="1"/>
  <c r="G136" i="25"/>
  <c r="G205" i="19" s="1"/>
  <c r="V374" i="25"/>
  <c r="W374" i="25" s="1"/>
  <c r="V269" i="25"/>
  <c r="W269" i="25" s="1"/>
  <c r="G183" i="25"/>
  <c r="G31" i="16" s="1"/>
  <c r="V216" i="25"/>
  <c r="G233" i="25"/>
  <c r="G93" i="19" s="1"/>
  <c r="G69" i="25"/>
  <c r="G292" i="19" s="1"/>
  <c r="G71" i="25"/>
  <c r="G294" i="19" s="1"/>
  <c r="V79" i="25"/>
  <c r="G431" i="25"/>
  <c r="G56" i="16" s="1"/>
  <c r="G313" i="25"/>
  <c r="G12" i="14" s="1"/>
  <c r="G279" i="25"/>
  <c r="G16" i="15" s="1"/>
  <c r="V179" i="25"/>
  <c r="G177" i="25"/>
  <c r="G25" i="16" s="1"/>
  <c r="G404" i="25"/>
  <c r="G369" i="19" s="1"/>
  <c r="V453" i="25"/>
  <c r="V32" i="25"/>
  <c r="V419" i="25"/>
  <c r="G268" i="25"/>
  <c r="G108" i="19" s="1"/>
  <c r="G459" i="25"/>
  <c r="G190" i="19" s="1"/>
  <c r="V56" i="25"/>
  <c r="V353" i="25"/>
  <c r="V328" i="25"/>
  <c r="G471" i="25"/>
  <c r="G303" i="19" s="1"/>
  <c r="V11" i="25"/>
  <c r="V42" i="25"/>
  <c r="G401" i="25"/>
  <c r="G366" i="19" s="1"/>
  <c r="V19" i="25"/>
  <c r="W19" i="25" s="1"/>
  <c r="V76" i="25"/>
  <c r="V246" i="25"/>
  <c r="V318" i="25"/>
  <c r="V360" i="25"/>
  <c r="G323" i="25"/>
  <c r="G17" i="7" s="1"/>
  <c r="V129" i="25"/>
  <c r="V266" i="25"/>
  <c r="V294" i="25"/>
  <c r="G374" i="25"/>
  <c r="G24" i="7" s="1"/>
  <c r="V437" i="25"/>
  <c r="G448" i="25"/>
  <c r="G179" i="19" s="1"/>
  <c r="G414" i="25"/>
  <c r="G379" i="19" s="1"/>
  <c r="G190" i="25"/>
  <c r="G38" i="16" s="1"/>
  <c r="G21" i="25"/>
  <c r="G20" i="25"/>
  <c r="G215" i="25"/>
  <c r="G47" i="16" l="1"/>
  <c r="G128" i="19"/>
  <c r="G29" i="7"/>
  <c r="G19" i="15"/>
  <c r="G46" i="16"/>
  <c r="G127" i="19"/>
  <c r="W17" i="25"/>
  <c r="W190" i="25"/>
  <c r="W434" i="25"/>
  <c r="W246" i="25"/>
  <c r="W42" i="25"/>
  <c r="W57" i="25"/>
  <c r="W325" i="25"/>
  <c r="W276" i="25"/>
  <c r="W371" i="25"/>
  <c r="W353" i="25"/>
  <c r="W389" i="25"/>
  <c r="W260" i="25"/>
  <c r="W365" i="25"/>
  <c r="W177" i="25"/>
  <c r="W30" i="25"/>
  <c r="W4" i="25"/>
  <c r="W8" i="25"/>
  <c r="W464" i="25"/>
  <c r="W31" i="25"/>
  <c r="W412" i="25"/>
  <c r="W58" i="25"/>
  <c r="W317" i="25"/>
  <c r="W99" i="25"/>
  <c r="W210" i="25"/>
  <c r="W245" i="25"/>
  <c r="W295" i="25"/>
  <c r="W144" i="25"/>
  <c r="W293" i="25"/>
  <c r="W51" i="25"/>
  <c r="W206" i="25"/>
  <c r="W212" i="25"/>
  <c r="W127" i="25"/>
  <c r="W341" i="25"/>
  <c r="W125" i="25"/>
  <c r="W91" i="25"/>
  <c r="W103" i="25"/>
  <c r="W272" i="25"/>
  <c r="W461" i="25"/>
  <c r="W96" i="25"/>
  <c r="W141" i="25"/>
  <c r="W291" i="25"/>
  <c r="W335" i="25"/>
  <c r="W191" i="25"/>
  <c r="W48" i="25"/>
  <c r="W34" i="25"/>
  <c r="W367" i="25"/>
  <c r="W98" i="25"/>
  <c r="W77" i="25"/>
  <c r="W471" i="25"/>
  <c r="W219" i="25"/>
  <c r="W92" i="25"/>
  <c r="W20" i="25"/>
  <c r="W486" i="25"/>
  <c r="W449" i="25"/>
  <c r="W143" i="25"/>
  <c r="W278" i="25"/>
  <c r="W232" i="25"/>
  <c r="W284" i="25"/>
  <c r="W324" i="25"/>
  <c r="W394" i="25"/>
  <c r="W344" i="25"/>
  <c r="W468" i="25"/>
  <c r="W149" i="25"/>
  <c r="W181" i="25"/>
  <c r="W72" i="25"/>
  <c r="W153" i="25"/>
  <c r="W401" i="25"/>
  <c r="W405" i="25"/>
  <c r="W430" i="25"/>
  <c r="W403" i="25"/>
  <c r="W104" i="25"/>
  <c r="W347" i="25"/>
  <c r="W376" i="25"/>
  <c r="W25" i="25"/>
  <c r="W414" i="25"/>
  <c r="W137" i="25"/>
  <c r="W3" i="25"/>
  <c r="W223" i="25"/>
  <c r="W200" i="25"/>
  <c r="W147" i="25"/>
  <c r="W84" i="25"/>
  <c r="W424" i="25"/>
  <c r="W234" i="25"/>
  <c r="G23" i="25"/>
  <c r="G271" i="19" s="1"/>
  <c r="W173" i="25"/>
  <c r="W116" i="25"/>
  <c r="W9" i="25"/>
  <c r="W433" i="25"/>
  <c r="W253" i="25"/>
  <c r="W334" i="25"/>
  <c r="W186" i="25"/>
  <c r="W54" i="25"/>
  <c r="W63" i="25"/>
  <c r="W402" i="25"/>
  <c r="W413" i="25"/>
  <c r="W298" i="25"/>
  <c r="W107" i="25"/>
  <c r="W483" i="25"/>
  <c r="W83" i="25"/>
  <c r="W6" i="25"/>
  <c r="W310" i="25"/>
  <c r="W308" i="25"/>
  <c r="W288" i="25"/>
  <c r="W176" i="25"/>
  <c r="W349" i="25"/>
  <c r="W237" i="25"/>
  <c r="W53" i="25"/>
  <c r="W388" i="25"/>
  <c r="W33" i="25"/>
  <c r="W184" i="25"/>
  <c r="W62" i="25"/>
  <c r="W148" i="25"/>
  <c r="W50" i="25"/>
  <c r="W301" i="25"/>
  <c r="W297" i="25"/>
  <c r="W155" i="25"/>
  <c r="W157" i="25"/>
  <c r="W109" i="25"/>
  <c r="W300" i="25"/>
  <c r="W465" i="25"/>
  <c r="W73" i="25"/>
  <c r="W289" i="25"/>
  <c r="W239" i="25"/>
  <c r="W218" i="25"/>
  <c r="W390" i="25"/>
  <c r="W165" i="25"/>
  <c r="W354" i="25"/>
  <c r="W362" i="25"/>
  <c r="W332" i="25"/>
  <c r="W364" i="25"/>
  <c r="W257" i="25"/>
  <c r="W75" i="25"/>
  <c r="W150" i="25"/>
  <c r="W89" i="25"/>
  <c r="W87" i="25"/>
  <c r="W189" i="25"/>
  <c r="W331" i="25"/>
  <c r="W457" i="25"/>
  <c r="W397" i="25"/>
  <c r="W164" i="25"/>
  <c r="W366" i="25"/>
  <c r="W110" i="25"/>
  <c r="W106" i="25"/>
  <c r="W71" i="25"/>
  <c r="W47" i="25"/>
  <c r="W44" i="25"/>
  <c r="W169" i="25"/>
  <c r="W81" i="25"/>
  <c r="W280" i="25"/>
  <c r="W126" i="25"/>
  <c r="W45" i="25"/>
  <c r="W346" i="25"/>
  <c r="W373" i="25"/>
  <c r="W393" i="25"/>
  <c r="W233" i="25"/>
  <c r="W70" i="25"/>
  <c r="W305" i="25"/>
  <c r="W425" i="25"/>
  <c r="W265" i="25"/>
  <c r="W243" i="25"/>
  <c r="W306" i="25"/>
  <c r="W256" i="25"/>
  <c r="W10" i="25"/>
  <c r="W490" i="25"/>
  <c r="W129" i="25"/>
  <c r="W469" i="25"/>
  <c r="W197" i="25"/>
  <c r="W76" i="25"/>
  <c r="W179" i="25"/>
  <c r="W358" i="25"/>
  <c r="W451" i="25"/>
  <c r="W100" i="25"/>
  <c r="W188" i="25"/>
  <c r="W119" i="25"/>
  <c r="W105" i="25"/>
  <c r="W360" i="25"/>
  <c r="W453" i="25"/>
  <c r="W357" i="25"/>
  <c r="W208" i="25"/>
  <c r="W182" i="25"/>
  <c r="W39" i="25"/>
  <c r="W151" i="25"/>
  <c r="W37" i="25"/>
  <c r="W238" i="25"/>
  <c r="W356" i="25"/>
  <c r="W421" i="25"/>
  <c r="W472" i="25"/>
  <c r="W467" i="25"/>
  <c r="W370" i="25"/>
  <c r="W24" i="25"/>
  <c r="W418" i="25"/>
  <c r="W14" i="25"/>
  <c r="W166" i="25"/>
  <c r="G38" i="19"/>
  <c r="G35" i="19"/>
  <c r="W183" i="25"/>
  <c r="W163" i="25"/>
  <c r="W264" i="25"/>
  <c r="W111" i="25"/>
  <c r="W21" i="25"/>
  <c r="W369" i="25"/>
  <c r="W161" i="25"/>
  <c r="W112" i="25"/>
  <c r="W343" i="25"/>
  <c r="W196" i="25"/>
  <c r="W85" i="25"/>
  <c r="W330" i="25"/>
  <c r="W204" i="25"/>
  <c r="W194" i="25"/>
  <c r="W411" i="25"/>
  <c r="W117" i="25"/>
  <c r="W5" i="25"/>
  <c r="W101" i="25"/>
  <c r="W420" i="25"/>
  <c r="W187" i="25"/>
  <c r="W375" i="25"/>
  <c r="W399" i="25"/>
  <c r="W225" i="25"/>
  <c r="W68" i="25"/>
  <c r="W378" i="25"/>
  <c r="W478" i="25"/>
  <c r="W252" i="25"/>
  <c r="W170" i="25"/>
  <c r="W49" i="25"/>
  <c r="W275" i="25"/>
  <c r="W236" i="25"/>
  <c r="W203" i="25"/>
  <c r="W192" i="25"/>
  <c r="W432" i="25"/>
  <c r="W174" i="25"/>
  <c r="W463" i="25"/>
  <c r="W199" i="25"/>
  <c r="W201" i="25"/>
  <c r="W82" i="25"/>
  <c r="W488" i="25"/>
  <c r="W38" i="25"/>
  <c r="W395" i="25"/>
  <c r="W439" i="25"/>
  <c r="W46" i="25"/>
  <c r="W482" i="25"/>
  <c r="W487" i="25"/>
  <c r="W428" i="25"/>
  <c r="W322" i="25"/>
  <c r="W41" i="25"/>
  <c r="W146" i="25"/>
  <c r="W303" i="25"/>
  <c r="W88" i="25"/>
  <c r="W59" i="25"/>
  <c r="W7" i="25"/>
  <c r="W118" i="25"/>
  <c r="W36" i="25"/>
  <c r="W65" i="25"/>
  <c r="W386" i="25"/>
  <c r="W258" i="25"/>
  <c r="W484" i="25"/>
  <c r="W391" i="25"/>
  <c r="W78" i="25"/>
  <c r="W124" i="25"/>
  <c r="W336" i="25"/>
  <c r="W167" i="25"/>
  <c r="W11" i="25"/>
  <c r="W56" i="25"/>
  <c r="W436" i="25"/>
  <c r="W133" i="25"/>
  <c r="W422" i="25"/>
  <c r="W27" i="25"/>
  <c r="W400" i="25"/>
  <c r="W443" i="25"/>
  <c r="W221" i="25"/>
  <c r="W437" i="25"/>
  <c r="W318" i="25"/>
  <c r="W328" i="25"/>
  <c r="W52" i="25"/>
  <c r="W28" i="25"/>
  <c r="W43" i="25"/>
  <c r="W385" i="25"/>
  <c r="W480" i="25"/>
  <c r="W329" i="25"/>
  <c r="W255" i="25"/>
  <c r="W171" i="25"/>
  <c r="W475" i="25"/>
  <c r="W379" i="25"/>
  <c r="W140" i="25"/>
  <c r="W319" i="25"/>
  <c r="W55" i="25"/>
  <c r="W217" i="25"/>
  <c r="W131" i="25"/>
  <c r="W281" i="25"/>
  <c r="W409" i="25"/>
  <c r="W456" i="25"/>
  <c r="W267" i="25"/>
  <c r="W172" i="25"/>
  <c r="W193" i="25"/>
  <c r="W372" i="25"/>
  <c r="W408" i="25"/>
  <c r="W121" i="25"/>
  <c r="W154" i="25"/>
  <c r="W270" i="25"/>
  <c r="W240" i="25"/>
  <c r="W242" i="25"/>
  <c r="W396" i="25"/>
  <c r="W250" i="25"/>
  <c r="W18" i="25"/>
  <c r="W67" i="25"/>
  <c r="W249" i="25"/>
  <c r="W214" i="25"/>
  <c r="W380" i="25"/>
  <c r="W361" i="25"/>
  <c r="W251" i="25"/>
  <c r="W222" i="25"/>
  <c r="W241" i="25"/>
  <c r="W61" i="25"/>
  <c r="W381" i="25"/>
  <c r="W459" i="25"/>
  <c r="W339" i="25"/>
  <c r="W320" i="25"/>
  <c r="W122" i="25"/>
  <c r="W95" i="25"/>
  <c r="W113" i="25"/>
  <c r="W438" i="25"/>
  <c r="W185" i="25"/>
  <c r="W283" i="25"/>
  <c r="W342" i="25"/>
  <c r="W416" i="25"/>
  <c r="W207" i="25"/>
  <c r="W40" i="25"/>
  <c r="W473" i="25"/>
  <c r="W404" i="25"/>
  <c r="W247" i="25"/>
  <c r="W180" i="25"/>
  <c r="W352" i="25"/>
  <c r="W12" i="25"/>
  <c r="W227" i="25"/>
  <c r="W22" i="25"/>
  <c r="W224" i="25"/>
  <c r="W198" i="25"/>
  <c r="W431" i="25"/>
  <c r="W479" i="25"/>
  <c r="W93" i="25"/>
  <c r="W321" i="25"/>
  <c r="W263" i="25"/>
  <c r="W337" i="25"/>
  <c r="W80" i="25"/>
  <c r="W274" i="25"/>
  <c r="W261" i="25"/>
  <c r="W138" i="25"/>
  <c r="W136" i="25"/>
  <c r="W407" i="25"/>
  <c r="W350" i="25"/>
  <c r="W383" i="25"/>
  <c r="W445" i="25"/>
  <c r="W384" i="25"/>
  <c r="W134" i="25"/>
  <c r="W178" i="25"/>
  <c r="W323" i="25"/>
  <c r="W64" i="25"/>
  <c r="W162" i="25"/>
  <c r="W427" i="25"/>
  <c r="W476" i="25"/>
  <c r="W130" i="25"/>
  <c r="W175" i="25"/>
  <c r="W168" i="25"/>
  <c r="W429" i="25"/>
  <c r="W15" i="25"/>
  <c r="H23" i="25" l="1"/>
  <c r="H271" i="19" s="1"/>
  <c r="V23" i="25"/>
  <c r="W419" i="25" l="1"/>
  <c r="W309" i="25"/>
  <c r="W345" i="25"/>
  <c r="W66" i="25"/>
  <c r="W254" i="25"/>
  <c r="W387" i="25"/>
  <c r="W202" i="25"/>
  <c r="W132" i="25"/>
  <c r="W35" i="25"/>
  <c r="W205" i="25"/>
  <c r="W123" i="25"/>
  <c r="W220" i="25"/>
  <c r="W355" i="25"/>
  <c r="W235" i="25"/>
  <c r="W290" i="25"/>
  <c r="W90" i="25"/>
  <c r="W135" i="25"/>
  <c r="W128" i="25"/>
  <c r="W423" i="25"/>
  <c r="W435" i="25"/>
  <c r="W294" i="25"/>
  <c r="W348" i="25"/>
  <c r="W23" i="25"/>
  <c r="W302" i="25"/>
  <c r="W195" i="25"/>
  <c r="W266" i="25"/>
  <c r="W26" i="25"/>
  <c r="W477" i="25"/>
  <c r="W156" i="25"/>
  <c r="W292" i="25"/>
  <c r="W244" i="25"/>
  <c r="W259" i="25"/>
  <c r="W231" i="25"/>
  <c r="W79" i="25"/>
  <c r="W377" i="25"/>
  <c r="W296" i="25"/>
  <c r="W115" i="25"/>
  <c r="W102" i="25"/>
  <c r="W211" i="25"/>
  <c r="W444" i="25"/>
  <c r="W448" i="25"/>
  <c r="W108" i="25"/>
  <c r="W216" i="25"/>
  <c r="W282" i="25"/>
  <c r="W410" i="25"/>
  <c r="W299" i="25"/>
  <c r="W226" i="25"/>
  <c r="W458" i="25"/>
  <c r="W470" i="25"/>
  <c r="W120" i="25"/>
  <c r="W382" i="25"/>
  <c r="W139" i="25"/>
  <c r="W97" i="25"/>
  <c r="W406" i="25"/>
  <c r="W29" i="25"/>
  <c r="W368" i="25"/>
  <c r="W160" i="25"/>
  <c r="W415" i="25"/>
  <c r="W359" i="25"/>
  <c r="W474" i="25"/>
  <c r="W304" i="25"/>
  <c r="W363" i="25"/>
  <c r="W327" i="25"/>
  <c r="W316" i="25"/>
  <c r="W455" i="25"/>
  <c r="W86" i="25"/>
  <c r="W466" i="25"/>
  <c r="W69" i="25"/>
  <c r="W333" i="25"/>
  <c r="W142" i="25"/>
  <c r="W351" i="25"/>
  <c r="W94" i="25"/>
  <c r="W262" i="25"/>
  <c r="W74" i="25"/>
  <c r="W145" i="25"/>
  <c r="W426" i="25"/>
  <c r="W285" i="25"/>
  <c r="W398" i="25"/>
  <c r="W32" i="25"/>
  <c r="W60" i="25"/>
  <c r="W392" i="25"/>
  <c r="W248" i="25"/>
  <c r="W268" i="25"/>
  <c r="I23" i="25" l="1"/>
  <c r="I271" i="19" s="1"/>
  <c r="J23" i="25" l="1"/>
  <c r="J271" i="19" s="1"/>
  <c r="K23" i="25" l="1"/>
  <c r="K271" i="19" s="1"/>
  <c r="L23" i="25" l="1"/>
  <c r="L271" i="19" s="1"/>
  <c r="M23" i="25" l="1"/>
  <c r="N271" i="19" s="1"/>
  <c r="K332" i="25" l="1"/>
  <c r="K11" i="7" s="1"/>
  <c r="J332" i="25"/>
  <c r="J11" i="7" s="1"/>
  <c r="I332" i="25"/>
  <c r="I11" i="7" s="1"/>
  <c r="M332" i="25"/>
  <c r="N11" i="7" s="1"/>
  <c r="H332" i="25"/>
  <c r="H11" i="7" s="1"/>
  <c r="L332" i="25"/>
  <c r="L11" i="7" s="1"/>
  <c r="G332" i="25"/>
  <c r="G11" i="7" s="1"/>
  <c r="B332" i="25"/>
  <c r="A11" i="7" s="1"/>
  <c r="B6" i="7" s="1"/>
  <c r="C12" i="5" s="1"/>
  <c r="T332" i="25"/>
</calcChain>
</file>

<file path=xl/sharedStrings.xml><?xml version="1.0" encoding="utf-8"?>
<sst xmlns="http://schemas.openxmlformats.org/spreadsheetml/2006/main" count="23048" uniqueCount="2070">
  <si>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</si>
  <si>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</si>
  <si>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</si>
  <si>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</si>
  <si>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</si>
  <si>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</si>
  <si>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</si>
  <si>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</si>
  <si>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</si>
  <si>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</si>
  <si>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</si>
  <si>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</si>
  <si>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</si>
  <si>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</si>
  <si>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</si>
  <si>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</si>
  <si>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</si>
  <si>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</si>
  <si>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</si>
  <si>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</si>
  <si>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</si>
  <si>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</si>
  <si>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</si>
  <si>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</si>
  <si>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</si>
  <si>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</si>
  <si>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</si>
  <si>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</si>
  <si>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</si>
  <si>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</si>
  <si>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</si>
  <si>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</si>
  <si>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</si>
  <si>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</si>
  <si>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</si>
  <si>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Finalizar el trámite para la verificación del cumplimiento de las sentencias, transacciones y conciliaciones a favor del consumidor legalmente celebradas hasta el 31 de diciembre de 2023 (Listado en Excel mensual de finalización)</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</si>
  <si>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</si>
  <si>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</si>
  <si>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</si>
  <si>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</si>
  <si>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</si>
  <si>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</si>
  <si>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</si>
  <si>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</si>
  <si>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</si>
  <si>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II Congreso de autoridades administrativas investidas con funciones jurisdiccionales en materia de competencia desleal y propiedad industrial, realizado.   (fotografías del evento realizado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</si>
  <si>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</si>
  <si>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</si>
  <si>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</si>
  <si>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</si>
  <si>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</si>
  <si>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</si>
  <si>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</si>
  <si>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</si>
  <si>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</si>
  <si>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</si>
  <si>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</si>
  <si>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</si>
  <si>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</si>
  <si>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</si>
  <si>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</si>
  <si>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</si>
  <si>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</si>
  <si>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</si>
  <si>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</si>
  <si>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</si>
  <si>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</si>
  <si>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</si>
  <si>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</si>
  <si>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</si>
  <si>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</si>
  <si>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</si>
  <si>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</si>
  <si>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</si>
  <si>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</si>
  <si>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</si>
  <si>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</si>
  <si>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</si>
  <si>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</si>
  <si>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</si>
  <si>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</si>
  <si>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</si>
  <si>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</si>
  <si>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</si>
  <si>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</si>
  <si>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</si>
  <si>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</si>
  <si>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</si>
  <si>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</si>
  <si>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</si>
  <si>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</si>
  <si>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</si>
  <si>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</si>
  <si>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</si>
  <si>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Herramienta de análisis y optimización de la distribución del gasto de la Entidad, implementada (Informe con link a la herramineta y explicaciones de su implementación)</t>
  </si>
  <si>
    <t>Elaborar el plan de trabajo para el diseño e implementación de la herramienta (Plan de trabajo diseñado)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</si>
  <si>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</si>
  <si>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</si>
  <si>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</si>
  <si>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</si>
  <si>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</si>
  <si>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</si>
  <si>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y presentar en comité directivo el estudio de análisis de nuevas fuentes de ingreso (Documento de estudio con identificación de nuevas fuentes de ingresos y Acta del Comité Directivo)</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</si>
  <si>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</si>
  <si>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</si>
  <si>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</si>
  <si>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</si>
  <si>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</si>
  <si>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</si>
  <si>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</si>
  <si>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</si>
  <si>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</si>
  <si>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</si>
  <si>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</si>
  <si>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</si>
  <si>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</si>
  <si>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</si>
  <si>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</si>
  <si>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Evaluar cumplimiento de los Objetivos Estrategicos  y el Plan Nacional de Desarrollo frente a las responsabilidades determinadas por los mismos para la SIC.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</si>
  <si>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</si>
  <si>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</si>
  <si>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</si>
  <si>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</si>
  <si>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</si>
  <si>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</si>
  <si>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</si>
  <si>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</si>
  <si>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</si>
  <si>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</si>
  <si>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</si>
  <si>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</si>
  <si>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</si>
  <si>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</si>
  <si>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</si>
  <si>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</si>
  <si>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</si>
  <si>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</si>
  <si>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</si>
  <si>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</si>
  <si>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</si>
  <si>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</si>
  <si>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</si>
  <si>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</si>
  <si>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</si>
  <si>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</si>
  <si>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</si>
  <si>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</si>
  <si>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</si>
  <si>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</si>
  <si>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</si>
  <si>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</si>
  <si>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</si>
  <si>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</si>
  <si>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</si>
  <si>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</si>
  <si>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</si>
  <si>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</si>
  <si>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</si>
  <si>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</si>
  <si>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</si>
  <si>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</si>
  <si>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</si>
  <si>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</si>
  <si>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</si>
  <si>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</si>
  <si>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</si>
  <si>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</si>
  <si>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Elaborar el Informe de Sostenibilidad para la vigencia 2024 con el propósito de promover la comunicación y medición de la gestión de la Sostenibilidad (Informe de Sostenibilidad de la vigencia 2024)</t>
  </si>
  <si>
    <t>Elaborar una guía que brinde herramientas para integrar los Objetivos de Desarrollo Sostenible (ODS) en la gestión y misionalidad de la SIC.  (Guía de incorporación de los ODS y alineación de la agenda 2030 a misionalidad y gestión de la SIC)</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</si>
  <si>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</si>
  <si>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</si>
  <si>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</si>
  <si>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</si>
  <si>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</si>
  <si>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</si>
  <si>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</si>
  <si>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</si>
  <si>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</si>
  <si>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</si>
  <si>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</si>
  <si>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</si>
  <si>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</si>
  <si>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</si>
  <si>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</si>
  <si>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</si>
  <si>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</si>
  <si>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</si>
  <si>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</si>
  <si>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</si>
  <si>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</si>
  <si>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</si>
  <si>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</si>
  <si>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</si>
  <si>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</si>
  <si>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Campañas de control preventivo en los sectores eléctrico, seguridad vial, hogar y construcción e hidrocarburos, realizadas</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</si>
  <si>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</si>
  <si>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Establecer el cronograma de visitas y requerimientos de cada una de las campañas en los sectores definidos (Cronograma)</t>
  </si>
  <si>
    <t>Ejecutar el cronograma de visitas y requerimientos (Seguimiento al cronograma y evidencias de ejecución)</t>
  </si>
  <si>
    <t>Evaluar el resultado de las campañas (Informe de resultados de la campaña)</t>
  </si>
  <si>
    <t>Campañas de control preventivo en surtidores de combustibles, balanzas, preempacados y alcoholímetros, realizadas</t>
  </si>
  <si>
    <t>Campañas de control preventivo en control de precios de combustibles, medicamentos y leche cruda, realizadas</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</si>
  <si>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</si>
  <si>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</si>
  <si>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</si>
  <si>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</si>
  <si>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</si>
  <si>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</si>
  <si>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</si>
  <si>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</si>
  <si>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</si>
  <si>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</si>
  <si>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</si>
  <si>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</si>
  <si>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</si>
  <si>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</si>
  <si>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</si>
  <si>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</si>
  <si>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</si>
  <si>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</si>
  <si>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</si>
  <si>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</si>
  <si>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</si>
  <si>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</si>
  <si>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</si>
  <si>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</si>
  <si>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</si>
  <si>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</si>
  <si>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</si>
  <si>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</si>
  <si>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</si>
  <si>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</si>
  <si>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</si>
  <si>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</si>
  <si>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</si>
  <si>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</si>
  <si>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</si>
  <si>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</si>
  <si>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</si>
  <si>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</si>
  <si>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</si>
  <si>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</si>
  <si>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</si>
  <si>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</si>
  <si>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</si>
  <si>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</si>
  <si>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</si>
  <si>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</si>
  <si>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</si>
  <si>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</si>
  <si>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</si>
  <si>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</si>
  <si>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</si>
  <si>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</si>
  <si>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</si>
  <si>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</si>
  <si>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</si>
  <si>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</si>
  <si>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</si>
  <si>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</si>
  <si>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</si>
  <si>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</si>
  <si>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</si>
  <si>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</si>
  <si>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</si>
  <si>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</si>
  <si>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</si>
  <si>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</si>
  <si>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</si>
  <si>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</si>
  <si>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</si>
  <si>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</si>
  <si>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</si>
  <si>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</si>
  <si>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</si>
  <si>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</si>
  <si>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</si>
  <si>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</si>
  <si>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</si>
  <si>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Crear y actualizar periódicamente el listado de los recursos de reposición que ingresan a partir del 1° de enero de 2025, incluyendo la información necesaria para verificar su cumplimiento (Listado de recursos interpuestos)</t>
  </si>
  <si>
    <t>Decidir los recursos de reposición interpuestos dentro de los términos definidos.  (Relación de los números de radicación de los recursos decididos)</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</si>
  <si>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</si>
  <si>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</si>
  <si>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</si>
  <si>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</si>
  <si>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</si>
  <si>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</si>
  <si>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</si>
  <si>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</si>
  <si>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</si>
  <si>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</si>
  <si>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</si>
  <si>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</si>
  <si>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</si>
  <si>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</si>
  <si>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</si>
  <si>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</si>
  <si>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</si>
  <si>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</si>
  <si>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</si>
  <si>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</si>
  <si>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</si>
  <si>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</si>
  <si>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</si>
  <si>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</si>
  <si>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</si>
  <si>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</si>
  <si>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</si>
  <si>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</si>
  <si>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</si>
  <si>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</si>
  <si>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</si>
  <si>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</si>
  <si>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</si>
  <si>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</si>
  <si>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</si>
  <si>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</si>
  <si>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</si>
  <si>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</si>
  <si>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</si>
  <si>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</si>
  <si>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</si>
  <si>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</si>
  <si>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</si>
  <si>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</si>
  <si>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</si>
  <si>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</si>
  <si>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</si>
  <si>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</si>
  <si>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</si>
  <si>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</si>
  <si>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</si>
  <si>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</si>
  <si>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</si>
  <si>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</si>
  <si>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</si>
  <si>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</si>
  <si>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</si>
  <si>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</si>
  <si>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</si>
  <si>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</si>
  <si>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</si>
  <si>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</si>
  <si>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</si>
  <si>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</si>
  <si>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</si>
  <si>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</si>
  <si>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</si>
  <si>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</si>
  <si>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</si>
  <si>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</si>
  <si>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</si>
  <si>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</si>
  <si>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Rediseñar el menú de atención y servicios a la ciudadanía con mejoras en la accesibilidad y experiencia de los usuarios  (Menú destacado actualizado)</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</si>
  <si>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</si>
  <si>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</si>
  <si>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</si>
  <si>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</si>
  <si>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</si>
  <si>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</si>
  <si>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</si>
  <si>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</si>
  <si>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Formular un plan de trabajo para la implementación de la política de Derechos Humanos de la Entidad (Plan de Trabajo de la Política de Derechos Humanos)</t>
  </si>
  <si>
    <t>Ejecutar el plan de trabajo de la Política de Derechos Humanos de la SIC.  (Plan de trabajo con seguimiento y sus respectivas evidencias)</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</si>
  <si>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</si>
  <si>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</si>
  <si>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</si>
  <si>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</si>
  <si>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</si>
  <si>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</si>
  <si>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</si>
  <si>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</si>
  <si>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</si>
  <si>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</si>
  <si>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</si>
  <si>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</si>
  <si>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</si>
  <si>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</si>
  <si>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</si>
  <si>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</si>
  <si>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</si>
  <si>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</si>
  <si>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</si>
  <si>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</si>
  <si>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Solicitar la contratación a Secretaria General   (Memorando de Solicitud de contratación a Secretaria General)</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</si>
  <si>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</si>
  <si>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</si>
  <si>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Realizar seguimiento a la ejecución de la iniciativas seleccionadas (Informe de actividades Programa Consufondo que de cuenta de las ligas fortalecidas)</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</si>
  <si>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</si>
  <si>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</si>
  <si>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</si>
  <si>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</si>
  <si>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</si>
  <si>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</si>
  <si>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</si>
  <si>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</si>
  <si>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</si>
  <si>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</si>
  <si>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</si>
  <si>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</si>
  <si>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</si>
  <si>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</si>
  <si>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</si>
  <si>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</si>
  <si>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</si>
  <si>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</si>
  <si>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</si>
  <si>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</si>
  <si>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</si>
  <si>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</si>
  <si>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</si>
  <si>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</si>
  <si>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</si>
  <si>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</si>
  <si>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</si>
  <si>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</si>
  <si>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</si>
  <si>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</si>
  <si>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</si>
  <si>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</si>
  <si>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</si>
  <si>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</si>
  <si>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</si>
  <si>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</si>
  <si>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</si>
  <si>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</si>
  <si>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</si>
  <si>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</si>
  <si>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</si>
  <si>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</si>
  <si>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</si>
  <si>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</si>
  <si>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</si>
  <si>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</si>
  <si>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</si>
  <si>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</si>
  <si>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</si>
  <si>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</si>
  <si>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</si>
  <si>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</si>
  <si>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</si>
  <si>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</si>
  <si>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</si>
  <si>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</si>
  <si>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</si>
  <si>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</si>
  <si>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</si>
  <si>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</si>
  <si>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</si>
  <si>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</si>
  <si>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</si>
  <si>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</si>
  <si>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</si>
  <si>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</si>
  <si>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</si>
  <si>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</si>
  <si>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</si>
  <si>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</si>
  <si>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</si>
  <si>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</si>
  <si>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</si>
  <si>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</si>
  <si>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</si>
  <si>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</si>
  <si>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</si>
  <si>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</si>
  <si>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</si>
  <si>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</si>
  <si>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Proyecto de Reglamento Técnico Metrológico de Medidores de Agua de uso residencial</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</si>
  <si>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</si>
  <si>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</si>
  <si>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</si>
  <si>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</si>
  <si>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Proyecto de Reglamento Técnico Metrológico de Medidores de Gas de uso residencial</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</si>
  <si>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</si>
  <si>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</si>
  <si>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</si>
  <si>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Análisis de Impacto Normativo -AIN Ex post del Reglamento Técnico Metrológico aplicable a Preempacados. Etapas 5 a 6.</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</si>
  <si>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</si>
  <si>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</si>
  <si>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</si>
  <si>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Análisis de Impacto Normativo -AIN ex ante de Cinemómetros (Definición del Problema)</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</si>
  <si>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</si>
  <si>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</si>
  <si>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</si>
  <si>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</si>
  <si>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</si>
  <si>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</si>
  <si>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</si>
  <si>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</si>
  <si>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</si>
  <si>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</si>
  <si>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</si>
  <si>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</si>
  <si>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</si>
  <si>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</si>
  <si>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</si>
  <si>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</si>
  <si>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</si>
  <si>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</si>
  <si>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</si>
  <si>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</si>
  <si>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</si>
  <si>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</si>
  <si>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</si>
  <si>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</si>
  <si>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</si>
  <si>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</si>
  <si>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</si>
  <si>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</si>
  <si>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</si>
  <si>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</si>
  <si>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</si>
  <si>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</si>
  <si>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</si>
  <si>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</si>
  <si>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</si>
  <si>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</si>
  <si>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</si>
  <si>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</si>
  <si>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</si>
  <si>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</si>
  <si>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</si>
  <si>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</si>
  <si>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</si>
  <si>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</si>
  <si>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Porcentual</t>
  </si>
  <si>
    <t>% de plan ejecutado / 100% de plan a ejecutar</t>
  </si>
  <si>
    <t>50.1.1</t>
  </si>
  <si>
    <t>50.1.2</t>
  </si>
  <si>
    <t># de Comités ejecutados / 2 Comités Programados</t>
  </si>
  <si>
    <t>50.2</t>
  </si>
  <si>
    <t>Política Seguimiento y evaluación de la gestión institucional _DIMENSIÓN Evaluación de Resultados</t>
  </si>
  <si>
    <t>50.2.1</t>
  </si>
  <si>
    <t>50.2.2</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</si>
  <si>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</si>
  <si>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</si>
  <si>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</si>
  <si>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</si>
  <si>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</si>
  <si>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</si>
  <si>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</si>
  <si>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</si>
  <si>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</si>
  <si>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20.1.1</t>
  </si>
  <si>
    <t># de plan formulado / 1 plan a formular</t>
  </si>
  <si>
    <t>20.1.2</t>
  </si>
  <si>
    <t>20.2</t>
  </si>
  <si>
    <t>20.2.1</t>
  </si>
  <si>
    <t>20.2.2</t>
  </si>
  <si>
    <t>20.3</t>
  </si>
  <si>
    <t>20.3.1</t>
  </si>
  <si>
    <t>20.3.2</t>
  </si>
  <si>
    <t>20.4</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</si>
  <si>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</si>
  <si>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</si>
  <si>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</si>
  <si>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</si>
  <si>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</si>
  <si>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</si>
  <si>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</si>
  <si>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</si>
  <si>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</si>
  <si>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</si>
  <si>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</si>
  <si>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</si>
  <si>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</si>
  <si>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</si>
  <si>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</si>
  <si>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</si>
  <si>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</si>
  <si>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</si>
  <si>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</si>
  <si>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</si>
  <si>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</si>
  <si>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</si>
  <si>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</si>
  <si>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</si>
  <si>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</si>
  <si>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</si>
  <si>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</si>
  <si>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</si>
  <si>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</si>
  <si>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</si>
  <si>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</si>
  <si>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</si>
  <si>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</si>
  <si>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</si>
  <si>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</si>
  <si>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</si>
  <si>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</si>
  <si>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</si>
  <si>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</si>
  <si>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</si>
  <si>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</si>
  <si>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</si>
  <si>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</si>
  <si>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</si>
  <si>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</si>
  <si>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</si>
  <si>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</si>
  <si>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</si>
  <si>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</si>
  <si>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</si>
  <si>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</si>
  <si>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</si>
  <si>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</si>
  <si>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</si>
  <si>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</si>
  <si>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</si>
  <si>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</si>
  <si>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</si>
  <si>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</si>
  <si>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</si>
  <si>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</si>
  <si>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</si>
  <si>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</si>
  <si>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</si>
  <si>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</si>
  <si>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</si>
  <si>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</si>
  <si>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</si>
  <si>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</si>
  <si>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</si>
  <si>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</si>
  <si>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</si>
  <si>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</si>
  <si>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</si>
  <si>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</si>
  <si>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</si>
  <si>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</si>
  <si>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</si>
  <si>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</si>
  <si>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</si>
  <si>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</si>
  <si>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</si>
  <si>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</si>
  <si>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</si>
  <si>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</si>
  <si>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</si>
  <si>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</si>
  <si>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</si>
  <si>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</si>
  <si>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</si>
  <si>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</si>
  <si>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</si>
  <si>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</si>
  <si>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</si>
  <si>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</si>
  <si>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</si>
  <si>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</si>
  <si>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</si>
  <si>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</si>
  <si>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</si>
  <si>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</si>
  <si>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</si>
  <si>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</si>
  <si>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</si>
  <si>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</si>
  <si>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</si>
  <si>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 de informes de seguimiento a la implementación de la sistematización de eventos elaborados / 3 informes de seguimiento a la implementación de la sistematización de eventos a elaborar</t>
  </si>
  <si>
    <t>3100-DIRECCION DE INVESTIGACIONES DE PROTECCION AL CONSUMIDOR</t>
  </si>
  <si>
    <t>3100.1</t>
  </si>
  <si>
    <t># de actuaciones oficiosas realizadas / 80 actuaciones oficiosas a realizar</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</si>
  <si>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</si>
  <si>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</si>
  <si>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</si>
  <si>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</si>
  <si>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</si>
  <si>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</si>
  <si>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</si>
  <si>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 de visitas realizadas / 40 visitas a realizar</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</si>
  <si>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</si>
  <si>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</si>
  <si>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</si>
  <si>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</si>
  <si>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</si>
  <si>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</si>
  <si>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</si>
  <si>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</si>
  <si>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</si>
  <si>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</si>
  <si>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</si>
  <si>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</si>
  <si>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</si>
  <si>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</si>
  <si>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</si>
  <si>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</si>
  <si>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</si>
  <si>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</si>
  <si>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</si>
  <si>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</si>
  <si>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</si>
  <si>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</si>
  <si>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</si>
  <si>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</si>
  <si>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</si>
  <si>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</si>
  <si>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</si>
  <si>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</si>
  <si>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</si>
  <si>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</si>
  <si>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</si>
  <si>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</si>
  <si>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</si>
  <si>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</si>
  <si>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</si>
  <si>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</si>
  <si>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</si>
  <si>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</si>
  <si>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</si>
  <si>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</si>
  <si>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</si>
  <si>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</si>
  <si>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</si>
  <si>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</si>
  <si>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</si>
  <si>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</si>
  <si>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</si>
  <si>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</si>
  <si>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</si>
  <si>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</si>
  <si>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</si>
  <si>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</si>
  <si>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</si>
  <si>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</si>
  <si>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</si>
  <si>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</si>
  <si>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</si>
  <si>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</si>
  <si>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</si>
  <si>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</si>
  <si>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</si>
  <si>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</si>
  <si>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</si>
  <si>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</si>
  <si>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</si>
  <si>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</si>
  <si>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</si>
  <si>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</si>
  <si>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</si>
  <si>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</si>
  <si>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</si>
  <si>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</si>
  <si>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</si>
  <si>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</si>
  <si>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</si>
  <si>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</si>
  <si>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</si>
  <si>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</si>
  <si>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</si>
  <si>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</si>
  <si>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</si>
  <si>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</si>
  <si>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</si>
  <si>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</si>
  <si>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</si>
  <si>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</si>
  <si>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</si>
  <si>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</si>
  <si>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</si>
  <si>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</si>
  <si>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</si>
  <si>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</si>
  <si>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</si>
  <si>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</si>
  <si>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</si>
  <si>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</si>
  <si>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</si>
  <si>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</si>
  <si>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</si>
  <si>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</si>
  <si>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</si>
  <si>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</si>
  <si>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</si>
  <si>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</si>
  <si>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</si>
  <si>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</si>
  <si>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</si>
  <si>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</si>
  <si>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</si>
  <si>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</si>
  <si>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</si>
  <si>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</si>
  <si>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</si>
  <si>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</si>
  <si>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</si>
  <si>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</si>
  <si>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</si>
  <si>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</si>
  <si>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</si>
  <si>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</si>
  <si>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</si>
  <si>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</si>
  <si>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</si>
  <si>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</si>
  <si>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</si>
  <si>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</si>
  <si>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</si>
  <si>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</si>
  <si>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</si>
  <si>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</si>
  <si>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</si>
  <si>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</si>
  <si>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</si>
  <si>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</si>
  <si>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</si>
  <si>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</si>
  <si>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</si>
  <si>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</si>
  <si>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</si>
  <si>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</si>
  <si>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</si>
  <si>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</si>
  <si>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</si>
  <si>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</si>
  <si>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</si>
  <si>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</si>
  <si>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</si>
  <si>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</si>
  <si>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</si>
  <si>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</si>
  <si>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</si>
  <si>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</si>
  <si>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</si>
  <si>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</si>
  <si>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</si>
  <si>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</si>
  <si>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</si>
  <si>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</si>
  <si>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</si>
  <si>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</si>
  <si>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</si>
  <si>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</si>
  <si>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</si>
  <si>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</si>
  <si>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</si>
  <si>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</si>
  <si>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</si>
  <si>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</si>
  <si>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</si>
  <si>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</si>
  <si>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</si>
  <si>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</si>
  <si>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</si>
  <si>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</si>
  <si>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</si>
  <si>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</si>
  <si>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</si>
  <si>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</si>
  <si>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</si>
  <si>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</si>
  <si>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</si>
  <si>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</si>
  <si>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</si>
  <si>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</si>
  <si>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</si>
  <si>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</si>
  <si>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</si>
  <si>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</si>
  <si>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</si>
  <si>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 de Estudios Económicos Coyunturales elaborados y entregados / 50 Estudios Económicos Coyunturales programados</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</si>
  <si>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</si>
  <si>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</si>
  <si>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</si>
  <si>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</si>
  <si>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</si>
  <si>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</si>
  <si>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</si>
  <si>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</si>
  <si>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</si>
  <si>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</si>
  <si>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 de Documento publicado / 1 Documento programado</t>
  </si>
  <si>
    <t>7000.1.1</t>
  </si>
  <si>
    <t># de Informe realizado / 1 Informes a realizar</t>
  </si>
  <si>
    <t>7000.1.2</t>
  </si>
  <si>
    <t># de Documento elaborado / 1 Documento programado</t>
  </si>
  <si>
    <t>7000.1.3</t>
  </si>
  <si>
    <t>7000.2</t>
  </si>
  <si>
    <t># de Sensibilización realizada / 1 Sensibilización programada</t>
  </si>
  <si>
    <t>7000.2.1</t>
  </si>
  <si>
    <t>7000.2.2</t>
  </si>
  <si>
    <t>7000.3</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</si>
  <si>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</si>
  <si>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</si>
  <si>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</si>
  <si>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</si>
  <si>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</si>
  <si>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</si>
  <si>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</si>
  <si>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</si>
  <si>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</si>
  <si>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</si>
  <si>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</si>
  <si>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</si>
  <si>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</si>
  <si>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</si>
  <si>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</si>
  <si>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</si>
  <si>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</si>
  <si>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</si>
  <si>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</si>
  <si>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</si>
  <si>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</si>
  <si>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</si>
  <si>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</si>
  <si>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</si>
  <si>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</si>
  <si>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</si>
  <si>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</si>
  <si>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</si>
  <si>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</si>
  <si>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</si>
  <si>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</si>
  <si>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</si>
  <si>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</si>
  <si>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</si>
  <si>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</si>
  <si>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</si>
  <si>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</si>
  <si>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</si>
  <si>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</si>
  <si>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</si>
  <si>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</si>
  <si>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</si>
  <si>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</si>
  <si>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</si>
  <si>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</si>
  <si>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</si>
  <si>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</si>
  <si>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</si>
  <si>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</si>
  <si>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</si>
  <si>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</si>
  <si>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</si>
  <si>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</si>
  <si>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</si>
  <si>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</si>
  <si>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</si>
  <si>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</si>
  <si>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</si>
  <si>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</si>
  <si>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</si>
  <si>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</si>
  <si>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</si>
  <si>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</si>
  <si>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 de informes elaborados / 100% de informes planeados a elaborar</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</si>
  <si>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</si>
  <si>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</si>
  <si>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</si>
  <si>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</si>
  <si>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</si>
  <si>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</si>
  <si>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</si>
  <si>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</si>
  <si>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</si>
  <si>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</si>
  <si>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</si>
  <si>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</si>
  <si>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</si>
  <si>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</si>
  <si>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</si>
  <si>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</si>
  <si>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</si>
  <si>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</si>
  <si>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</si>
  <si>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</si>
  <si>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</si>
  <si>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</si>
  <si>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</si>
  <si>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</si>
  <si>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</si>
  <si>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</si>
  <si>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</si>
  <si>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</si>
  <si>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</si>
  <si>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</si>
  <si>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</si>
  <si>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</si>
  <si>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 de menús destacados actualizados / 1 menús destacados a actualizar</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</si>
  <si>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</si>
  <si>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</si>
  <si>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</si>
  <si>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</si>
  <si>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</si>
  <si>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</si>
  <si>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</si>
  <si>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</si>
  <si>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</si>
  <si>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</si>
  <si>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</si>
  <si>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</si>
  <si>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</si>
  <si>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</si>
  <si>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</si>
  <si>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</si>
  <si>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</si>
  <si>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</si>
  <si>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</si>
  <si>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</si>
  <si>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</si>
  <si>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</si>
  <si>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</si>
  <si>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</si>
  <si>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</si>
  <si>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</si>
  <si>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</si>
  <si>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</si>
  <si>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</si>
  <si>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</si>
  <si>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</si>
  <si>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</si>
  <si>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</si>
  <si>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</si>
  <si>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</si>
  <si>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</si>
  <si>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</si>
  <si>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</si>
  <si>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</si>
  <si>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</si>
  <si>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</si>
  <si>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</si>
  <si>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</si>
  <si>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</si>
  <si>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</si>
  <si>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</si>
  <si>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</si>
  <si>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</si>
  <si>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</si>
  <si>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</si>
  <si>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</si>
  <si>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</si>
  <si>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</si>
  <si>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</si>
  <si>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</si>
  <si>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</si>
  <si>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</si>
  <si>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</si>
  <si>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</si>
  <si>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</si>
  <si>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</si>
  <si>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</si>
  <si>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</si>
  <si>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</si>
  <si>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</si>
  <si>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</si>
  <si>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</si>
  <si>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</si>
  <si>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</si>
  <si>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</si>
  <si>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</si>
  <si>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</si>
  <si>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</si>
  <si>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</si>
  <si>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2000.6.4</t>
  </si>
  <si>
    <t>4000-DESPACHO DEL SUPERINTENDENTE DELEGADO PARA ASUNTOS JURISDICCIONALES</t>
  </si>
  <si>
    <t>4000.1</t>
  </si>
  <si>
    <t># de demandas gestionadas / 100 demandas a gestionar</t>
  </si>
  <si>
    <t>4000.1.1</t>
  </si>
  <si>
    <t>4000.2</t>
  </si>
  <si>
    <t>4000.2.1</t>
  </si>
  <si>
    <t>4000.3</t>
  </si>
  <si>
    <t># de procesos de protección al consumidor finalizados / 20000 Procesos de protección al consumidor a finalizar</t>
  </si>
  <si>
    <t>4000.3.1</t>
  </si>
  <si>
    <t>4000.4</t>
  </si>
  <si>
    <t># de procesos en verificación del cumplimiento finalizados / 6430 Procesos en verificación del cumplimiento a finalizar</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</si>
  <si>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</si>
  <si>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</si>
  <si>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</si>
  <si>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</si>
  <si>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</si>
  <si>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</si>
  <si>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</si>
  <si>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</si>
  <si>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</si>
  <si>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</si>
  <si>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</si>
  <si>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</si>
  <si>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</si>
  <si>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</si>
  <si>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</si>
  <si>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</si>
  <si>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</si>
  <si>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</si>
  <si>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</si>
  <si>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</si>
  <si>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</si>
  <si>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</si>
  <si>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</si>
  <si>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</si>
  <si>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</si>
  <si>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</si>
  <si>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</si>
  <si>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</si>
  <si>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</si>
  <si>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</si>
  <si>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</si>
  <si>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</si>
  <si>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</si>
  <si>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</si>
  <si>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</si>
  <si>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</si>
  <si>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</si>
  <si>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</si>
  <si>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</si>
  <si>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</si>
  <si>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</si>
  <si>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</si>
  <si>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</si>
  <si>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</si>
  <si>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</si>
  <si>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</si>
  <si>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</si>
  <si>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</si>
  <si>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</si>
  <si>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</si>
  <si>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</si>
  <si>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</si>
  <si>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</si>
  <si>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</si>
  <si>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 de Herramienta implementada / 1 Herramienta programada</t>
  </si>
  <si>
    <t>30.3.1</t>
  </si>
  <si>
    <t># de Plan de trabajo diseñado / 1 Plan de trabajo programado</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</si>
  <si>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</si>
  <si>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</si>
  <si>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</si>
  <si>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</si>
  <si>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</si>
  <si>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</si>
  <si>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</si>
  <si>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</si>
  <si>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</si>
  <si>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</si>
  <si>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</si>
  <si>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</si>
  <si>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</si>
  <si>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</si>
  <si>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</si>
  <si>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</si>
  <si>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</si>
  <si>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</si>
  <si>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</si>
  <si>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</si>
  <si>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</si>
  <si>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</si>
  <si>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</si>
  <si>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</si>
  <si>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</si>
  <si>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</si>
  <si>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 de Departamentos beneficiados / 56% de Departamentos del pais</t>
  </si>
  <si>
    <t>1000.1.1</t>
  </si>
  <si>
    <t># de programas  establecidos / 1 programas a establecer</t>
  </si>
  <si>
    <t>1000.1.2</t>
  </si>
  <si>
    <t>% de estrategias desarrolladas del programa / 100% de total de estrategias del programa</t>
  </si>
  <si>
    <t>1000.2</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</si>
  <si>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</si>
  <si>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</si>
  <si>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</si>
  <si>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</si>
  <si>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</si>
  <si>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</si>
  <si>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</si>
  <si>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</si>
  <si>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</si>
  <si>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</si>
  <si>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</si>
  <si>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</si>
  <si>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</si>
  <si>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</si>
  <si>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</si>
  <si>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</si>
  <si>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</si>
  <si>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</si>
  <si>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</si>
  <si>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</si>
  <si>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</si>
  <si>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</si>
  <si>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</si>
  <si>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</si>
  <si>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</si>
  <si>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</si>
  <si>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</si>
  <si>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</si>
  <si>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</si>
  <si>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</si>
  <si>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</si>
  <si>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</si>
  <si>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</si>
  <si>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</si>
  <si>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</si>
  <si>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</si>
  <si>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</si>
  <si>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</si>
  <si>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</si>
  <si>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</si>
  <si>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</si>
  <si>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</si>
  <si>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</si>
  <si>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</si>
  <si>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</si>
  <si>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</si>
  <si>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</si>
  <si>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</si>
  <si>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</si>
  <si>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</si>
  <si>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</si>
  <si>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</si>
  <si>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</si>
  <si>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</si>
  <si>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</si>
  <si>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71.3.2</t>
  </si>
  <si>
    <t>71.3.3</t>
  </si>
  <si>
    <t>71.3.4</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</si>
  <si>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</si>
  <si>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</si>
  <si>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</si>
  <si>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</si>
  <si>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</si>
  <si>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</si>
  <si>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</si>
  <si>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</si>
  <si>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</si>
  <si>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</si>
  <si>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 de estudio socializado / 1 estudio programado</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</si>
  <si>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</si>
  <si>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</si>
  <si>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</si>
  <si>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</si>
  <si>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</si>
  <si>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</si>
  <si>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 de lineamiento socializados / 2 lineamiento programado</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</si>
  <si>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</si>
  <si>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</si>
  <si>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</si>
  <si>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 de Informe de evaluación realizado / 4 Informe de evaluación realizado</t>
  </si>
  <si>
    <t>6000.1.1</t>
  </si>
  <si>
    <t># de Campaña planificada / 1 Campaña programada</t>
  </si>
  <si>
    <t>6000.1.2</t>
  </si>
  <si>
    <t># de Cronograma elaborado / 1 Cronograma programado</t>
  </si>
  <si>
    <t>6000.1.3</t>
  </si>
  <si>
    <t>% de Actividades ejecutadas / 100% de Actividades programadas</t>
  </si>
  <si>
    <t>6000.1.4</t>
  </si>
  <si>
    <t># de Informe de evaluación realizado / 1 Informe de evaluación realizado</t>
  </si>
  <si>
    <t>6000.2</t>
  </si>
  <si>
    <t>6000.2.1</t>
  </si>
  <si>
    <t>6000.2.2</t>
  </si>
  <si>
    <t>6000.2.3</t>
  </si>
  <si>
    <t>6000.2.4</t>
  </si>
  <si>
    <t>6000.3</t>
  </si>
  <si>
    <t>6000.3.1</t>
  </si>
  <si>
    <t>6000.3.2</t>
  </si>
  <si>
    <t>6000.3.3</t>
  </si>
  <si>
    <t>6000.3.4</t>
  </si>
  <si>
    <t>6000.4</t>
  </si>
  <si>
    <t>% de Correo electrónico de remisión y proyecto de acto administrativo ajustado / Único entregable / 100% de Correo electrónico de remisión y proyecto de acto administrativo ajustado / Único entregable</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</si>
  <si>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</si>
  <si>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</si>
  <si>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</si>
  <si>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</si>
  <si>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</si>
  <si>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</si>
  <si>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</si>
  <si>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</si>
  <si>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</si>
  <si>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</si>
  <si>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 de Correo electrónico de remisión (o memo de traslado) y proyecto de acto administrativo  / Único entregable / 85% de Correo electrónico de remisión (o memo de traslado) y proyecto de acto administrativo  / Único entregable</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</si>
  <si>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</si>
  <si>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</si>
  <si>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</si>
  <si>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</si>
  <si>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</si>
  <si>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</si>
  <si>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</si>
  <si>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</si>
  <si>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</si>
  <si>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</si>
  <si>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 de Documento  de los pasos 5 al 6  ajustado y correo electrónico de remisión  al Grupo de Trabajo de Regulación / Único entregable / 75% de Documento  de los pasos 5 al 6  ajustado y correo electrónico de remisión  al Grupo de Trabajo de Regulación / Único entregable</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</si>
  <si>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</si>
  <si>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</si>
  <si>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</si>
  <si>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</si>
  <si>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</si>
  <si>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</si>
  <si>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</si>
  <si>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</si>
  <si>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</si>
  <si>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</si>
  <si>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</si>
  <si>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</si>
  <si>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</si>
  <si>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</si>
  <si>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</si>
  <si>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</si>
  <si>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</si>
  <si>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</si>
  <si>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</si>
  <si>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</si>
  <si>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</si>
  <si>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</si>
  <si>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</si>
  <si>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</si>
  <si>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</si>
  <si>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</si>
  <si>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</si>
  <si>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3003.2</t>
  </si>
  <si>
    <t>% de encuentros realizados / 40% de invitaciones enviadas</t>
  </si>
  <si>
    <t>3003.2.1</t>
  </si>
  <si>
    <t># de invitaciones realizadas / 4000 invitaciones programadas</t>
  </si>
  <si>
    <t>3003.2.2</t>
  </si>
  <si>
    <t># de jornadas realizadas / 4 jornadas programadas</t>
  </si>
  <si>
    <t>3003.2.3</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</si>
  <si>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</si>
  <si>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</si>
  <si>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</si>
  <si>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</si>
  <si>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</si>
  <si>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</si>
  <si>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</si>
  <si>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</si>
  <si>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</si>
  <si>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</si>
  <si>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</si>
  <si>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</si>
  <si>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</si>
  <si>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</si>
  <si>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</si>
  <si>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</si>
  <si>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</si>
  <si>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</si>
  <si>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</si>
  <si>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</si>
  <si>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</si>
  <si>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</si>
  <si>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</si>
  <si>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</si>
  <si>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</si>
  <si>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3003.6</t>
  </si>
  <si>
    <t>3003.6.1</t>
  </si>
  <si>
    <t># de estudios previos elaborados / 1 estudios previos a elaborar</t>
  </si>
  <si>
    <t>3003.6.2</t>
  </si>
  <si>
    <t># de Cartilla revisada y/o ajustada / 1 Cartilla programada a revisar y/o ajustar</t>
  </si>
  <si>
    <t>3003.6.3</t>
  </si>
  <si>
    <t>3003.6.4</t>
  </si>
  <si>
    <t># de solicitudes de contratación realizadas / 1 solicitudes de contratación a realizar.</t>
  </si>
  <si>
    <t>3003.6.5</t>
  </si>
  <si>
    <t># de Solicitudes de contratación revisadas y ajustadas / 1 Solicitudes de contratación a revisar y ajustar</t>
  </si>
  <si>
    <t>3003.6.6</t>
  </si>
  <si>
    <t># de Solicitudes de contratación publicadas / 1 Solicitud Contratación a publicar</t>
  </si>
  <si>
    <t>3003.6.7</t>
  </si>
  <si>
    <t>3003.6.8</t>
  </si>
  <si>
    <t># de informes presentados / 4 informes programados</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</si>
  <si>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</si>
  <si>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</si>
  <si>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</si>
  <si>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</si>
  <si>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</si>
  <si>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</si>
  <si>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</si>
  <si>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</si>
  <si>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</si>
  <si>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</si>
  <si>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</si>
  <si>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</si>
  <si>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</si>
  <si>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</si>
  <si>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</si>
  <si>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</si>
  <si>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</si>
  <si>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</si>
  <si>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</si>
  <si>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</si>
  <si>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 de curso revisado / 2 curso a revisar</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</si>
  <si>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</si>
  <si>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</si>
  <si>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</si>
  <si>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</si>
  <si>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</si>
  <si>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</si>
  <si>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</si>
  <si>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</si>
  <si>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</si>
  <si>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</si>
  <si>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</si>
  <si>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</si>
  <si>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</si>
  <si>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</si>
  <si>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</si>
  <si>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</si>
  <si>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</si>
  <si>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</si>
  <si>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</si>
  <si>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</si>
  <si>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</si>
  <si>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</si>
  <si>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</si>
  <si>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</si>
  <si>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</si>
  <si>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</si>
  <si>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</si>
  <si>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</si>
  <si>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</si>
  <si>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</si>
  <si>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</si>
  <si>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</si>
  <si>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</si>
  <si>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</si>
  <si>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</si>
  <si>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</si>
  <si>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</si>
  <si>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</si>
  <si>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</si>
  <si>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</si>
  <si>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</si>
  <si>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</si>
  <si>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</si>
  <si>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</si>
  <si>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</si>
  <si>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 de planes de trabajo realizados / 1 planes de trabajo programados</t>
  </si>
  <si>
    <t>100.3.4</t>
  </si>
  <si>
    <t>100-SECRETARIA GENERAL;
111-GRUPO DE TRABAJO DE ADMINISTRACIÓN DE PERSONAL;
117-GRUPO DE TRABAJO DE DESARROLLO DE TALENTO HUMANO;
72-GRUPO DE TRABAJO DE ATENCION AL CIUDADANO;
73-GRUPO DE TRABAJO DE COMUNICACION</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</si>
  <si>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</si>
  <si>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</si>
  <si>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</si>
  <si>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</si>
  <si>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</si>
  <si>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</si>
  <si>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</si>
  <si>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</si>
  <si>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 de guías elaboradas / 1 guías previstas para elaborar</t>
  </si>
  <si>
    <t>141-GRUPO DE TRABAJO DE GESTIÓN DOCUMENTAL Y ARCHIVO</t>
  </si>
  <si>
    <t>141.1</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</si>
  <si>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</si>
  <si>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</si>
  <si>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</si>
  <si>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</si>
  <si>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</si>
  <si>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</si>
  <si>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</si>
  <si>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</si>
  <si>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</si>
  <si>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</si>
  <si>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</si>
  <si>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</si>
  <si>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</si>
  <si>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</si>
  <si>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</si>
  <si>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</si>
  <si>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</si>
  <si>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</si>
  <si>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</si>
  <si>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</si>
  <si>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</si>
  <si>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</si>
  <si>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</si>
  <si>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</si>
  <si>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</si>
  <si>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</si>
  <si>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</si>
  <si>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</si>
  <si>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</si>
  <si>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</si>
  <si>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</si>
  <si>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</si>
  <si>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</si>
  <si>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</si>
  <si>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</si>
  <si>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</si>
  <si>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</si>
  <si>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</si>
  <si>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</si>
  <si>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</si>
  <si>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</si>
  <si>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</si>
  <si>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</si>
  <si>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</si>
  <si>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</si>
  <si>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</si>
  <si>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</si>
  <si>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</si>
  <si>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</si>
  <si>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</si>
  <si>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</si>
  <si>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</si>
  <si>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</si>
  <si>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</si>
  <si>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</si>
  <si>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</si>
  <si>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</si>
  <si>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</si>
  <si>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</si>
  <si>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</si>
  <si>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</si>
  <si>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</si>
  <si>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</si>
  <si>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</si>
  <si>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</si>
  <si>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</si>
  <si>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</si>
  <si>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</si>
  <si>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</si>
  <si>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</si>
  <si>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</si>
  <si>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</si>
  <si>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</si>
  <si>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</si>
  <si>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</si>
  <si>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</si>
  <si>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</si>
  <si>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</si>
  <si>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</si>
  <si>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</si>
  <si>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</si>
  <si>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</si>
  <si>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 DIMENSIÓN 7 - CONTROL INTERNO</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</si>
  <si>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</si>
  <si>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</si>
  <si>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</si>
  <si>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</si>
  <si>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</si>
  <si>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</si>
  <si>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</si>
  <si>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</si>
  <si>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</si>
  <si>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</si>
  <si>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</si>
  <si>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</si>
  <si>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</si>
  <si>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</si>
  <si>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</si>
  <si>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</si>
  <si>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</si>
  <si>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</si>
  <si>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</si>
  <si>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</si>
  <si>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</si>
  <si>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</si>
  <si>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</si>
  <si>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</si>
  <si>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</si>
  <si>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</si>
  <si>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</si>
  <si>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</si>
  <si>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</si>
  <si>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</si>
  <si>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</si>
  <si>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</si>
  <si>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Actividad sin participaci�n</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</si>
  <si>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</si>
  <si>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</si>
  <si>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</si>
  <si>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</si>
  <si>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</si>
  <si>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</si>
  <si>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</si>
  <si>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</si>
  <si>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</si>
  <si>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</si>
  <si>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</si>
  <si>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</si>
  <si>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</si>
  <si>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</si>
  <si>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</si>
  <si>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</si>
  <si>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</si>
  <si>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</si>
  <si>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</si>
  <si>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</si>
  <si>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</si>
  <si>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</si>
  <si>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</si>
  <si>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</si>
  <si>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</si>
  <si>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</si>
  <si>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</si>
  <si>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</si>
  <si>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</si>
  <si>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Dimensión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</si>
  <si>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</si>
  <si>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</si>
  <si>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</si>
  <si>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</si>
  <si>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</si>
  <si>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</si>
  <si>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</si>
  <si>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</si>
  <si>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</si>
  <si>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</si>
  <si>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</si>
  <si>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</si>
  <si>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</si>
  <si>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</si>
  <si>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</si>
  <si>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</si>
  <si>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</si>
  <si>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</si>
  <si>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</si>
  <si>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</si>
  <si>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</si>
  <si>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</si>
  <si>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</si>
  <si>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</si>
  <si>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</si>
  <si>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</si>
  <si>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</si>
  <si>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</si>
  <si>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</si>
  <si>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</si>
  <si>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</si>
  <si>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</si>
  <si>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</si>
  <si>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</si>
  <si>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</si>
  <si>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</si>
  <si>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</si>
  <si>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</si>
  <si>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</si>
  <si>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</si>
  <si>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</si>
  <si>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</si>
  <si>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</si>
  <si>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</si>
  <si>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</si>
  <si>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</si>
  <si>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</si>
  <si>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</si>
  <si>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</si>
  <si>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</si>
  <si>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</si>
  <si>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</si>
  <si>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</si>
  <si>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</si>
  <si>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</si>
  <si>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</si>
  <si>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</si>
  <si>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</si>
  <si>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</si>
  <si>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</si>
  <si>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</si>
  <si>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</si>
  <si>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</si>
  <si>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</si>
  <si>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</si>
  <si>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</si>
  <si>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</si>
  <si>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</si>
  <si>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</si>
  <si>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</si>
  <si>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</si>
  <si>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</si>
  <si>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</si>
  <si>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</si>
  <si>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</si>
  <si>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</si>
  <si>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</si>
  <si>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</si>
  <si>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</si>
  <si>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</si>
  <si>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</si>
  <si>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</si>
  <si>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</si>
  <si>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</si>
  <si>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</si>
  <si>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</si>
  <si>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</si>
  <si>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</si>
  <si>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</si>
  <si>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</si>
  <si>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</si>
  <si>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</si>
  <si>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</si>
  <si>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</si>
  <si>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</si>
  <si>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</si>
  <si>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</si>
  <si>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</si>
  <si>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</si>
  <si>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</si>
  <si>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</si>
  <si>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</si>
  <si>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</si>
  <si>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</si>
  <si>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</si>
  <si>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</si>
  <si>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</si>
  <si>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</si>
  <si>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</si>
  <si>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</si>
  <si>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</si>
  <si>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</si>
  <si>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</si>
  <si>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</si>
  <si>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</si>
  <si>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</si>
  <si>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</si>
  <si>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</si>
  <si>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</si>
  <si>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</si>
  <si>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</si>
  <si>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</si>
  <si>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</si>
  <si>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</si>
  <si>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</si>
  <si>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</si>
  <si>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</si>
  <si>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</si>
  <si>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</si>
  <si>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</si>
  <si>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</si>
  <si>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</si>
  <si>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</si>
  <si>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</si>
  <si>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</si>
  <si>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</si>
  <si>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</si>
  <si>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</si>
  <si>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</si>
  <si>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</si>
  <si>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</si>
  <si>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</si>
  <si>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</si>
  <si>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</si>
  <si>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</si>
  <si>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</si>
  <si>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</si>
  <si>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</si>
  <si>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</si>
  <si>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</si>
  <si>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</si>
  <si>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</si>
  <si>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</si>
  <si>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</si>
  <si>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</si>
  <si>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</si>
  <si>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</si>
  <si>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</si>
  <si>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</si>
  <si>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</si>
  <si>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</si>
  <si>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</si>
  <si>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</si>
  <si>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</si>
  <si>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</si>
  <si>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</si>
  <si>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</si>
  <si>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</si>
  <si>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</si>
  <si>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</si>
  <si>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</si>
  <si>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</si>
  <si>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</si>
  <si>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</si>
  <si>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</si>
  <si>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</si>
  <si>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</si>
  <si>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</si>
  <si>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</si>
  <si>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</si>
  <si>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</si>
  <si>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</si>
  <si>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</si>
  <si>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</si>
  <si>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</si>
  <si>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</si>
  <si>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</si>
  <si>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</si>
  <si>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</si>
  <si>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</si>
  <si>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</si>
  <si>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</si>
  <si>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</si>
  <si>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</si>
  <si>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</si>
  <si>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</si>
  <si>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</si>
  <si>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</si>
  <si>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</si>
  <si>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</si>
  <si>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</si>
  <si>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</si>
  <si>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</si>
  <si>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</si>
  <si>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</si>
  <si>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</si>
  <si>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</si>
  <si>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</si>
  <si>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</si>
  <si>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</si>
  <si>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</si>
  <si>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</si>
  <si>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</si>
  <si>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</si>
  <si>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</si>
  <si>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</si>
  <si>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</si>
  <si>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</si>
  <si>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</si>
  <si>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</si>
  <si>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</si>
  <si>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</si>
  <si>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</si>
  <si>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</si>
  <si>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</si>
  <si>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</si>
  <si>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</si>
  <si>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</si>
  <si>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</si>
  <si>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</si>
  <si>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</si>
  <si>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 de Jornadas de Capacitación  bajo la Estrategia Marcas de Paz realizadas / 30 Jornadas de Capacitación  bajo la Estrategia Marcas de Paz a realizar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</si>
  <si>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</si>
  <si>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</si>
  <si>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</si>
  <si>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</si>
  <si>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t>
  </si>
  <si>
    <t>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t>
  </si>
  <si>
    <t>NA</t>
  </si>
  <si>
    <t>Fomentar la apropiación de la herramienta a través de un recurso pedagógico y la encuesta de satisfacción   (Video didáctico para el diligenciamiento de la herramienta y resultados  de la encuesta de satisfacción)</t>
  </si>
  <si>
    <t xml:space="preserve">Ponderador </t>
  </si>
  <si>
    <t xml:space="preserve">Reponderador </t>
  </si>
  <si>
    <t xml:space="preserve">Logro </t>
  </si>
  <si>
    <t>Avance ponderado</t>
  </si>
  <si>
    <t>Demandas de protección al consumidor, en fase de calificación, gestionadas. (Informe consolidado/ único entregable)..</t>
  </si>
  <si>
    <t># de Acciones de protección al consumidor gestionadas / 42000 Acciones de protección al consumidor por gestionar</t>
  </si>
  <si>
    <t>Gestionar las demandas de protección al consumidor (Informe mensual consolidado/ único entregable)</t>
  </si>
  <si>
    <t>4000.4.2</t>
  </si>
  <si>
    <t>% de procesos en verificación del cumplimiento finalizados con archivo / 100% de Procesos en verificación del cumplimiento a finalizar con archivo</t>
  </si>
  <si>
    <t>II Congreso de autoridades administrativas investidas con funciones jurisdiccionales en materia de competencia desleal, propiedad industrial y derecho de consumo, realizado. (fotografías del evento realizado /único entregable)</t>
  </si>
  <si>
    <t>% de plan de trabajo del programa de enfoque diferencial ejecutado  / 100% de plan de trabajo del programa de enfoque diferencial a ejecutar</t>
  </si>
  <si>
    <t>Publicar el documento final en la pagina web de la entidad (Captura de pantalla con la publicación del documento).</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</si>
  <si>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</si>
  <si>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</si>
  <si>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</si>
  <si>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</si>
  <si>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</si>
  <si>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</si>
  <si>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</si>
  <si>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</si>
  <si>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E7;'Plantilla publicacion'!$A$3:$P$496;15;0)</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</si>
  <si>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</si>
  <si>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</si>
  <si>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</si>
  <si>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</si>
  <si>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Actividad propia Eliminada</t>
  </si>
  <si>
    <t>Actividad sin participaci�n Eliminada</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</si>
  <si>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</si>
  <si>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</si>
  <si>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</si>
  <si>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</si>
  <si>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</si>
  <si>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 xml:space="preserve">% de # de actividades realizadas  / 100% de # de actividades a realizar </t>
  </si>
  <si>
    <t xml:space="preserve">% de # de actividades realizadas  / 100% de # de actividades a realizar  </t>
  </si>
  <si>
    <t>Plataforma del Campus virtual accesible conforme a los estándares WCAG 2.1 nivel AA implementada (Informe consolidado de la implementación)</t>
  </si>
  <si>
    <t>% de plataforma campus virtual accesible implementada / 100% de plataforma campus virtual accesible a implementar</t>
  </si>
  <si>
    <t>Elaborar un diagnóstico de los aspectos que requieren ser implementados en accesibilidad de la plataforma del campus virtual. (Informe de diagnóstico).</t>
  </si>
  <si>
    <t xml:space="preserve"># de diagnóstico de los aspectos a implementar en accesibilidad de la plataforma del campus virtual elaborado / 1 diagnóstico de los aspectos a implementar en accesibilidad de la plataforma del campus virtual a elaborar. </t>
  </si>
  <si>
    <t>Elaborar un plan de trabajo para la implementación de accesibilidad del campus virtual. (Plan de trabajo).</t>
  </si>
  <si>
    <t xml:space="preserve"># de plan de trabajo para la implementación de accesibilidad de la plataforma del  campus virtual elaborado / 1 plan de trabajo para la implementación de accesibilidad de la plataforma del  campus virtual  a elaborar. </t>
  </si>
  <si>
    <t>Ejecutar el plan de trabajo  para la implementación de accesibilidad de la plataforma del campus virtual. (Reporte de avance de la ejecución del plan de trabajo).</t>
  </si>
  <si>
    <t>% de plan de trabajo para la implementación de accesibilidad de la plataforma del  campus virtual ejecutado  / 100% de  plan de trabajo para la implementación de accesibilidad de la plataforma del  campus virtual a ejecutar</t>
  </si>
  <si>
    <t>Elaborar informe de resultados de la accesibilidad de la plataforma del campus virtual. (Informe consolidado de la  accesibilidad)</t>
  </si>
  <si>
    <t># de informes de resultados de la  caccesibilidad de la plataforma del campus virtual elaborados  / 1  informe de resultados de la accesibilidad de la plataforma del campus virtual a elaborar.</t>
  </si>
  <si>
    <t>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</si>
  <si>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</si>
  <si>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 de avance porcentual de las actividades programadas / 100% de Total porcentaje del plan a ejecutar</t>
  </si>
  <si>
    <t>Realizar encuentros de arreglo directo (Informe arreglos directos realizados)</t>
  </si>
  <si>
    <t># de Encuentros de arreglos directos realizados / 1600 Encuentros de arreglos directos programados</t>
  </si>
  <si>
    <t># de casas abiertas en departamentos  generando presencia de la Red Nacional de Protección del Consumidor / 5 casas programadas</t>
  </si>
  <si>
    <t># de casas abiertas en departamentos generando presencia de la Red Nacional de Protección del Consumidor / 5 casas programadas</t>
  </si>
  <si>
    <t>Definir la Estrategia de socialización de la Guía de Aprendizaje en Derecho de Consumo (Documento Estrategia de socialización de la Guía de Aprendizaje en Derecho de Consumo)</t>
  </si>
  <si>
    <t>Aplicar la estrategia de socialización definida (Informe de aplicación de la estrategia)</t>
  </si>
  <si>
    <t># de Estrategia de  socializada / 1 Estrategia programada</t>
  </si>
  <si>
    <t>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t>
  </si>
  <si>
    <t># de Cartilla elaborada y aprobada. / 1 Cartilla programada</t>
  </si>
  <si>
    <t>Realizar un informe de valoración del Programa consufondo 2025 y recomendaciones para próximas vigencias.(Informe final)</t>
  </si>
  <si>
    <t># de Informe realizado / 1 Informe programado</t>
  </si>
  <si>
    <t>Producto Eliminado</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</si>
  <si>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podrá consultar:</t>
  </si>
  <si>
    <t>Recopilar la información necesaria para realizar el estudio de costeo de uno de los trámites priorizados  (Documento que relacione la documentación recopilada)</t>
  </si>
  <si>
    <t>Recopilar la información necesaria para realizar el estudio de costeo de los demás trámites priorizados (Documento que relacione la documentación recopilada)</t>
  </si>
  <si>
    <t>30.4.5</t>
  </si>
  <si>
    <t>Eliminadas</t>
  </si>
  <si>
    <t>A versión 16</t>
  </si>
  <si>
    <t>NA Elimiandas</t>
  </si>
  <si>
    <t>Seguimiento Planes de trabajo MIPG en el marco de la Política Control Interno, con seguimiento realizado y radicado ante la OAP  (Informe)Entregable: (Informes de seguimiento  a la implementación y actas del comité)</t>
  </si>
  <si>
    <t># de Informe realizado y presentado / 1 Informe programado</t>
  </si>
  <si>
    <t># de Acta presentada / 1 Acta programada</t>
  </si>
  <si>
    <t xml:space="preserve">PND - 5-31-5-b- Convergencia regional - Entidades públicas territoriales y nacionales fortalecidas </t>
  </si>
  <si>
    <t>2025-02-03</t>
  </si>
  <si>
    <t>2025-11-28</t>
  </si>
  <si>
    <t>2025-04-01</t>
  </si>
  <si>
    <t>2025-04-30</t>
  </si>
  <si>
    <t>2025-06-03</t>
  </si>
  <si>
    <t>2025-07-01</t>
  </si>
  <si>
    <t>DECRETO 612;
PES_20240073</t>
  </si>
  <si>
    <t>2025-01-20</t>
  </si>
  <si>
    <t>2025-02-28</t>
  </si>
  <si>
    <t>2025-01-31</t>
  </si>
  <si>
    <t>2025-12-22</t>
  </si>
  <si>
    <t>2025-01-13</t>
  </si>
  <si>
    <t xml:space="preserve">PND - 2-03-9-b- Seguridad humana y justicia social - Aprovechamiento de la propiedad intelectual </t>
  </si>
  <si>
    <t>PEI_14;
PES_20230191;
PND_ 2_Fomentar estrategiasDe sensibilizaciónPara el reconocimiento, aprovechamiento y uso responsableDe losDerechosDePI</t>
  </si>
  <si>
    <t>2025-03-03</t>
  </si>
  <si>
    <t xml:space="preserve">PND - 4-04-1-c- Transformación productiva, internacionalización y acción climática - Políticas de competencia, consumidor e infraestructura de la calidad modernas </t>
  </si>
  <si>
    <t>PEI_16;
PES_20230194;
PND_ 2_Fomentar estrategiasDe sensibilizaciónPara el reconocimiento, aprovechamiento y uso responsableDe losDerechosDePI;
PND_4_ReinvertirParteDe las tasas recaudadasPorPropiedad industrial en el funcionamiento yPromociónDe la innovación</t>
  </si>
  <si>
    <t>2025-03-31</t>
  </si>
  <si>
    <t>PEI_15;
PES_20230102;
PND_ 2_Fomentar estrategiasDe sensibilizaciónPara el reconocimiento, aprovechamiento y uso responsableDe losDerechosDePI</t>
  </si>
  <si>
    <t>CONPES 3934 Acción 4.7;
PEI_38;
PND_3_Brindar acompañamiento a inventores yPromover el usoDe la informaciónDePatentes ;
PND_4_ReinvertirParteDe las tasas recaudadasPorPropiedad industrial en el funcionamiento yPromociónDe la innovación</t>
  </si>
  <si>
    <t>2025-12-12</t>
  </si>
  <si>
    <t>CONPES 4062 Acción 4.7;
PEI_31;
PND_ 2_Fomentar estrategiasDe sensibilizaciónPara el reconocimiento, aprovechamiento y uso responsableDe losDerechosDePI</t>
  </si>
  <si>
    <t>2025-09-30</t>
  </si>
  <si>
    <t>2025-10-01</t>
  </si>
  <si>
    <t>PND_3_Brindar acompañamiento a inventores yPromover el usoDe la informaciónDePatentes ;
PND_4_ReinvertirParteDe las tasas recaudadasPorPropiedad industrial en el funcionamiento yPromociónDe la innovación</t>
  </si>
  <si>
    <t>2025-08-29</t>
  </si>
  <si>
    <t>2025-01-02</t>
  </si>
  <si>
    <t>2025-12-31</t>
  </si>
  <si>
    <t>2025-01-15</t>
  </si>
  <si>
    <t>2025-10-31</t>
  </si>
  <si>
    <t>2025-08-01</t>
  </si>
  <si>
    <t>PND_ 2_Fomentar estrategiasDe sensibilizaciónPara el reconocimiento, aprovechamiento y uso responsableDe losDerechosDePI</t>
  </si>
  <si>
    <t>2025-08-15</t>
  </si>
  <si>
    <t>2025-03-28</t>
  </si>
  <si>
    <t>2025-04-21</t>
  </si>
  <si>
    <t>2025-04-22</t>
  </si>
  <si>
    <t>2025-05-05</t>
  </si>
  <si>
    <t>2025-05-23</t>
  </si>
  <si>
    <t>2025-05-26</t>
  </si>
  <si>
    <t xml:space="preserve">PND - 5-31-5-d- Convergencia regional - Gobierno digital para la gente </t>
  </si>
  <si>
    <t>2025-10-30</t>
  </si>
  <si>
    <t>2025-05-02</t>
  </si>
  <si>
    <t>2025-07-31</t>
  </si>
  <si>
    <t>2025-07-04</t>
  </si>
  <si>
    <t>2025-03-04</t>
  </si>
  <si>
    <t>2025-06-27</t>
  </si>
  <si>
    <t>2025-01-27</t>
  </si>
  <si>
    <t>2025-12-10</t>
  </si>
  <si>
    <t>PEI_11;
PEI_12;
PEI_13;
PES_20230246;
PES_20230250</t>
  </si>
  <si>
    <t>2025-03-29</t>
  </si>
  <si>
    <t>2025-03-01</t>
  </si>
  <si>
    <t>PEI_25;
PES_20230249</t>
  </si>
  <si>
    <t>2025-12-02</t>
  </si>
  <si>
    <t>2025-11-21</t>
  </si>
  <si>
    <t>2025-11-24</t>
  </si>
  <si>
    <t>2025-03-14</t>
  </si>
  <si>
    <t>2025-02-07</t>
  </si>
  <si>
    <t>2025-12-19</t>
  </si>
  <si>
    <t>2025-04-11</t>
  </si>
  <si>
    <t>2025-11-04</t>
  </si>
  <si>
    <t>2025-11-18</t>
  </si>
  <si>
    <t>2025-12-01</t>
  </si>
  <si>
    <t xml:space="preserve">PND - 4-04-1-a- Transformación productiva, internacionalización y acción climática - Reindustrialización para la sostenibilidad, el desarrollo económico y social </t>
  </si>
  <si>
    <t>PND 10_Fortalecer las actividades de inspección, vigilancia y Control ;
PND_13_Analizar y monitorear los mercadosDigitales</t>
  </si>
  <si>
    <t>2025-02-18</t>
  </si>
  <si>
    <t>2025-04-08</t>
  </si>
  <si>
    <t>PND_8_Fortalecer lasCapacidades yConocimiento sobreDerechos yDeberesDe las relacionesDeConsumo;
PND_9_Ampliar los instrumentosDePrevención</t>
  </si>
  <si>
    <t>2025-01-14</t>
  </si>
  <si>
    <t>PEI_19;
PES_20230253</t>
  </si>
  <si>
    <t>2025-12-15</t>
  </si>
  <si>
    <t>2025-12-16</t>
  </si>
  <si>
    <t>PEI_20;
PES_20230248</t>
  </si>
  <si>
    <t>2025-02-14</t>
  </si>
  <si>
    <t>2025-02-17</t>
  </si>
  <si>
    <t>2025-12-30</t>
  </si>
  <si>
    <t>2025-07-15</t>
  </si>
  <si>
    <t xml:space="preserve">PND 10_Fortalecer las actividades de inspección, vigilancia y Control </t>
  </si>
  <si>
    <t>2025-08-28</t>
  </si>
  <si>
    <t>PND_9_Ampliar los instrumentosDePrevención;
PND_18_Fortalecer institucionalmente el Subsistema NacionalDe laCalidad</t>
  </si>
  <si>
    <t>2025-10-17</t>
  </si>
  <si>
    <t>2025-03-17</t>
  </si>
  <si>
    <t>2025-04-04</t>
  </si>
  <si>
    <t>2025-04-07</t>
  </si>
  <si>
    <t>2025-06-20</t>
  </si>
  <si>
    <t>2025-02-19</t>
  </si>
  <si>
    <t>2025-03-05</t>
  </si>
  <si>
    <t>2025-03-06</t>
  </si>
  <si>
    <t>2025-03-20</t>
  </si>
  <si>
    <t>2025-03-21</t>
  </si>
  <si>
    <t>2025-04-25</t>
  </si>
  <si>
    <t>2025-07-18</t>
  </si>
  <si>
    <t>2025-07-21</t>
  </si>
  <si>
    <t>2025-09-01</t>
  </si>
  <si>
    <t>2025-10-03</t>
  </si>
  <si>
    <t>2025-10-06</t>
  </si>
  <si>
    <t>PND_18_Fortalecer institucionalmente el Subsistema NacionalDe laCalidad</t>
  </si>
  <si>
    <t>2025-03-10</t>
  </si>
  <si>
    <t>2025-11-07</t>
  </si>
  <si>
    <t>2025-09-26</t>
  </si>
  <si>
    <t>2025-09-29</t>
  </si>
  <si>
    <t>2025-10-20</t>
  </si>
  <si>
    <t>2025-01-30</t>
  </si>
  <si>
    <t>2025-07-11</t>
  </si>
  <si>
    <t>2025-02-25</t>
  </si>
  <si>
    <t>2025-03-25</t>
  </si>
  <si>
    <t>2025-03-26</t>
  </si>
  <si>
    <t>2025-04-28</t>
  </si>
  <si>
    <t>2025-05-30</t>
  </si>
  <si>
    <t>2025-06-24</t>
  </si>
  <si>
    <t>2025-04-15</t>
  </si>
  <si>
    <t>2025-02-01</t>
  </si>
  <si>
    <t>2025-09-15</t>
  </si>
  <si>
    <t>2025-11-15</t>
  </si>
  <si>
    <t>2025-02-24</t>
  </si>
  <si>
    <t>2025-08-18</t>
  </si>
  <si>
    <t>2025-11-14</t>
  </si>
  <si>
    <t>2025-06-15</t>
  </si>
  <si>
    <t>2025-10-15</t>
  </si>
  <si>
    <t>2025-05-01</t>
  </si>
  <si>
    <t>2025-03-15</t>
  </si>
  <si>
    <t>2025-04-05</t>
  </si>
  <si>
    <t>2025-05-16</t>
  </si>
  <si>
    <t>2025-05-19</t>
  </si>
  <si>
    <t>DECRETO 612;
PEI_26;
PES_20230204</t>
  </si>
  <si>
    <t>2025-12-05</t>
  </si>
  <si>
    <t>2025-09-05</t>
  </si>
  <si>
    <t>2025-09-08</t>
  </si>
  <si>
    <t>2025-11-10</t>
  </si>
  <si>
    <t>2025-11-17</t>
  </si>
  <si>
    <t>2025-06-02</t>
  </si>
  <si>
    <t>2025-02-21</t>
  </si>
  <si>
    <t>2025-11-03</t>
  </si>
  <si>
    <t>2025-07-28</t>
  </si>
  <si>
    <t>2025-07-25</t>
  </si>
  <si>
    <t>2025-01-07</t>
  </si>
  <si>
    <t>2025-03-18</t>
  </si>
  <si>
    <t>2025-06-04</t>
  </si>
  <si>
    <t>PEI_24;
PES_20230281</t>
  </si>
  <si>
    <t>PEI_21;
PES_20230188</t>
  </si>
  <si>
    <t>PND_8_Fortalecer lasCapacidades yConocimiento sobreDerechos yDeberesDe las relacionesDeConsumo</t>
  </si>
  <si>
    <t xml:space="preserve">PND_8_Fortalecer lasCapacidades yConocimiento sobreDerechos yDeberesDe las relacionesDeConsumo;
PND 10_Fortalecer las actividades de inspección, vigilancia y Control </t>
  </si>
  <si>
    <t>PEI_17;
PES_20230197;
PND_8_Fortalecer lasCapacidades yConocimiento sobreDerechos yDeberesDe las relacionesDeConsumo</t>
  </si>
  <si>
    <t>2025-04-14</t>
  </si>
  <si>
    <t>2025-08-19</t>
  </si>
  <si>
    <t>PEI_6;
PEI_7;
PEI_8;
PEI_9;
PES_20230190;
PES_20230195;
PES_20230196;
PES_20230200;
PND_7_Fortalecer lasCapacidades yConocimiento sobreDerechos yDeberesDe las relacionesDeConsumo (programasDeCumplimiento enCompetencia)</t>
  </si>
  <si>
    <t>PND_7_Fortalecer lasCapacidades yConocimiento sobreDerechos yDeberesDe las relacionesDeConsumo (programasDeCumplimiento enCompetencia);
PND_9_Ampliar los instrumentosDePrevención</t>
  </si>
  <si>
    <t xml:space="preserve">PEI_4;
PEI_5;
PES_20230189;
PES_20230192;
PND_9_Ampliar los instrumentosDePrevención;
PND 10_Fortalecer las actividades de inspección, vigilancia y Control </t>
  </si>
  <si>
    <t>PND_6_Fortalecer institucionalmente la autoridadDeCompetencia</t>
  </si>
  <si>
    <t>PND_9_Ampliar los instrumentosDePrevención;
PND _16_Construir mecanismosDe autorregulación que fortalezcan la ProtecciónDe laCompetencia;
PND _17_Sensibilizar en estos aspectos a los empresarios que utilizan plataformas Digitales para sus nichos de mercado.</t>
  </si>
  <si>
    <t>2025-04-18</t>
  </si>
  <si>
    <t>2025-09-12</t>
  </si>
  <si>
    <t>2025-03-07</t>
  </si>
  <si>
    <t>2025-11-20</t>
  </si>
  <si>
    <t>2025-06-06</t>
  </si>
  <si>
    <t>2025-06-09</t>
  </si>
  <si>
    <t>2025-07-16</t>
  </si>
  <si>
    <t>2025-02-15</t>
  </si>
  <si>
    <t xml:space="preserve">PND - 2-01-4-c- Seguridad humana y justicia social - Portabilidad de datos para el empoderamiento ciudadano </t>
  </si>
  <si>
    <t>2025-02-04</t>
  </si>
  <si>
    <t>2025-02-11</t>
  </si>
  <si>
    <t>2025-05-29</t>
  </si>
  <si>
    <t>2025-07-14</t>
  </si>
  <si>
    <t>2025-07-02</t>
  </si>
  <si>
    <t>2025-11-26</t>
  </si>
  <si>
    <t>2025-05-12</t>
  </si>
  <si>
    <t>2025-05-13</t>
  </si>
  <si>
    <t>PEI_23;
PES_20230193</t>
  </si>
  <si>
    <t>PEI_22;
PES_20230041</t>
  </si>
  <si>
    <t>PND_1_Fortalecer el empoderamientoDe lasPersonas sobre susDatos</t>
  </si>
  <si>
    <t>2025-09-25</t>
  </si>
  <si>
    <t>2025-10-14</t>
  </si>
  <si>
    <t>2025-10-22</t>
  </si>
  <si>
    <t>2025-10-23</t>
  </si>
  <si>
    <t>2025-07-30</t>
  </si>
  <si>
    <t>2025-05-06</t>
  </si>
  <si>
    <t>2025-05-08</t>
  </si>
  <si>
    <t>2025-05-09</t>
  </si>
  <si>
    <t>2025-08-04</t>
  </si>
  <si>
    <t>PLAN DE ACCION CONSOLIDADO 2025 VERSION 18  2025-08-04 09:00:00</t>
  </si>
  <si>
    <t>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t>
  </si>
  <si>
    <t>Actividad sin participación Eliminada</t>
  </si>
  <si>
    <t>Actividad propia eliminada</t>
  </si>
  <si>
    <t>Producto Eliminada</t>
  </si>
  <si>
    <t>PLAN DE ACCION CONSOLIDADO 2025 VERSION 19  2025-08-11 09:00:00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</si>
</sst>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8"/>
      <color rgb="FFA40000"/>
      <name val="Calibri"/>
      <family val="2"/>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b/>
      <sz val="16"/>
      <color indexed="48"/>
      <name val="Calibri"/>
      <family val="2"/>
    </font>
  </fonts>
  <fills count="29">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3" tint="0.79998168889431442"/>
        <bgColor indexed="64"/>
      </patternFill>
    </fill>
    <fill>
      <patternFill patternType="solid">
        <fgColor indexed="23"/>
      </patternFill>
    </fill>
    <fill>
      <patternFill patternType="solid">
        <fgColor theme="0" tint="-0.499984740745262"/>
        <bgColor indexed="64"/>
      </patternFill>
    </fill>
    <fill>
      <patternFill patternType="solid">
        <fgColor theme="0" tint="-0.34998626667073579"/>
        <bgColor indexed="64"/>
      </patternFill>
    </fill>
  </fills>
  <borders count="124">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hair">
        <color indexed="64"/>
      </right>
      <top style="medium">
        <color theme="8" tint="-0.499984740745262"/>
      </top>
      <bottom style="medium">
        <color theme="8" tint="-0.499984740745262"/>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
      <left style="hair">
        <color auto="1"/>
      </left>
      <right/>
      <top/>
      <bottom style="hair">
        <color auto="1"/>
      </bottom>
      <diagonal/>
    </border>
    <border>
      <left/>
      <right style="hair">
        <color indexed="64"/>
      </right>
      <top/>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cellStyleXfs>
  <cellXfs count="330">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6" xfId="1" applyNumberFormat="1" applyFont="1" applyFill="1" applyBorder="1" applyAlignment="1" applyProtection="1">
      <alignment horizontal="center" vertical="center" wrapText="1"/>
      <protection locked="0"/>
    </xf>
    <xf numFmtId="49" fontId="8" fillId="3" borderId="47" xfId="1" applyNumberFormat="1" applyFont="1" applyFill="1" applyBorder="1" applyAlignment="1" applyProtection="1">
      <alignment horizontal="center" vertical="center" wrapText="1"/>
      <protection locked="0"/>
    </xf>
    <xf numFmtId="14"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0" fontId="5" fillId="3" borderId="56" xfId="0" applyFont="1" applyFill="1" applyBorder="1" applyAlignment="1">
      <alignment horizontal="center" vertical="center" wrapText="1"/>
    </xf>
    <xf numFmtId="0" fontId="21" fillId="0" borderId="0" xfId="2"/>
    <xf numFmtId="0" fontId="23" fillId="15" borderId="60" xfId="0" applyFont="1" applyFill="1" applyBorder="1" applyAlignment="1">
      <alignment horizontal="center" vertical="center" wrapText="1"/>
    </xf>
    <xf numFmtId="0" fontId="24" fillId="0" borderId="0" xfId="0" applyFont="1" applyAlignment="1">
      <alignment wrapText="1"/>
    </xf>
    <xf numFmtId="0" fontId="24" fillId="0" borderId="0" xfId="0" applyFont="1"/>
    <xf numFmtId="0" fontId="24" fillId="14" borderId="0" xfId="0" applyFont="1" applyFill="1"/>
    <xf numFmtId="0" fontId="21" fillId="0" borderId="0" xfId="2" applyAlignment="1">
      <alignment vertical="top" wrapText="1"/>
    </xf>
    <xf numFmtId="0" fontId="0" fillId="0" borderId="0" xfId="0" applyAlignment="1">
      <alignment vertical="top"/>
    </xf>
    <xf numFmtId="0" fontId="0" fillId="0" borderId="9" xfId="0" applyBorder="1" applyAlignment="1">
      <alignment vertical="center"/>
    </xf>
    <xf numFmtId="0" fontId="5" fillId="3" borderId="61" xfId="0" applyFont="1" applyFill="1" applyBorder="1" applyAlignment="1">
      <alignment horizontal="center" vertical="center" wrapText="1"/>
    </xf>
    <xf numFmtId="0" fontId="22" fillId="13" borderId="0" xfId="0" applyFont="1" applyFill="1" applyAlignment="1">
      <alignment horizontal="center"/>
    </xf>
    <xf numFmtId="49" fontId="25"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2"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0" fontId="0" fillId="0" borderId="62" xfId="0" applyBorder="1" applyAlignment="1">
      <alignment horizontal="center" vertical="center"/>
    </xf>
    <xf numFmtId="0" fontId="0" fillId="0" borderId="63" xfId="0" applyBorder="1" applyAlignment="1">
      <alignment horizontal="center" vertical="center"/>
    </xf>
    <xf numFmtId="14" fontId="8" fillId="3" borderId="64" xfId="1" applyNumberFormat="1" applyFont="1" applyFill="1" applyBorder="1" applyAlignment="1" applyProtection="1">
      <alignment horizontal="center" vertical="center" wrapText="1"/>
      <protection locked="0"/>
    </xf>
    <xf numFmtId="14" fontId="5" fillId="3" borderId="61"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7" fillId="0" borderId="0" xfId="0" applyFont="1"/>
    <xf numFmtId="0" fontId="0" fillId="0" borderId="0" xfId="0" applyAlignment="1">
      <alignment vertical="top" wrapText="1"/>
    </xf>
    <xf numFmtId="0" fontId="28" fillId="0" borderId="0" xfId="2" applyFont="1" applyAlignment="1">
      <alignment vertical="top" wrapText="1"/>
    </xf>
    <xf numFmtId="0" fontId="30" fillId="0" borderId="0" xfId="0" applyFont="1" applyAlignment="1">
      <alignment vertical="top" wrapText="1"/>
    </xf>
    <xf numFmtId="0" fontId="29" fillId="0" borderId="0" xfId="0" applyFont="1" applyAlignment="1">
      <alignment vertical="top" wrapText="1"/>
    </xf>
    <xf numFmtId="0" fontId="31" fillId="18" borderId="70" xfId="0" applyFont="1" applyFill="1" applyBorder="1" applyAlignment="1">
      <alignment horizontal="center" vertical="center" wrapText="1"/>
    </xf>
    <xf numFmtId="0" fontId="31" fillId="18" borderId="71" xfId="0" applyFont="1" applyFill="1" applyBorder="1" applyAlignment="1">
      <alignment horizontal="center" vertical="center" wrapText="1"/>
    </xf>
    <xf numFmtId="0" fontId="31" fillId="18" borderId="72" xfId="0" applyFont="1" applyFill="1" applyBorder="1" applyAlignment="1">
      <alignment horizontal="center" vertical="center" wrapText="1"/>
    </xf>
    <xf numFmtId="0" fontId="3" fillId="0" borderId="0" xfId="0" applyFont="1" applyAlignment="1">
      <alignment vertical="center" wrapText="1"/>
    </xf>
    <xf numFmtId="0" fontId="29" fillId="0" borderId="0" xfId="0" applyFont="1" applyAlignment="1">
      <alignment vertical="top"/>
    </xf>
    <xf numFmtId="0" fontId="0" fillId="0" borderId="69" xfId="0"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32" fillId="0" borderId="0" xfId="0" applyFont="1"/>
    <xf numFmtId="0" fontId="33" fillId="17" borderId="68" xfId="0" applyFont="1" applyFill="1" applyBorder="1" applyAlignment="1">
      <alignment vertical="center" wrapText="1"/>
    </xf>
    <xf numFmtId="0" fontId="33" fillId="0" borderId="0" xfId="0" applyFont="1" applyAlignment="1">
      <alignment wrapText="1"/>
    </xf>
    <xf numFmtId="49" fontId="8" fillId="3" borderId="73" xfId="1" applyNumberFormat="1" applyFont="1" applyFill="1" applyBorder="1" applyAlignment="1" applyProtection="1">
      <alignment horizontal="center" vertical="center" wrapText="1"/>
      <protection locked="0"/>
    </xf>
    <xf numFmtId="49" fontId="8" fillId="3" borderId="74" xfId="1" applyNumberFormat="1" applyFont="1" applyFill="1" applyBorder="1" applyAlignment="1" applyProtection="1">
      <alignment horizontal="center" vertical="center" wrapText="1"/>
      <protection locked="0"/>
    </xf>
    <xf numFmtId="49" fontId="8" fillId="3" borderId="75" xfId="1" applyNumberFormat="1" applyFont="1" applyFill="1" applyBorder="1" applyAlignment="1" applyProtection="1">
      <alignment horizontal="center" vertical="center" wrapText="1"/>
      <protection locked="0"/>
    </xf>
    <xf numFmtId="14" fontId="8" fillId="3" borderId="75" xfId="1" applyNumberFormat="1" applyFont="1" applyFill="1" applyBorder="1" applyAlignment="1" applyProtection="1">
      <alignment horizontal="center" vertical="center" wrapText="1"/>
      <protection locked="0"/>
    </xf>
    <xf numFmtId="49" fontId="8" fillId="3" borderId="76" xfId="1" applyNumberFormat="1" applyFont="1" applyFill="1" applyBorder="1" applyAlignment="1" applyProtection="1">
      <alignment horizontal="center" vertical="center" wrapText="1"/>
      <protection locked="0"/>
    </xf>
    <xf numFmtId="14" fontId="8" fillId="3" borderId="77" xfId="1" applyNumberFormat="1" applyFont="1" applyFill="1" applyBorder="1" applyAlignment="1" applyProtection="1">
      <alignment horizontal="center" vertical="center" wrapText="1"/>
      <protection locked="0"/>
    </xf>
    <xf numFmtId="0" fontId="21" fillId="16" borderId="69" xfId="2" applyFill="1" applyBorder="1"/>
    <xf numFmtId="0" fontId="21" fillId="0" borderId="69" xfId="2" applyBorder="1"/>
    <xf numFmtId="49" fontId="8" fillId="19" borderId="75" xfId="1" applyNumberFormat="1" applyFont="1" applyFill="1" applyBorder="1" applyAlignment="1" applyProtection="1">
      <alignment horizontal="center" vertical="center" wrapText="1"/>
      <protection locked="0"/>
    </xf>
    <xf numFmtId="0" fontId="31" fillId="20" borderId="69" xfId="0" applyFont="1" applyFill="1" applyBorder="1" applyAlignment="1">
      <alignment horizontal="center" vertical="center" wrapText="1"/>
    </xf>
    <xf numFmtId="0" fontId="0" fillId="0" borderId="69" xfId="0" applyBorder="1" applyAlignment="1">
      <alignment horizontal="center" vertical="top" wrapText="1"/>
    </xf>
    <xf numFmtId="0" fontId="0" fillId="0" borderId="69" xfId="0" applyBorder="1" applyAlignment="1">
      <alignment horizontal="center" vertical="center" wrapText="1"/>
    </xf>
    <xf numFmtId="0" fontId="34" fillId="12" borderId="69" xfId="0" applyFont="1" applyFill="1" applyBorder="1" applyAlignment="1">
      <alignment horizontal="center" vertical="center" wrapText="1"/>
    </xf>
    <xf numFmtId="0" fontId="35" fillId="23" borderId="69" xfId="0" applyFont="1" applyFill="1" applyBorder="1" applyAlignment="1">
      <alignment horizontal="center" vertical="center" wrapText="1"/>
    </xf>
    <xf numFmtId="0" fontId="35" fillId="24" borderId="69" xfId="0" applyFont="1" applyFill="1" applyBorder="1" applyAlignment="1">
      <alignment horizontal="center" vertical="center" wrapText="1"/>
    </xf>
    <xf numFmtId="0" fontId="2" fillId="12" borderId="69" xfId="0" applyFont="1" applyFill="1" applyBorder="1" applyAlignment="1">
      <alignment horizontal="center" vertical="center" wrapText="1"/>
    </xf>
    <xf numFmtId="0" fontId="36" fillId="0" borderId="69" xfId="0" applyFont="1" applyBorder="1" applyAlignment="1">
      <alignment vertical="center" wrapText="1"/>
    </xf>
    <xf numFmtId="0" fontId="0" fillId="0" borderId="69" xfId="0" applyBorder="1" applyAlignment="1">
      <alignment vertical="center" wrapText="1"/>
    </xf>
    <xf numFmtId="0" fontId="37" fillId="0" borderId="69" xfId="0" applyFont="1" applyBorder="1" applyAlignment="1">
      <alignment horizontal="left" vertical="center" wrapText="1"/>
    </xf>
    <xf numFmtId="0" fontId="37" fillId="0" borderId="69" xfId="0" applyFont="1" applyBorder="1" applyAlignment="1">
      <alignment vertical="center" wrapText="1"/>
    </xf>
    <xf numFmtId="0" fontId="2" fillId="12" borderId="69" xfId="0" applyFont="1" applyFill="1" applyBorder="1" applyAlignment="1">
      <alignment horizontal="center" vertical="top" wrapText="1"/>
    </xf>
    <xf numFmtId="0" fontId="0" fillId="0" borderId="69" xfId="0" applyBorder="1" applyAlignment="1">
      <alignment vertical="top"/>
    </xf>
    <xf numFmtId="0" fontId="0" fillId="0" borderId="79" xfId="0" applyBorder="1" applyAlignment="1">
      <alignment vertical="top" wrapText="1"/>
    </xf>
    <xf numFmtId="0" fontId="5" fillId="5" borderId="52" xfId="0" applyFont="1" applyFill="1" applyBorder="1" applyAlignment="1">
      <alignment horizontal="center" vertical="center" wrapText="1"/>
    </xf>
    <xf numFmtId="0" fontId="5" fillId="5" borderId="82"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8" xfId="0" applyFont="1" applyFill="1" applyBorder="1" applyAlignment="1">
      <alignment horizontal="center" vertical="center" wrapText="1"/>
    </xf>
    <xf numFmtId="0" fontId="5" fillId="5" borderId="89" xfId="0" applyFont="1" applyFill="1" applyBorder="1" applyAlignment="1">
      <alignment horizontal="center" vertical="center" wrapText="1"/>
    </xf>
    <xf numFmtId="0" fontId="5" fillId="3" borderId="90" xfId="0" applyFont="1" applyFill="1" applyBorder="1" applyAlignment="1">
      <alignment horizontal="center" vertical="center" wrapText="1"/>
    </xf>
    <xf numFmtId="14" fontId="5" fillId="3" borderId="90" xfId="0" applyNumberFormat="1" applyFont="1" applyFill="1" applyBorder="1" applyAlignment="1">
      <alignment horizontal="center" vertical="center" wrapText="1"/>
    </xf>
    <xf numFmtId="14" fontId="5" fillId="3" borderId="91" xfId="0" applyNumberFormat="1" applyFont="1" applyFill="1" applyBorder="1" applyAlignment="1">
      <alignment horizontal="center" vertical="center" wrapText="1"/>
    </xf>
    <xf numFmtId="0" fontId="5" fillId="3" borderId="92"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93" xfId="0" applyNumberFormat="1" applyFont="1" applyFill="1" applyBorder="1" applyAlignment="1">
      <alignment horizontal="center" vertical="center" wrapText="1"/>
    </xf>
    <xf numFmtId="0" fontId="5" fillId="3" borderId="94" xfId="0" applyFont="1" applyFill="1" applyBorder="1" applyAlignment="1">
      <alignment horizontal="center" vertical="center" wrapText="1"/>
    </xf>
    <xf numFmtId="49" fontId="8" fillId="3" borderId="98" xfId="1" applyNumberFormat="1" applyFont="1" applyFill="1" applyBorder="1" applyAlignment="1" applyProtection="1">
      <alignment horizontal="center" vertical="center" wrapText="1"/>
      <protection locked="0"/>
    </xf>
    <xf numFmtId="49" fontId="8" fillId="3" borderId="81" xfId="1" applyNumberFormat="1" applyFont="1" applyFill="1" applyBorder="1" applyAlignment="1" applyProtection="1">
      <alignment horizontal="center" vertical="center" wrapText="1"/>
      <protection locked="0"/>
    </xf>
    <xf numFmtId="14" fontId="8" fillId="3" borderId="81" xfId="1" applyNumberFormat="1" applyFont="1" applyFill="1" applyBorder="1" applyAlignment="1" applyProtection="1">
      <alignment horizontal="center" vertical="center" wrapText="1"/>
      <protection locked="0"/>
    </xf>
    <xf numFmtId="14" fontId="8" fillId="3" borderId="99" xfId="1" applyNumberFormat="1" applyFont="1" applyFill="1" applyBorder="1" applyAlignment="1" applyProtection="1">
      <alignment horizontal="center" vertical="center" wrapText="1"/>
      <protection locked="0"/>
    </xf>
    <xf numFmtId="49" fontId="8" fillId="3" borderId="100" xfId="1" applyNumberFormat="1" applyFont="1" applyFill="1" applyBorder="1" applyAlignment="1" applyProtection="1">
      <alignment horizontal="center" vertical="center" wrapText="1"/>
      <protection locked="0"/>
    </xf>
    <xf numFmtId="0" fontId="5" fillId="3" borderId="101" xfId="0" applyFont="1" applyFill="1" applyBorder="1" applyAlignment="1">
      <alignment horizontal="center" vertical="center" wrapText="1"/>
    </xf>
    <xf numFmtId="0" fontId="5" fillId="3" borderId="105" xfId="0" applyFont="1" applyFill="1" applyBorder="1" applyAlignment="1">
      <alignment horizontal="center" vertical="center" wrapText="1"/>
    </xf>
    <xf numFmtId="0" fontId="39"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6" xfId="0" applyFont="1" applyBorder="1" applyAlignment="1">
      <alignment horizontal="center" vertical="center" wrapText="1"/>
    </xf>
    <xf numFmtId="0" fontId="6" fillId="0" borderId="88"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106" xfId="0" applyFont="1" applyFill="1" applyBorder="1" applyAlignment="1">
      <alignment horizontal="center" vertical="center" wrapText="1"/>
    </xf>
    <xf numFmtId="0" fontId="5" fillId="5" borderId="107" xfId="0" applyFont="1" applyFill="1" applyBorder="1" applyAlignment="1">
      <alignment horizontal="center" vertical="center" wrapText="1"/>
    </xf>
    <xf numFmtId="0" fontId="0" fillId="0" borderId="108" xfId="0" applyBorder="1" applyAlignment="1">
      <alignment vertical="center"/>
    </xf>
    <xf numFmtId="0" fontId="19" fillId="5" borderId="109" xfId="0" applyFont="1" applyFill="1" applyBorder="1" applyAlignment="1">
      <alignment vertical="center"/>
    </xf>
    <xf numFmtId="0" fontId="19" fillId="5" borderId="102" xfId="0" applyFont="1" applyFill="1" applyBorder="1" applyAlignment="1">
      <alignment vertical="center"/>
    </xf>
    <xf numFmtId="0" fontId="5" fillId="3" borderId="110" xfId="0" applyFont="1" applyFill="1" applyBorder="1" applyAlignment="1">
      <alignment horizontal="center" vertical="center" wrapText="1"/>
    </xf>
    <xf numFmtId="2" fontId="21" fillId="0" borderId="0" xfId="2" applyNumberFormat="1"/>
    <xf numFmtId="164" fontId="21" fillId="0" borderId="0" xfId="2" applyNumberFormat="1"/>
    <xf numFmtId="0" fontId="21" fillId="25" borderId="0" xfId="2" applyFill="1"/>
    <xf numFmtId="49" fontId="3" fillId="0" borderId="2"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vertical="center" wrapText="1"/>
      <protection locked="0"/>
    </xf>
    <xf numFmtId="0" fontId="5" fillId="5" borderId="111" xfId="0" applyFont="1" applyFill="1" applyBorder="1" applyAlignment="1">
      <alignment horizontal="center" vertical="center" wrapText="1"/>
    </xf>
    <xf numFmtId="14" fontId="5" fillId="3" borderId="87" xfId="0" applyNumberFormat="1" applyFont="1" applyFill="1" applyBorder="1" applyAlignment="1">
      <alignment horizontal="center" vertical="center" wrapText="1"/>
    </xf>
    <xf numFmtId="0" fontId="6" fillId="0" borderId="105" xfId="0" applyFont="1" applyBorder="1" applyAlignment="1">
      <alignment horizontal="center" vertical="center" wrapText="1"/>
    </xf>
    <xf numFmtId="14" fontId="5" fillId="3" borderId="92" xfId="0" applyNumberFormat="1" applyFont="1" applyFill="1" applyBorder="1" applyAlignment="1">
      <alignment horizontal="center" vertical="center" wrapText="1"/>
    </xf>
    <xf numFmtId="0" fontId="0" fillId="26" borderId="0" xfId="0" applyFill="1"/>
    <xf numFmtId="0" fontId="21" fillId="27" borderId="0" xfId="2" applyFill="1" applyAlignment="1">
      <alignment vertical="top" wrapText="1"/>
    </xf>
    <xf numFmtId="0" fontId="21" fillId="0" borderId="69" xfId="2" applyBorder="1" applyAlignment="1">
      <alignment vertical="top" wrapText="1"/>
    </xf>
    <xf numFmtId="0" fontId="5" fillId="5" borderId="83" xfId="0" applyFont="1" applyFill="1" applyBorder="1" applyAlignment="1">
      <alignment vertical="center" wrapText="1"/>
    </xf>
    <xf numFmtId="14" fontId="0" fillId="0" borderId="0" xfId="0" applyNumberFormat="1" applyAlignment="1">
      <alignment vertical="top" wrapText="1"/>
    </xf>
    <xf numFmtId="14" fontId="29" fillId="0" borderId="0" xfId="0" applyNumberFormat="1" applyFont="1" applyAlignment="1">
      <alignment vertical="top" wrapText="1"/>
    </xf>
    <xf numFmtId="14" fontId="31" fillId="18" borderId="71" xfId="0" applyNumberFormat="1" applyFont="1" applyFill="1" applyBorder="1" applyAlignment="1">
      <alignment horizontal="center" vertical="center" wrapText="1"/>
    </xf>
    <xf numFmtId="14" fontId="21" fillId="0" borderId="0" xfId="2" applyNumberFormat="1" applyAlignment="1">
      <alignment vertical="top" wrapText="1"/>
    </xf>
    <xf numFmtId="0" fontId="21" fillId="28" borderId="69" xfId="2" applyFill="1" applyBorder="1" applyAlignment="1">
      <alignment vertical="top" wrapText="1"/>
    </xf>
    <xf numFmtId="14" fontId="21" fillId="0" borderId="69" xfId="2" applyNumberFormat="1" applyBorder="1" applyAlignment="1">
      <alignment vertical="top" wrapText="1"/>
    </xf>
    <xf numFmtId="0" fontId="22" fillId="13" borderId="0" xfId="2" applyFont="1" applyFill="1" applyAlignment="1">
      <alignment horizontal="center"/>
    </xf>
    <xf numFmtId="0" fontId="21" fillId="5" borderId="69" xfId="2" applyFill="1" applyBorder="1" applyAlignment="1">
      <alignment vertical="top" wrapText="1"/>
    </xf>
    <xf numFmtId="14" fontId="21" fillId="5" borderId="69" xfId="2" applyNumberFormat="1" applyFill="1" applyBorder="1" applyAlignment="1">
      <alignment vertical="top" wrapText="1"/>
    </xf>
    <xf numFmtId="1" fontId="0" fillId="0" borderId="0" xfId="0" applyNumberFormat="1" applyAlignment="1">
      <alignment vertical="top" wrapText="1"/>
    </xf>
    <xf numFmtId="1" fontId="29" fillId="0" borderId="0" xfId="0" applyNumberFormat="1" applyFont="1" applyAlignment="1">
      <alignment vertical="top" wrapText="1"/>
    </xf>
    <xf numFmtId="1" fontId="31" fillId="18" borderId="71" xfId="0" applyNumberFormat="1" applyFont="1" applyFill="1" applyBorder="1" applyAlignment="1">
      <alignment horizontal="center" vertical="center" wrapText="1"/>
    </xf>
    <xf numFmtId="1" fontId="21" fillId="5" borderId="69" xfId="2" applyNumberFormat="1" applyFill="1" applyBorder="1" applyAlignment="1">
      <alignment vertical="top" wrapText="1"/>
    </xf>
    <xf numFmtId="1" fontId="21" fillId="0" borderId="0" xfId="2" applyNumberFormat="1" applyAlignment="1">
      <alignment vertical="top" wrapText="1"/>
    </xf>
    <xf numFmtId="0" fontId="21" fillId="21" borderId="0" xfId="2" applyFill="1" applyAlignment="1">
      <alignment vertical="top" wrapText="1"/>
    </xf>
    <xf numFmtId="0" fontId="21" fillId="21" borderId="69" xfId="2" applyFill="1" applyBorder="1" applyAlignment="1">
      <alignment vertical="top" wrapText="1"/>
    </xf>
    <xf numFmtId="14" fontId="21" fillId="21" borderId="69" xfId="2" applyNumberFormat="1" applyFill="1" applyBorder="1" applyAlignment="1">
      <alignment vertical="top" wrapText="1"/>
    </xf>
    <xf numFmtId="14" fontId="21" fillId="0" borderId="0" xfId="2" applyNumberFormat="1"/>
    <xf numFmtId="14" fontId="21" fillId="0" borderId="69" xfId="2" applyNumberFormat="1" applyBorder="1"/>
    <xf numFmtId="14" fontId="22" fillId="13" borderId="0" xfId="0" applyNumberFormat="1" applyFont="1" applyFill="1" applyAlignment="1">
      <alignment horizontal="center"/>
    </xf>
    <xf numFmtId="14" fontId="0" fillId="0" borderId="0" xfId="0" applyNumberFormat="1"/>
    <xf numFmtId="14" fontId="7" fillId="0" borderId="8" xfId="1" applyNumberFormat="1" applyFont="1" applyFill="1" applyBorder="1" applyAlignment="1" applyProtection="1">
      <alignment vertical="center" wrapText="1"/>
      <protection locked="0"/>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4" xfId="0" applyNumberFormat="1" applyFont="1" applyFill="1" applyBorder="1" applyAlignment="1">
      <alignment horizontal="center" vertical="center" wrapText="1"/>
    </xf>
    <xf numFmtId="0" fontId="32" fillId="0" borderId="65" xfId="0" applyFont="1" applyBorder="1" applyAlignment="1">
      <alignment horizontal="left" vertical="top" wrapText="1"/>
    </xf>
    <xf numFmtId="0" fontId="32" fillId="0" borderId="66" xfId="0" applyFont="1" applyBorder="1" applyAlignment="1">
      <alignment horizontal="left" vertical="top" wrapText="1"/>
    </xf>
    <xf numFmtId="0" fontId="32" fillId="0" borderId="67"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2" fillId="17" borderId="65" xfId="0" applyFont="1" applyFill="1" applyBorder="1" applyAlignment="1">
      <alignment horizontal="center" vertical="center" wrapText="1"/>
    </xf>
    <xf numFmtId="0" fontId="32" fillId="17" borderId="66" xfId="0" applyFont="1" applyFill="1" applyBorder="1" applyAlignment="1">
      <alignment horizontal="center" vertical="center" wrapText="1"/>
    </xf>
    <xf numFmtId="0" fontId="32" fillId="17" borderId="67" xfId="0" applyFont="1" applyFill="1" applyBorder="1" applyAlignment="1">
      <alignment horizontal="center" vertical="center" wrapText="1"/>
    </xf>
    <xf numFmtId="0" fontId="5" fillId="5" borderId="83" xfId="0"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89"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49" fontId="3" fillId="6" borderId="10" xfId="1" applyNumberFormat="1" applyFont="1" applyFill="1" applyBorder="1" applyAlignment="1" applyProtection="1">
      <alignment horizontal="center" vertical="center" wrapText="1"/>
      <protection locked="0"/>
    </xf>
    <xf numFmtId="49" fontId="3" fillId="2" borderId="57" xfId="1" applyNumberFormat="1" applyFont="1" applyFill="1" applyBorder="1" applyAlignment="1" applyProtection="1">
      <alignment horizontal="center" vertical="center" wrapText="1"/>
      <protection locked="0"/>
    </xf>
    <xf numFmtId="49" fontId="3" fillId="2" borderId="58" xfId="1" applyNumberFormat="1" applyFont="1" applyFill="1" applyBorder="1" applyAlignment="1" applyProtection="1">
      <alignment horizontal="center" vertical="center" wrapText="1"/>
      <protection locked="0"/>
    </xf>
    <xf numFmtId="49" fontId="3" fillId="2" borderId="59" xfId="1" applyNumberFormat="1" applyFont="1" applyFill="1" applyBorder="1" applyAlignment="1" applyProtection="1">
      <alignment horizontal="center" vertical="center" wrapText="1"/>
      <protection locked="0"/>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59" xfId="0" applyFont="1" applyBorder="1" applyAlignment="1">
      <alignment horizontal="center" vertical="center" wrapText="1"/>
    </xf>
    <xf numFmtId="49" fontId="3" fillId="4" borderId="65" xfId="1" applyNumberFormat="1" applyFont="1" applyFill="1" applyBorder="1" applyAlignment="1" applyProtection="1">
      <alignment horizontal="center" vertical="center" wrapText="1"/>
      <protection locked="0"/>
    </xf>
    <xf numFmtId="49" fontId="3" fillId="4" borderId="66" xfId="1" applyNumberFormat="1" applyFont="1" applyFill="1" applyBorder="1" applyAlignment="1" applyProtection="1">
      <alignment horizontal="center" vertical="center" wrapText="1"/>
      <protection locked="0"/>
    </xf>
    <xf numFmtId="0" fontId="10" fillId="0" borderId="12" xfId="1" applyNumberFormat="1" applyFont="1" applyFill="1" applyBorder="1" applyAlignment="1" applyProtection="1">
      <alignment horizontal="center" vertical="top" wrapText="1"/>
      <protection locked="0"/>
    </xf>
    <xf numFmtId="0" fontId="10" fillId="0" borderId="9"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5" fillId="0" borderId="0" xfId="1" applyNumberFormat="1" applyFont="1" applyFill="1" applyBorder="1" applyAlignment="1" applyProtection="1">
      <alignment horizontal="center" vertical="center" wrapText="1"/>
      <protection locked="0"/>
    </xf>
    <xf numFmtId="49" fontId="3" fillId="7" borderId="17" xfId="1" applyNumberFormat="1" applyFont="1" applyFill="1" applyBorder="1" applyAlignment="1" applyProtection="1">
      <alignment horizontal="center" vertical="center" wrapText="1"/>
      <protection locked="0"/>
    </xf>
    <xf numFmtId="49" fontId="3" fillId="2" borderId="52" xfId="1" applyNumberFormat="1" applyFont="1" applyFill="1" applyBorder="1" applyAlignment="1" applyProtection="1">
      <alignment horizontal="center" vertical="center" wrapText="1"/>
      <protection locked="0"/>
    </xf>
    <xf numFmtId="0" fontId="4" fillId="0" borderId="52" xfId="0" applyFont="1" applyBorder="1" applyAlignment="1">
      <alignment horizontal="center" vertical="center" wrapText="1"/>
    </xf>
    <xf numFmtId="0" fontId="5" fillId="5" borderId="80" xfId="0" applyFont="1" applyFill="1" applyBorder="1" applyAlignment="1">
      <alignment horizontal="center" vertical="center" wrapText="1"/>
    </xf>
    <xf numFmtId="0" fontId="5" fillId="5" borderId="17" xfId="0" applyFont="1" applyFill="1" applyBorder="1" applyAlignment="1">
      <alignment horizontal="center" vertical="center" wrapText="1"/>
    </xf>
    <xf numFmtId="49" fontId="3" fillId="7" borderId="49"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3" fillId="7" borderId="53" xfId="1" applyNumberFormat="1" applyFont="1" applyFill="1" applyBorder="1" applyAlignment="1" applyProtection="1">
      <alignment horizontal="center" vertical="center" wrapText="1"/>
      <protection locked="0"/>
    </xf>
    <xf numFmtId="49" fontId="3" fillId="7" borderId="54" xfId="1" applyNumberFormat="1" applyFont="1" applyFill="1" applyBorder="1" applyAlignment="1" applyProtection="1">
      <alignment horizontal="center" vertical="center" wrapText="1"/>
      <protection locked="0"/>
    </xf>
    <xf numFmtId="49" fontId="3" fillId="7" borderId="55" xfId="1" applyNumberFormat="1" applyFont="1" applyFill="1" applyBorder="1" applyAlignment="1" applyProtection="1">
      <alignment horizontal="center" vertical="center" wrapText="1"/>
      <protection locked="0"/>
    </xf>
    <xf numFmtId="49" fontId="25" fillId="0" borderId="8" xfId="1" applyNumberFormat="1" applyFont="1" applyFill="1" applyBorder="1" applyAlignment="1" applyProtection="1">
      <alignment horizontal="center" vertical="center" wrapText="1"/>
      <protection locked="0"/>
    </xf>
    <xf numFmtId="0" fontId="5" fillId="5" borderId="13" xfId="0" applyFont="1" applyFill="1" applyBorder="1" applyAlignment="1">
      <alignment horizontal="center" vertical="center" wrapText="1"/>
    </xf>
    <xf numFmtId="0" fontId="38" fillId="5" borderId="83" xfId="0" applyFont="1" applyFill="1" applyBorder="1" applyAlignment="1">
      <alignment horizontal="center" vertical="center" wrapText="1"/>
    </xf>
    <xf numFmtId="0" fontId="38" fillId="5" borderId="52" xfId="0" applyFont="1" applyFill="1" applyBorder="1" applyAlignment="1">
      <alignment horizontal="center" vertical="center" wrapText="1"/>
    </xf>
    <xf numFmtId="0" fontId="38" fillId="5" borderId="89" xfId="0" applyFont="1" applyFill="1" applyBorder="1" applyAlignment="1">
      <alignment horizontal="center" vertical="center" wrapText="1"/>
    </xf>
    <xf numFmtId="49" fontId="3" fillId="8" borderId="2"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11" xfId="1" applyNumberFormat="1" applyFont="1" applyFill="1" applyBorder="1" applyAlignment="1" applyProtection="1">
      <alignment horizontal="center" vertical="center" wrapText="1"/>
      <protection locked="0"/>
    </xf>
    <xf numFmtId="49" fontId="3" fillId="8" borderId="102" xfId="1" applyNumberFormat="1" applyFont="1" applyFill="1" applyBorder="1" applyAlignment="1" applyProtection="1">
      <alignment horizontal="center" vertical="center" wrapText="1"/>
      <protection locked="0"/>
    </xf>
    <xf numFmtId="49" fontId="3" fillId="8" borderId="103" xfId="1" applyNumberFormat="1" applyFont="1" applyFill="1" applyBorder="1" applyAlignment="1" applyProtection="1">
      <alignment horizontal="center" vertical="center" wrapText="1"/>
      <protection locked="0"/>
    </xf>
    <xf numFmtId="49" fontId="3" fillId="8" borderId="104" xfId="1" applyNumberFormat="1" applyFont="1" applyFill="1" applyBorder="1" applyAlignment="1" applyProtection="1">
      <alignment horizontal="center" vertical="center" wrapText="1"/>
      <protection locked="0"/>
    </xf>
    <xf numFmtId="0" fontId="5" fillId="5" borderId="112" xfId="0" applyFont="1" applyFill="1" applyBorder="1" applyAlignment="1">
      <alignment horizontal="center" vertical="center" wrapText="1"/>
    </xf>
    <xf numFmtId="0" fontId="5" fillId="5" borderId="113" xfId="0" applyFont="1" applyFill="1" applyBorder="1" applyAlignment="1">
      <alignment horizontal="center" vertical="center" wrapText="1"/>
    </xf>
    <xf numFmtId="49" fontId="3" fillId="8" borderId="95" xfId="1" applyNumberFormat="1" applyFont="1" applyFill="1" applyBorder="1" applyAlignment="1" applyProtection="1">
      <alignment horizontal="center" vertical="center" wrapText="1"/>
      <protection locked="0"/>
    </xf>
    <xf numFmtId="49" fontId="3" fillId="8" borderId="96" xfId="1" applyNumberFormat="1" applyFont="1" applyFill="1" applyBorder="1" applyAlignment="1" applyProtection="1">
      <alignment horizontal="center" vertical="center" wrapText="1"/>
      <protection locked="0"/>
    </xf>
    <xf numFmtId="49" fontId="3" fillId="8" borderId="97"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12" xfId="1" applyNumberFormat="1" applyFont="1" applyFill="1" applyBorder="1" applyAlignment="1" applyProtection="1">
      <alignment horizontal="center" vertical="center" wrapText="1"/>
      <protection locked="0"/>
    </xf>
    <xf numFmtId="49" fontId="3" fillId="10" borderId="9" xfId="1" applyNumberFormat="1" applyFont="1" applyFill="1" applyBorder="1" applyAlignment="1" applyProtection="1">
      <alignment horizontal="center" vertical="center" wrapText="1"/>
      <protection locked="0"/>
    </xf>
    <xf numFmtId="49" fontId="3" fillId="10" borderId="10"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4" fillId="21" borderId="69" xfId="0" applyFont="1" applyFill="1" applyBorder="1" applyAlignment="1">
      <alignment horizontal="center" vertical="center" wrapText="1"/>
    </xf>
    <xf numFmtId="0" fontId="34" fillId="22" borderId="78" xfId="0" applyFont="1" applyFill="1" applyBorder="1" applyAlignment="1">
      <alignment horizontal="center" vertical="center" wrapText="1"/>
    </xf>
    <xf numFmtId="0" fontId="34" fillId="22" borderId="3" xfId="0" applyFont="1" applyFill="1" applyBorder="1" applyAlignment="1">
      <alignment horizontal="center" vertical="center" wrapText="1"/>
    </xf>
    <xf numFmtId="0" fontId="34" fillId="22" borderId="4" xfId="0" applyFont="1" applyFill="1" applyBorder="1" applyAlignment="1">
      <alignment horizontal="center" vertical="center" wrapText="1"/>
    </xf>
    <xf numFmtId="0" fontId="40" fillId="0" borderId="0" xfId="0" applyFont="1" applyAlignment="1">
      <alignment horizontal="left"/>
    </xf>
    <xf numFmtId="0" fontId="0" fillId="0" borderId="0" xfId="0"/>
    <xf numFmtId="0" fontId="5" fillId="5" borderId="114" xfId="0" applyFont="1" applyFill="1" applyBorder="1" applyAlignment="1">
      <alignment horizontal="center" vertical="center" wrapText="1"/>
    </xf>
    <xf numFmtId="0" fontId="21" fillId="21" borderId="108" xfId="2" applyFill="1" applyBorder="1" applyAlignment="1">
      <alignment vertical="top" wrapText="1"/>
    </xf>
    <xf numFmtId="0" fontId="21" fillId="0" borderId="102" xfId="2" applyBorder="1" applyAlignment="1">
      <alignment vertical="top" wrapText="1"/>
    </xf>
    <xf numFmtId="0" fontId="5" fillId="3" borderId="84" xfId="0" applyFont="1" applyFill="1" applyBorder="1" applyAlignment="1">
      <alignment horizontal="center" vertical="center" wrapText="1"/>
    </xf>
    <xf numFmtId="14" fontId="5" fillId="3" borderId="84" xfId="0" applyNumberFormat="1" applyFont="1" applyFill="1" applyBorder="1" applyAlignment="1">
      <alignment horizontal="center" vertical="center" wrapText="1"/>
    </xf>
    <xf numFmtId="14" fontId="5" fillId="3" borderId="115" xfId="0" applyNumberFormat="1" applyFont="1" applyFill="1" applyBorder="1" applyAlignment="1">
      <alignment horizontal="center" vertical="center" wrapText="1"/>
    </xf>
    <xf numFmtId="0" fontId="5" fillId="3" borderId="85" xfId="0" applyFont="1" applyFill="1" applyBorder="1" applyAlignment="1">
      <alignment horizontal="center" vertical="center" wrapText="1"/>
    </xf>
    <xf numFmtId="0" fontId="6" fillId="0" borderId="17" xfId="0" applyFont="1" applyBorder="1" applyAlignment="1">
      <alignment horizontal="center" vertical="center" wrapText="1"/>
    </xf>
    <xf numFmtId="0" fontId="21" fillId="21" borderId="116" xfId="2" applyFill="1" applyBorder="1" applyAlignment="1">
      <alignment vertical="top" wrapText="1"/>
    </xf>
    <xf numFmtId="14" fontId="21" fillId="21" borderId="116" xfId="2" applyNumberFormat="1" applyFill="1" applyBorder="1" applyAlignment="1">
      <alignment vertical="top" wrapText="1"/>
    </xf>
    <xf numFmtId="0" fontId="21" fillId="21" borderId="117" xfId="2" applyFill="1" applyBorder="1" applyAlignment="1">
      <alignment vertical="top" wrapText="1"/>
    </xf>
    <xf numFmtId="0" fontId="21" fillId="0" borderId="118" xfId="2" applyBorder="1" applyAlignment="1">
      <alignment vertical="top" wrapText="1"/>
    </xf>
    <xf numFmtId="0" fontId="21" fillId="0" borderId="119" xfId="2" applyBorder="1" applyAlignment="1">
      <alignment vertical="top" wrapText="1"/>
    </xf>
    <xf numFmtId="0" fontId="21" fillId="28" borderId="119" xfId="2" applyFill="1" applyBorder="1" applyAlignment="1">
      <alignment vertical="top" wrapText="1"/>
    </xf>
    <xf numFmtId="0" fontId="21" fillId="5" borderId="119" xfId="2" applyFill="1" applyBorder="1" applyAlignment="1">
      <alignment vertical="top" wrapText="1"/>
    </xf>
    <xf numFmtId="0" fontId="21" fillId="27" borderId="119" xfId="2" applyFill="1" applyBorder="1" applyAlignment="1">
      <alignment vertical="top" wrapText="1"/>
    </xf>
    <xf numFmtId="0" fontId="21" fillId="0" borderId="120" xfId="2" applyBorder="1" applyAlignment="1">
      <alignment vertical="top" wrapText="1"/>
    </xf>
    <xf numFmtId="0" fontId="21" fillId="0" borderId="121" xfId="2" applyBorder="1" applyAlignment="1">
      <alignment vertical="top" wrapText="1"/>
    </xf>
    <xf numFmtId="0" fontId="21" fillId="21" borderId="122" xfId="2" applyFill="1" applyBorder="1" applyAlignment="1">
      <alignment vertical="top" wrapText="1"/>
    </xf>
    <xf numFmtId="0" fontId="0" fillId="0" borderId="116" xfId="0" applyBorder="1" applyAlignment="1">
      <alignment vertical="top" wrapText="1"/>
    </xf>
    <xf numFmtId="0" fontId="21" fillId="0" borderId="116" xfId="2" applyBorder="1" applyAlignment="1">
      <alignment vertical="top" wrapText="1"/>
    </xf>
    <xf numFmtId="0" fontId="21" fillId="21" borderId="119" xfId="2" applyFill="1" applyBorder="1" applyAlignment="1">
      <alignment vertical="top" wrapText="1"/>
    </xf>
    <xf numFmtId="0" fontId="21" fillId="5" borderId="118" xfId="2" applyFill="1" applyBorder="1" applyAlignment="1">
      <alignment vertical="top" wrapText="1"/>
    </xf>
    <xf numFmtId="0" fontId="0" fillId="0" borderId="121" xfId="0" applyBorder="1" applyAlignment="1">
      <alignment vertical="top" wrapText="1"/>
    </xf>
    <xf numFmtId="14" fontId="21" fillId="0" borderId="121" xfId="2" applyNumberFormat="1" applyBorder="1" applyAlignment="1">
      <alignment vertical="top" wrapText="1"/>
    </xf>
    <xf numFmtId="0" fontId="21" fillId="0" borderId="123" xfId="2" applyBorder="1" applyAlignment="1">
      <alignment vertical="top" wrapText="1"/>
    </xf>
  </cellXfs>
  <cellStyles count="6">
    <cellStyle name="Normal" xfId="0" builtinId="0"/>
    <cellStyle name="Normal 2" xfId="2" xr:uid="{307A5F4E-D984-4ADC-B557-4DEBDA57A915}"/>
    <cellStyle name="Normal 2 2" xfId="5" xr:uid="{7D836BB8-AA7A-40C5-9A12-D186B8223F3B}"/>
    <cellStyle name="Normal 3" xfId="3" xr:uid="{E1308B40-E49B-474D-B8CF-6E0F4307A634}"/>
    <cellStyle name="Normal 7" xfId="4" xr:uid="{6CE52B24-A28A-483B-ADC2-856D5D361353}"/>
    <cellStyle name="Título 2" xfId="1" builtinId="17"/>
  </cellStyles>
  <dxfs count="552">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microsoft.com/office/2022/10/relationships/richValueRel" Target="richData/richValueRel.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theme" Target="theme/theme1.xml"/><Relationship Id="rId67" Type="http://schemas.microsoft.com/office/2017/06/relationships/rdRichValue" Target="richData/rdrichvalue.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styles" Target="style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Consolidado'!R5"/><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Consolidado'!I5"/><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Consolidado'!M5"/><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Consolidado'!H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Consolidado'!J5"/><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Consolidado'!W5"/></Relationships>
</file>

<file path=xl/drawings/_rels/drawing10.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27"/><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881304</xdr:colOff>
      <xdr:row>10</xdr:row>
      <xdr:rowOff>367559</xdr:rowOff>
    </xdr:from>
    <xdr:to>
      <xdr:col>8</xdr:col>
      <xdr:colOff>1326710</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70054" y="2413670"/>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kern="1200"/>
            <a:t>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V19 (11</a:t>
          </a:r>
          <a:r>
            <a:rPr lang="es-CO" sz="2400" b="1" kern="1200" baseline="0">
              <a:solidFill>
                <a:srgbClr val="962D46"/>
              </a:solidFill>
            </a:rPr>
            <a:t> Agosto</a:t>
          </a:r>
          <a:r>
            <a:rPr lang="es-CO" sz="2400" b="1" kern="1200">
              <a:solidFill>
                <a:srgbClr val="962D46"/>
              </a:solidFill>
            </a:rPr>
            <a:t>)</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consúltelos</a:t>
          </a:r>
          <a:r>
            <a:rPr lang="es-CO" sz="1100">
              <a:solidFill>
                <a:schemeClr val="bg1">
                  <a:lumMod val="50000"/>
                </a:schemeClr>
              </a:solidFill>
            </a:rPr>
            <a:t>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2</xdr:col>
      <xdr:colOff>1272629</xdr:colOff>
      <xdr:row>23</xdr:row>
      <xdr:rowOff>128366</xdr:rowOff>
    </xdr:from>
    <xdr:to>
      <xdr:col>2</xdr:col>
      <xdr:colOff>1761767</xdr:colOff>
      <xdr:row>25</xdr:row>
      <xdr:rowOff>22080</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177629" y="5897795"/>
          <a:ext cx="489138" cy="519642"/>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1</xdr:col>
      <xdr:colOff>30799</xdr:colOff>
      <xdr:row>24</xdr:row>
      <xdr:rowOff>1</xdr:rowOff>
    </xdr:from>
    <xdr:to>
      <xdr:col>2</xdr:col>
      <xdr:colOff>1823361</xdr:colOff>
      <xdr:row>24</xdr:row>
      <xdr:rowOff>417765</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207692" y="5959930"/>
          <a:ext cx="3520669"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3</xdr:col>
      <xdr:colOff>54434</xdr:colOff>
      <xdr:row>24</xdr:row>
      <xdr:rowOff>0</xdr:rowOff>
    </xdr:from>
    <xdr:to>
      <xdr:col>7</xdr:col>
      <xdr:colOff>1</xdr:colOff>
      <xdr:row>24</xdr:row>
      <xdr:rowOff>417764</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3823613" y="5959929"/>
          <a:ext cx="5987138"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6</xdr:col>
      <xdr:colOff>1360713</xdr:colOff>
      <xdr:row>24</xdr:row>
      <xdr:rowOff>27213</xdr:rowOff>
    </xdr:from>
    <xdr:to>
      <xdr:col>6</xdr:col>
      <xdr:colOff>1741712</xdr:colOff>
      <xdr:row>24</xdr:row>
      <xdr:rowOff>408212</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9348106" y="5987142"/>
          <a:ext cx="380999" cy="380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79375</xdr:colOff>
      <xdr:row>0</xdr:row>
      <xdr:rowOff>428625</xdr:rowOff>
    </xdr:from>
    <xdr:to>
      <xdr:col>1</xdr:col>
      <xdr:colOff>711868</xdr:colOff>
      <xdr:row>1</xdr:row>
      <xdr:rowOff>129039</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F93DF64F-C6DC-4E2C-AF62-D1B872104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428625"/>
          <a:ext cx="902368" cy="90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546286</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344633"/>
          <a:ext cx="26059955" cy="1134668"/>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402350</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133686</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61316</xdr:colOff>
      <xdr:row>4</xdr:row>
      <xdr:rowOff>88701</xdr:rowOff>
    </xdr:from>
    <xdr:to>
      <xdr:col>13</xdr:col>
      <xdr:colOff>1861541</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820339" y="1681162"/>
          <a:ext cx="15150108" cy="1310283"/>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379275</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264995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2</xdr:row>
      <xdr:rowOff>410089</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1347508</xdr:colOff>
      <xdr:row>0</xdr:row>
      <xdr:rowOff>28014</xdr:rowOff>
    </xdr:from>
    <xdr:to>
      <xdr:col>2</xdr:col>
      <xdr:colOff>2857500</xdr:colOff>
      <xdr:row>3</xdr:row>
      <xdr:rowOff>193364</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350184</xdr:colOff>
      <xdr:row>0</xdr:row>
      <xdr:rowOff>56029</xdr:rowOff>
    </xdr:from>
    <xdr:to>
      <xdr:col>2</xdr:col>
      <xdr:colOff>1252552</xdr:colOff>
      <xdr:row>3</xdr:row>
      <xdr:rowOff>200943</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508" y="56029"/>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3" t="s">
        <v>1467</v>
      </c>
      <c r="E1" s="34">
        <v>1</v>
      </c>
    </row>
    <row r="2" spans="1:5" ht="18" customHeight="1" x14ac:dyDescent="0.25">
      <c r="D2" s="33" t="s">
        <v>1470</v>
      </c>
      <c r="E2" s="34">
        <v>1</v>
      </c>
    </row>
    <row r="3" spans="1:5" ht="18" customHeight="1" x14ac:dyDescent="0.25">
      <c r="D3" s="33" t="s">
        <v>1492</v>
      </c>
      <c r="E3" s="35">
        <v>6</v>
      </c>
    </row>
    <row r="4" spans="1:5" ht="18" customHeight="1" x14ac:dyDescent="0.25">
      <c r="A4" t="s">
        <v>1460</v>
      </c>
      <c r="B4" t="s">
        <v>1462</v>
      </c>
      <c r="D4" s="32" t="s">
        <v>1463</v>
      </c>
      <c r="E4" s="32" t="s">
        <v>1464</v>
      </c>
    </row>
    <row r="5" spans="1:5" ht="18" customHeight="1" x14ac:dyDescent="0.25">
      <c r="A5" t="s">
        <v>1146</v>
      </c>
      <c r="B5">
        <v>22</v>
      </c>
      <c r="C5">
        <v>2</v>
      </c>
      <c r="D5" s="33" t="s">
        <v>1465</v>
      </c>
      <c r="E5" s="34">
        <v>1</v>
      </c>
    </row>
    <row r="6" spans="1:5" ht="18" customHeight="1" x14ac:dyDescent="0.25">
      <c r="A6" t="s">
        <v>1391</v>
      </c>
      <c r="B6">
        <v>19</v>
      </c>
      <c r="C6" s="34">
        <v>1</v>
      </c>
      <c r="D6" s="33" t="s">
        <v>1466</v>
      </c>
      <c r="E6" s="34">
        <v>1</v>
      </c>
    </row>
    <row r="7" spans="1:5" ht="18" customHeight="1" x14ac:dyDescent="0.25">
      <c r="A7" t="s">
        <v>712</v>
      </c>
      <c r="B7">
        <v>3</v>
      </c>
      <c r="D7" s="33" t="s">
        <v>1467</v>
      </c>
      <c r="E7" s="34">
        <v>1</v>
      </c>
    </row>
    <row r="8" spans="1:5" ht="18" customHeight="1" x14ac:dyDescent="0.25">
      <c r="A8" t="s">
        <v>491</v>
      </c>
      <c r="B8">
        <v>10</v>
      </c>
      <c r="C8">
        <v>3</v>
      </c>
      <c r="D8" s="33" t="s">
        <v>1468</v>
      </c>
    </row>
    <row r="9" spans="1:5" ht="18" customHeight="1" x14ac:dyDescent="0.25">
      <c r="A9" t="s">
        <v>561</v>
      </c>
      <c r="B9">
        <v>22</v>
      </c>
      <c r="C9">
        <v>2</v>
      </c>
      <c r="D9" s="33" t="s">
        <v>1469</v>
      </c>
    </row>
    <row r="10" spans="1:5" ht="18" customHeight="1" x14ac:dyDescent="0.25">
      <c r="A10" t="s">
        <v>807</v>
      </c>
      <c r="B10">
        <v>8</v>
      </c>
      <c r="D10" s="33" t="s">
        <v>1470</v>
      </c>
      <c r="E10" s="34">
        <v>1</v>
      </c>
    </row>
    <row r="11" spans="1:5" ht="18" customHeight="1" x14ac:dyDescent="0.25">
      <c r="A11" t="s">
        <v>1215</v>
      </c>
      <c r="B11">
        <v>6</v>
      </c>
      <c r="D11" s="33" t="s">
        <v>1471</v>
      </c>
      <c r="E11" s="34">
        <v>1</v>
      </c>
    </row>
    <row r="12" spans="1:5" ht="18" customHeight="1" x14ac:dyDescent="0.25">
      <c r="A12" t="s">
        <v>797</v>
      </c>
      <c r="B12">
        <v>4</v>
      </c>
      <c r="D12" s="33" t="s">
        <v>1472</v>
      </c>
      <c r="E12" s="34">
        <v>1</v>
      </c>
    </row>
    <row r="13" spans="1:5" ht="18" customHeight="1" x14ac:dyDescent="0.25">
      <c r="A13" t="s">
        <v>1428</v>
      </c>
      <c r="B13">
        <v>10</v>
      </c>
      <c r="C13">
        <v>6</v>
      </c>
      <c r="D13" s="33" t="s">
        <v>1473</v>
      </c>
      <c r="E13" s="34">
        <v>1</v>
      </c>
    </row>
    <row r="14" spans="1:5" ht="18" customHeight="1" x14ac:dyDescent="0.25">
      <c r="A14" t="s">
        <v>603</v>
      </c>
      <c r="B14">
        <v>6</v>
      </c>
      <c r="D14" s="33" t="s">
        <v>1474</v>
      </c>
    </row>
    <row r="15" spans="1:5" ht="18" customHeight="1" x14ac:dyDescent="0.25">
      <c r="A15" t="s">
        <v>1005</v>
      </c>
      <c r="B15">
        <v>24</v>
      </c>
      <c r="D15" s="33" t="s">
        <v>1475</v>
      </c>
    </row>
    <row r="16" spans="1:5" ht="18" customHeight="1" x14ac:dyDescent="0.25">
      <c r="A16" t="s">
        <v>771</v>
      </c>
      <c r="B16">
        <v>11</v>
      </c>
      <c r="D16" s="33" t="s">
        <v>1476</v>
      </c>
    </row>
    <row r="17" spans="1:5" ht="18" customHeight="1" x14ac:dyDescent="0.25">
      <c r="A17" t="s">
        <v>760</v>
      </c>
      <c r="B17">
        <v>6</v>
      </c>
      <c r="D17" s="33" t="s">
        <v>1477</v>
      </c>
      <c r="E17" s="34">
        <v>1</v>
      </c>
    </row>
    <row r="18" spans="1:5" ht="18" customHeight="1" x14ac:dyDescent="0.25">
      <c r="A18" t="s">
        <v>721</v>
      </c>
      <c r="B18">
        <v>24</v>
      </c>
      <c r="D18" s="33" t="s">
        <v>1478</v>
      </c>
      <c r="E18" s="34">
        <v>1</v>
      </c>
    </row>
    <row r="19" spans="1:5" ht="18" customHeight="1" x14ac:dyDescent="0.25">
      <c r="A19" t="s">
        <v>540</v>
      </c>
      <c r="B19">
        <v>15</v>
      </c>
      <c r="C19" s="34">
        <v>3</v>
      </c>
      <c r="D19" s="33" t="s">
        <v>1479</v>
      </c>
      <c r="E19" s="34">
        <v>1</v>
      </c>
    </row>
    <row r="20" spans="1:5" ht="18" customHeight="1" x14ac:dyDescent="0.25">
      <c r="A20" t="s">
        <v>1301</v>
      </c>
      <c r="B20">
        <v>22</v>
      </c>
      <c r="C20">
        <v>1</v>
      </c>
      <c r="D20" s="33" t="s">
        <v>1480</v>
      </c>
      <c r="E20" s="34">
        <v>1</v>
      </c>
    </row>
    <row r="21" spans="1:5" ht="18" customHeight="1" x14ac:dyDescent="0.25">
      <c r="A21" t="s">
        <v>1293</v>
      </c>
      <c r="B21">
        <v>29</v>
      </c>
      <c r="C21">
        <v>6</v>
      </c>
      <c r="D21" s="33" t="s">
        <v>1481</v>
      </c>
      <c r="E21" s="34">
        <v>1</v>
      </c>
    </row>
    <row r="22" spans="1:5" ht="18" customHeight="1" x14ac:dyDescent="0.25">
      <c r="A22" t="s">
        <v>1097</v>
      </c>
      <c r="B22">
        <v>24</v>
      </c>
      <c r="D22" s="33" t="s">
        <v>1482</v>
      </c>
      <c r="E22" s="34">
        <v>1</v>
      </c>
    </row>
    <row r="23" spans="1:5" ht="18" customHeight="1" x14ac:dyDescent="0.25">
      <c r="A23" t="s">
        <v>660</v>
      </c>
      <c r="B23">
        <v>11</v>
      </c>
      <c r="C23">
        <v>1</v>
      </c>
      <c r="D23" s="33" t="s">
        <v>1483</v>
      </c>
      <c r="E23" s="34">
        <v>1</v>
      </c>
    </row>
    <row r="24" spans="1:5" ht="18" customHeight="1" x14ac:dyDescent="0.25">
      <c r="A24" t="s">
        <v>991</v>
      </c>
      <c r="B24">
        <v>7</v>
      </c>
      <c r="C24">
        <v>2</v>
      </c>
      <c r="D24" s="33" t="s">
        <v>1484</v>
      </c>
    </row>
    <row r="25" spans="1:5" ht="18" customHeight="1" x14ac:dyDescent="0.25">
      <c r="A25" t="s">
        <v>823</v>
      </c>
      <c r="B25">
        <v>27</v>
      </c>
      <c r="D25" s="33" t="s">
        <v>1485</v>
      </c>
    </row>
    <row r="26" spans="1:5" ht="18" customHeight="1" x14ac:dyDescent="0.25">
      <c r="A26" t="s">
        <v>1054</v>
      </c>
      <c r="B26">
        <v>27</v>
      </c>
      <c r="C26">
        <v>2</v>
      </c>
      <c r="D26" s="33" t="s">
        <v>1486</v>
      </c>
      <c r="E26" s="35"/>
    </row>
    <row r="27" spans="1:5" ht="18" customHeight="1" x14ac:dyDescent="0.25">
      <c r="A27" t="s">
        <v>522</v>
      </c>
      <c r="B27">
        <v>10</v>
      </c>
      <c r="C27" s="34">
        <v>1</v>
      </c>
      <c r="D27" s="33" t="s">
        <v>1487</v>
      </c>
      <c r="E27" s="35"/>
    </row>
    <row r="28" spans="1:5" ht="18" customHeight="1" x14ac:dyDescent="0.25">
      <c r="A28" t="s">
        <v>1231</v>
      </c>
      <c r="B28">
        <v>38</v>
      </c>
      <c r="D28" s="33" t="s">
        <v>1488</v>
      </c>
      <c r="E28" s="35"/>
    </row>
    <row r="29" spans="1:5" ht="18" customHeight="1" x14ac:dyDescent="0.25">
      <c r="A29" t="s">
        <v>682</v>
      </c>
      <c r="B29">
        <v>15</v>
      </c>
      <c r="D29" s="33" t="s">
        <v>1489</v>
      </c>
      <c r="E29" s="35"/>
    </row>
    <row r="30" spans="1:5" ht="18" customHeight="1" x14ac:dyDescent="0.25">
      <c r="A30" t="s">
        <v>869</v>
      </c>
      <c r="B30">
        <v>21</v>
      </c>
      <c r="C30" s="34">
        <v>1</v>
      </c>
      <c r="D30" s="33" t="s">
        <v>1490</v>
      </c>
      <c r="E30" s="35"/>
    </row>
    <row r="31" spans="1:5" ht="18" customHeight="1" x14ac:dyDescent="0.25">
      <c r="A31" t="s">
        <v>909</v>
      </c>
      <c r="B31">
        <v>10</v>
      </c>
      <c r="D31" s="33" t="s">
        <v>1491</v>
      </c>
    </row>
    <row r="32" spans="1:5" ht="18" customHeight="1" x14ac:dyDescent="0.25">
      <c r="A32" t="s">
        <v>1192</v>
      </c>
      <c r="B32">
        <v>16</v>
      </c>
      <c r="C32" s="34">
        <v>1</v>
      </c>
      <c r="D32" s="33" t="s">
        <v>1492</v>
      </c>
      <c r="E32" s="35"/>
    </row>
    <row r="33" spans="1:5" ht="18" customHeight="1" x14ac:dyDescent="0.25">
      <c r="A33" t="s">
        <v>927</v>
      </c>
      <c r="B33">
        <v>9</v>
      </c>
      <c r="C33" s="34">
        <v>1</v>
      </c>
      <c r="D33" s="33" t="s">
        <v>1493</v>
      </c>
      <c r="E33" s="35">
        <v>6</v>
      </c>
    </row>
    <row r="34" spans="1:5" ht="18" customHeight="1" x14ac:dyDescent="0.25">
      <c r="A34" t="s">
        <v>943</v>
      </c>
      <c r="B34">
        <v>24</v>
      </c>
      <c r="C34" s="34">
        <v>1</v>
      </c>
    </row>
    <row r="35" spans="1:5" ht="18" customHeight="1" x14ac:dyDescent="0.25">
      <c r="A35" t="s">
        <v>618</v>
      </c>
      <c r="B35">
        <v>20</v>
      </c>
      <c r="C35" s="34">
        <v>1</v>
      </c>
    </row>
    <row r="36" spans="1:5" ht="18" customHeight="1" x14ac:dyDescent="0.25">
      <c r="A36" t="s">
        <v>1461</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sheetPr filterMode="1"/>
  <dimension ref="A1:XFC507"/>
  <sheetViews>
    <sheetView topLeftCell="R1" zoomScale="80" zoomScaleNormal="160" workbookViewId="0">
      <selection activeCell="U1" sqref="U1:V1048576"/>
    </sheetView>
  </sheetViews>
  <sheetFormatPr baseColWidth="10" defaultColWidth="9.140625" defaultRowHeight="34.5" customHeight="1" x14ac:dyDescent="0.25"/>
  <cols>
    <col min="1" max="1" width="10.5703125" style="36" hidden="1" customWidth="1"/>
    <col min="2" max="2" width="12.28515625" style="36" hidden="1" customWidth="1"/>
    <col min="3" max="3" width="44.85546875" style="36" customWidth="1"/>
    <col min="4" max="4" width="13.140625" style="36" customWidth="1"/>
    <col min="5" max="5" width="17.85546875" style="36" customWidth="1"/>
    <col min="6" max="6" width="9.85546875" style="36" customWidth="1"/>
    <col min="7" max="7" width="13.85546875" style="36" customWidth="1"/>
    <col min="8" max="8" width="24.85546875" style="36" hidden="1" customWidth="1"/>
    <col min="9" max="9" width="50" style="36" hidden="1" customWidth="1"/>
    <col min="10" max="11" width="47.5703125" style="36" hidden="1" customWidth="1"/>
    <col min="12" max="12" width="14.5703125" style="36" hidden="1" customWidth="1"/>
    <col min="13" max="13" width="24.42578125" style="36" hidden="1" customWidth="1"/>
    <col min="14" max="14" width="85" style="36" customWidth="1"/>
    <col min="15" max="15" width="26.85546875" style="36" customWidth="1"/>
    <col min="16" max="16" width="61.140625" style="36" customWidth="1"/>
    <col min="17" max="17" width="14.28515625" style="36" customWidth="1"/>
    <col min="18" max="18" width="12.28515625" style="176" customWidth="1"/>
    <col min="19" max="19" width="12.140625" style="36" customWidth="1"/>
    <col min="20" max="20" width="50.5703125" style="36" customWidth="1"/>
    <col min="21" max="22" width="14.140625" style="166" customWidth="1"/>
    <col min="23" max="23" width="56.42578125" style="36" customWidth="1"/>
    <col min="24" max="24" width="67" style="36" customWidth="1"/>
    <col min="25" max="16384" width="9.140625" style="36"/>
  </cols>
  <sheetData>
    <row r="1" spans="1:26 16383:16383" s="62" customFormat="1" ht="19.5" customHeight="1" x14ac:dyDescent="0.25">
      <c r="R1" s="172"/>
      <c r="U1" s="163"/>
      <c r="V1" s="163"/>
    </row>
    <row r="2" spans="1:26 16383:16383" s="63" customFormat="1" ht="19.5" customHeight="1" x14ac:dyDescent="0.25">
      <c r="B2" s="62"/>
      <c r="E2" s="70" t="str">
        <f>+'PAI 2025 GPS rempl2)'!B2</f>
        <v>PLAN DE ACCION CONSOLIDADO 2025 VERSION 18  2025-08-04 09:00:00</v>
      </c>
      <c r="F2" s="64"/>
      <c r="L2" s="65"/>
      <c r="M2" s="65"/>
      <c r="N2" s="65"/>
      <c r="O2" s="65"/>
      <c r="P2" s="65"/>
      <c r="Q2" s="65"/>
      <c r="R2" s="173"/>
      <c r="S2" s="65"/>
      <c r="T2" s="65"/>
      <c r="U2" s="164"/>
      <c r="V2" s="164"/>
      <c r="W2" s="65"/>
      <c r="X2" s="65"/>
      <c r="Y2" s="65"/>
      <c r="Z2" s="65"/>
    </row>
    <row r="3" spans="1:26 16383:16383" s="62" customFormat="1" ht="19.5" customHeight="1" x14ac:dyDescent="0.25">
      <c r="E3" s="70"/>
      <c r="R3" s="172"/>
      <c r="U3" s="163"/>
      <c r="V3" s="163"/>
    </row>
    <row r="4" spans="1:26 16383:16383" s="62" customFormat="1" ht="19.5" customHeight="1" thickBot="1" x14ac:dyDescent="0.3">
      <c r="R4" s="172"/>
      <c r="U4" s="163"/>
      <c r="V4" s="163"/>
    </row>
    <row r="5" spans="1:26 16383:16383" s="69" customFormat="1" ht="34.5" customHeight="1" x14ac:dyDescent="0.25">
      <c r="B5" s="62" t="s">
        <v>1881</v>
      </c>
      <c r="C5" s="66" t="s">
        <v>1564</v>
      </c>
      <c r="D5" s="67" t="s">
        <v>1565</v>
      </c>
      <c r="E5" s="67" t="s">
        <v>485</v>
      </c>
      <c r="F5" s="67" t="s">
        <v>486</v>
      </c>
      <c r="G5" s="67" t="s">
        <v>1566</v>
      </c>
      <c r="H5" s="67" t="s">
        <v>0</v>
      </c>
      <c r="I5" s="67" t="s">
        <v>1567</v>
      </c>
      <c r="J5" s="67" t="s">
        <v>487</v>
      </c>
      <c r="K5" s="67" t="s">
        <v>1568</v>
      </c>
      <c r="L5" s="67" t="s">
        <v>1569</v>
      </c>
      <c r="M5" s="67" t="s">
        <v>1</v>
      </c>
      <c r="N5" s="67" t="s">
        <v>488</v>
      </c>
      <c r="O5" s="67" t="s">
        <v>1570</v>
      </c>
      <c r="P5" s="67" t="s">
        <v>489</v>
      </c>
      <c r="Q5" s="67" t="s">
        <v>1571</v>
      </c>
      <c r="R5" s="174" t="s">
        <v>3</v>
      </c>
      <c r="S5" s="67" t="s">
        <v>4</v>
      </c>
      <c r="T5" s="67" t="s">
        <v>490</v>
      </c>
      <c r="U5" s="165" t="s">
        <v>5</v>
      </c>
      <c r="V5" s="165" t="s">
        <v>6</v>
      </c>
      <c r="W5" s="68" t="s">
        <v>7</v>
      </c>
    </row>
    <row r="6" spans="1:26 16383:16383" ht="88.5" hidden="1" customHeight="1" x14ac:dyDescent="0.25">
      <c r="A6" s="322" t="s">
        <v>541</v>
      </c>
      <c r="B6" s="323" t="s">
        <v>541</v>
      </c>
      <c r="C6" s="312" t="s">
        <v>540</v>
      </c>
      <c r="D6" s="312">
        <v>0</v>
      </c>
      <c r="E6" s="312" t="s">
        <v>492</v>
      </c>
      <c r="F6" s="312" t="s">
        <v>541</v>
      </c>
      <c r="G6" s="312" t="s">
        <v>511</v>
      </c>
      <c r="H6" s="312" t="s">
        <v>12</v>
      </c>
      <c r="I6" s="312" t="s">
        <v>1452</v>
      </c>
      <c r="J6" s="312" t="s">
        <v>1453</v>
      </c>
      <c r="K6" s="312" t="s">
        <v>1885</v>
      </c>
      <c r="L6" s="324" t="s">
        <v>1836</v>
      </c>
      <c r="M6" s="312" t="s">
        <v>52</v>
      </c>
      <c r="N6" s="312" t="s">
        <v>542</v>
      </c>
      <c r="O6" s="312" t="s">
        <v>1601</v>
      </c>
      <c r="P6" s="312" t="s">
        <v>394</v>
      </c>
      <c r="Q6" s="312">
        <v>20</v>
      </c>
      <c r="R6" s="312">
        <v>100</v>
      </c>
      <c r="S6" s="312" t="s">
        <v>525</v>
      </c>
      <c r="T6" s="312" t="s">
        <v>526</v>
      </c>
      <c r="U6" s="313" t="s">
        <v>1886</v>
      </c>
      <c r="V6" s="313" t="s">
        <v>1906</v>
      </c>
      <c r="W6" s="314" t="s">
        <v>540</v>
      </c>
    </row>
    <row r="7" spans="1:26 16383:16383" ht="45" x14ac:dyDescent="0.25">
      <c r="A7" s="316" t="s">
        <v>543</v>
      </c>
      <c r="B7" s="71" t="s">
        <v>543</v>
      </c>
      <c r="C7" s="161" t="s">
        <v>540</v>
      </c>
      <c r="D7" s="161">
        <v>0</v>
      </c>
      <c r="E7" s="161" t="s">
        <v>499</v>
      </c>
      <c r="F7" s="161" t="s">
        <v>543</v>
      </c>
      <c r="G7" s="161" t="s">
        <v>19</v>
      </c>
      <c r="H7" s="161" t="s">
        <v>1814</v>
      </c>
      <c r="I7" s="161" t="s">
        <v>1814</v>
      </c>
      <c r="J7" s="161" t="s">
        <v>1814</v>
      </c>
      <c r="K7" s="161" t="s">
        <v>19</v>
      </c>
      <c r="L7" s="161" t="s">
        <v>19</v>
      </c>
      <c r="M7" s="161" t="s">
        <v>19</v>
      </c>
      <c r="N7" s="161" t="s">
        <v>542</v>
      </c>
      <c r="O7" s="161" t="s">
        <v>19</v>
      </c>
      <c r="P7" s="161" t="s">
        <v>395</v>
      </c>
      <c r="Q7" s="161">
        <v>20</v>
      </c>
      <c r="R7" s="161">
        <v>1</v>
      </c>
      <c r="S7" s="161" t="s">
        <v>497</v>
      </c>
      <c r="T7" s="161" t="s">
        <v>544</v>
      </c>
      <c r="U7" s="168">
        <v>45691</v>
      </c>
      <c r="V7" s="168">
        <v>45716</v>
      </c>
      <c r="W7" s="315" t="s">
        <v>540</v>
      </c>
    </row>
    <row r="8" spans="1:26 16383:16383" ht="60" x14ac:dyDescent="0.25">
      <c r="A8" s="316" t="s">
        <v>545</v>
      </c>
      <c r="B8" s="71" t="s">
        <v>545</v>
      </c>
      <c r="C8" s="161" t="s">
        <v>540</v>
      </c>
      <c r="D8" s="161">
        <v>0</v>
      </c>
      <c r="E8" s="161" t="s">
        <v>499</v>
      </c>
      <c r="F8" s="161" t="s">
        <v>545</v>
      </c>
      <c r="G8" s="161" t="s">
        <v>19</v>
      </c>
      <c r="H8" s="161" t="s">
        <v>1814</v>
      </c>
      <c r="I8" s="161" t="s">
        <v>1814</v>
      </c>
      <c r="J8" s="161" t="s">
        <v>1814</v>
      </c>
      <c r="K8" s="161" t="s">
        <v>19</v>
      </c>
      <c r="L8" s="161" t="s">
        <v>19</v>
      </c>
      <c r="M8" s="161" t="s">
        <v>19</v>
      </c>
      <c r="N8" s="161" t="s">
        <v>542</v>
      </c>
      <c r="O8" s="161" t="s">
        <v>19</v>
      </c>
      <c r="P8" s="161" t="s">
        <v>396</v>
      </c>
      <c r="Q8" s="161">
        <v>80</v>
      </c>
      <c r="R8" s="161">
        <v>100</v>
      </c>
      <c r="S8" s="161" t="s">
        <v>525</v>
      </c>
      <c r="T8" s="161" t="s">
        <v>526</v>
      </c>
      <c r="U8" s="168">
        <v>45719</v>
      </c>
      <c r="V8" s="168">
        <v>46003</v>
      </c>
      <c r="W8" s="315" t="s">
        <v>540</v>
      </c>
    </row>
    <row r="9" spans="1:26 16383:16383" ht="34.5" hidden="1" customHeight="1" x14ac:dyDescent="0.25">
      <c r="A9" s="325" t="s">
        <v>546</v>
      </c>
      <c r="B9" s="71" t="s">
        <v>546</v>
      </c>
      <c r="C9" s="178" t="s">
        <v>540</v>
      </c>
      <c r="D9" s="178">
        <v>0</v>
      </c>
      <c r="E9" s="178" t="s">
        <v>492</v>
      </c>
      <c r="F9" s="178" t="s">
        <v>546</v>
      </c>
      <c r="G9" s="178" t="s">
        <v>511</v>
      </c>
      <c r="H9" s="178" t="s">
        <v>12</v>
      </c>
      <c r="I9" s="178" t="s">
        <v>1452</v>
      </c>
      <c r="J9" s="178" t="s">
        <v>1453</v>
      </c>
      <c r="K9" s="178" t="s">
        <v>1885</v>
      </c>
      <c r="L9" s="178" t="s">
        <v>495</v>
      </c>
      <c r="M9" s="178" t="s">
        <v>52</v>
      </c>
      <c r="N9" s="178" t="s">
        <v>542</v>
      </c>
      <c r="O9" s="178">
        <v>0</v>
      </c>
      <c r="P9" s="178" t="s">
        <v>397</v>
      </c>
      <c r="Q9" s="178">
        <v>20</v>
      </c>
      <c r="R9" s="178">
        <v>100</v>
      </c>
      <c r="S9" s="179" t="s">
        <v>525</v>
      </c>
      <c r="T9" s="179" t="s">
        <v>526</v>
      </c>
      <c r="U9" s="179" t="s">
        <v>1886</v>
      </c>
      <c r="V9" s="161" t="s">
        <v>1906</v>
      </c>
      <c r="W9" s="315" t="s">
        <v>540</v>
      </c>
      <c r="XFC9" s="177"/>
    </row>
    <row r="10" spans="1:26 16383:16383" ht="60" x14ac:dyDescent="0.25">
      <c r="A10" s="316" t="s">
        <v>547</v>
      </c>
      <c r="B10" s="71" t="s">
        <v>547</v>
      </c>
      <c r="C10" s="161" t="s">
        <v>540</v>
      </c>
      <c r="D10" s="161">
        <v>0</v>
      </c>
      <c r="E10" s="161" t="s">
        <v>499</v>
      </c>
      <c r="F10" s="161" t="s">
        <v>547</v>
      </c>
      <c r="G10" s="161" t="s">
        <v>19</v>
      </c>
      <c r="H10" s="161" t="s">
        <v>1814</v>
      </c>
      <c r="I10" s="161" t="s">
        <v>1814</v>
      </c>
      <c r="J10" s="161" t="s">
        <v>1814</v>
      </c>
      <c r="K10" s="161" t="s">
        <v>19</v>
      </c>
      <c r="L10" s="161" t="s">
        <v>19</v>
      </c>
      <c r="M10" s="161" t="s">
        <v>19</v>
      </c>
      <c r="N10" s="161" t="s">
        <v>542</v>
      </c>
      <c r="O10" s="161" t="s">
        <v>19</v>
      </c>
      <c r="P10" s="161" t="s">
        <v>398</v>
      </c>
      <c r="Q10" s="161">
        <v>20</v>
      </c>
      <c r="R10" s="161">
        <v>1</v>
      </c>
      <c r="S10" s="161" t="s">
        <v>497</v>
      </c>
      <c r="T10" s="161" t="s">
        <v>544</v>
      </c>
      <c r="U10" s="168">
        <v>45691</v>
      </c>
      <c r="V10" s="168">
        <v>45745</v>
      </c>
      <c r="W10" s="315" t="s">
        <v>540</v>
      </c>
    </row>
    <row r="11" spans="1:26 16383:16383" ht="60" x14ac:dyDescent="0.25">
      <c r="A11" s="316" t="s">
        <v>548</v>
      </c>
      <c r="B11" s="71" t="s">
        <v>548</v>
      </c>
      <c r="C11" s="161" t="s">
        <v>540</v>
      </c>
      <c r="D11" s="161">
        <v>0</v>
      </c>
      <c r="E11" s="161" t="s">
        <v>499</v>
      </c>
      <c r="F11" s="161" t="s">
        <v>548</v>
      </c>
      <c r="G11" s="161" t="s">
        <v>19</v>
      </c>
      <c r="H11" s="161" t="s">
        <v>1814</v>
      </c>
      <c r="I11" s="161" t="s">
        <v>1814</v>
      </c>
      <c r="J11" s="161" t="s">
        <v>1814</v>
      </c>
      <c r="K11" s="161" t="s">
        <v>19</v>
      </c>
      <c r="L11" s="161" t="s">
        <v>19</v>
      </c>
      <c r="M11" s="161" t="s">
        <v>19</v>
      </c>
      <c r="N11" s="161" t="s">
        <v>542</v>
      </c>
      <c r="O11" s="161" t="s">
        <v>19</v>
      </c>
      <c r="P11" s="161" t="s">
        <v>399</v>
      </c>
      <c r="Q11" s="161">
        <v>80</v>
      </c>
      <c r="R11" s="161">
        <v>100</v>
      </c>
      <c r="S11" s="161" t="s">
        <v>525</v>
      </c>
      <c r="T11" s="161" t="s">
        <v>526</v>
      </c>
      <c r="U11" s="168">
        <v>45719</v>
      </c>
      <c r="V11" s="168">
        <v>46003</v>
      </c>
      <c r="W11" s="315" t="s">
        <v>540</v>
      </c>
    </row>
    <row r="12" spans="1:26 16383:16383" ht="34.5" hidden="1" customHeight="1" x14ac:dyDescent="0.25">
      <c r="A12" s="325" t="s">
        <v>549</v>
      </c>
      <c r="B12" s="71" t="s">
        <v>549</v>
      </c>
      <c r="C12" s="178" t="s">
        <v>540</v>
      </c>
      <c r="D12" s="178">
        <v>0</v>
      </c>
      <c r="E12" s="178" t="s">
        <v>492</v>
      </c>
      <c r="F12" s="178" t="s">
        <v>549</v>
      </c>
      <c r="G12" s="178" t="s">
        <v>494</v>
      </c>
      <c r="H12" s="178" t="s">
        <v>61</v>
      </c>
      <c r="I12" s="178" t="s">
        <v>1795</v>
      </c>
      <c r="J12" s="178" t="s">
        <v>1451</v>
      </c>
      <c r="K12" s="178" t="s">
        <v>1885</v>
      </c>
      <c r="L12" s="178" t="s">
        <v>495</v>
      </c>
      <c r="M12" s="178" t="s">
        <v>52</v>
      </c>
      <c r="N12" s="178" t="s">
        <v>1495</v>
      </c>
      <c r="O12" s="178" t="s">
        <v>1602</v>
      </c>
      <c r="P12" s="178" t="s">
        <v>427</v>
      </c>
      <c r="Q12" s="178">
        <v>20</v>
      </c>
      <c r="R12" s="178">
        <v>100</v>
      </c>
      <c r="S12" s="179" t="s">
        <v>525</v>
      </c>
      <c r="T12" s="179" t="s">
        <v>526</v>
      </c>
      <c r="U12" s="179" t="s">
        <v>1897</v>
      </c>
      <c r="V12" s="161" t="s">
        <v>1906</v>
      </c>
      <c r="W12" s="315" t="s">
        <v>540</v>
      </c>
      <c r="XFC12" s="177"/>
    </row>
    <row r="13" spans="1:26 16383:16383" ht="75" x14ac:dyDescent="0.25">
      <c r="A13" s="316" t="s">
        <v>550</v>
      </c>
      <c r="B13" s="71" t="s">
        <v>550</v>
      </c>
      <c r="C13" s="161" t="s">
        <v>540</v>
      </c>
      <c r="D13" s="161">
        <v>0</v>
      </c>
      <c r="E13" s="161" t="s">
        <v>499</v>
      </c>
      <c r="F13" s="161" t="s">
        <v>550</v>
      </c>
      <c r="G13" s="161" t="s">
        <v>19</v>
      </c>
      <c r="H13" s="161" t="s">
        <v>1814</v>
      </c>
      <c r="I13" s="161" t="s">
        <v>1814</v>
      </c>
      <c r="J13" s="161" t="s">
        <v>1814</v>
      </c>
      <c r="K13" s="161" t="s">
        <v>19</v>
      </c>
      <c r="L13" s="161" t="s">
        <v>19</v>
      </c>
      <c r="M13" s="161" t="s">
        <v>19</v>
      </c>
      <c r="N13" s="161" t="s">
        <v>1495</v>
      </c>
      <c r="O13" s="161" t="s">
        <v>19</v>
      </c>
      <c r="P13" s="161" t="s">
        <v>428</v>
      </c>
      <c r="Q13" s="161">
        <v>20</v>
      </c>
      <c r="R13" s="161">
        <v>1</v>
      </c>
      <c r="S13" s="161" t="s">
        <v>497</v>
      </c>
      <c r="T13" s="161" t="s">
        <v>544</v>
      </c>
      <c r="U13" s="168">
        <v>45670</v>
      </c>
      <c r="V13" s="168">
        <v>45688</v>
      </c>
      <c r="W13" s="315" t="s">
        <v>540</v>
      </c>
    </row>
    <row r="14" spans="1:26 16383:16383" ht="60" x14ac:dyDescent="0.25">
      <c r="A14" s="316" t="s">
        <v>551</v>
      </c>
      <c r="B14" s="71" t="s">
        <v>551</v>
      </c>
      <c r="C14" s="161" t="s">
        <v>540</v>
      </c>
      <c r="D14" s="161">
        <v>0</v>
      </c>
      <c r="E14" s="161" t="s">
        <v>499</v>
      </c>
      <c r="F14" s="161" t="s">
        <v>551</v>
      </c>
      <c r="G14" s="161" t="s">
        <v>19</v>
      </c>
      <c r="H14" s="161" t="s">
        <v>1814</v>
      </c>
      <c r="I14" s="161" t="s">
        <v>1814</v>
      </c>
      <c r="J14" s="161" t="s">
        <v>1814</v>
      </c>
      <c r="K14" s="161" t="s">
        <v>19</v>
      </c>
      <c r="L14" s="161" t="s">
        <v>19</v>
      </c>
      <c r="M14" s="161" t="s">
        <v>19</v>
      </c>
      <c r="N14" s="161" t="s">
        <v>1495</v>
      </c>
      <c r="O14" s="161" t="s">
        <v>19</v>
      </c>
      <c r="P14" s="161" t="s">
        <v>429</v>
      </c>
      <c r="Q14" s="161">
        <v>80</v>
      </c>
      <c r="R14" s="161">
        <v>100</v>
      </c>
      <c r="S14" s="161" t="s">
        <v>525</v>
      </c>
      <c r="T14" s="161" t="s">
        <v>526</v>
      </c>
      <c r="U14" s="168">
        <v>45691</v>
      </c>
      <c r="V14" s="168">
        <v>46003</v>
      </c>
      <c r="W14" s="315" t="s">
        <v>540</v>
      </c>
    </row>
    <row r="15" spans="1:26 16383:16383" ht="34.5" hidden="1" customHeight="1" x14ac:dyDescent="0.25">
      <c r="A15" s="325" t="s">
        <v>552</v>
      </c>
      <c r="B15" s="71" t="s">
        <v>552</v>
      </c>
      <c r="C15" s="178" t="s">
        <v>540</v>
      </c>
      <c r="D15" s="178">
        <v>0</v>
      </c>
      <c r="E15" s="178" t="s">
        <v>492</v>
      </c>
      <c r="F15" s="178" t="s">
        <v>552</v>
      </c>
      <c r="G15" s="178" t="s">
        <v>494</v>
      </c>
      <c r="H15" s="178" t="s">
        <v>61</v>
      </c>
      <c r="I15" s="178" t="s">
        <v>1795</v>
      </c>
      <c r="J15" s="178" t="s">
        <v>1451</v>
      </c>
      <c r="K15" s="178" t="s">
        <v>1885</v>
      </c>
      <c r="L15" s="178" t="s">
        <v>495</v>
      </c>
      <c r="M15" s="178" t="s">
        <v>52</v>
      </c>
      <c r="N15" s="178" t="s">
        <v>1495</v>
      </c>
      <c r="O15" s="178" t="s">
        <v>1600</v>
      </c>
      <c r="P15" s="178" t="s">
        <v>430</v>
      </c>
      <c r="Q15" s="178">
        <v>20</v>
      </c>
      <c r="R15" s="178">
        <v>100</v>
      </c>
      <c r="S15" s="179" t="s">
        <v>525</v>
      </c>
      <c r="T15" s="179" t="s">
        <v>553</v>
      </c>
      <c r="U15" s="179" t="s">
        <v>1932</v>
      </c>
      <c r="V15" s="161" t="s">
        <v>1906</v>
      </c>
      <c r="W15" s="315" t="s">
        <v>540</v>
      </c>
      <c r="XFC15" s="177"/>
    </row>
    <row r="16" spans="1:26 16383:16383" ht="60" x14ac:dyDescent="0.25">
      <c r="A16" s="316" t="s">
        <v>554</v>
      </c>
      <c r="B16" s="71" t="s">
        <v>554</v>
      </c>
      <c r="C16" s="161" t="s">
        <v>540</v>
      </c>
      <c r="D16" s="161">
        <v>0</v>
      </c>
      <c r="E16" s="161" t="s">
        <v>499</v>
      </c>
      <c r="F16" s="161" t="s">
        <v>554</v>
      </c>
      <c r="G16" s="161" t="s">
        <v>19</v>
      </c>
      <c r="H16" s="161" t="s">
        <v>1814</v>
      </c>
      <c r="I16" s="161" t="s">
        <v>1814</v>
      </c>
      <c r="J16" s="161" t="s">
        <v>1814</v>
      </c>
      <c r="K16" s="161" t="s">
        <v>19</v>
      </c>
      <c r="L16" s="161" t="s">
        <v>19</v>
      </c>
      <c r="M16" s="161" t="s">
        <v>19</v>
      </c>
      <c r="N16" s="161" t="s">
        <v>1495</v>
      </c>
      <c r="O16" s="161" t="s">
        <v>19</v>
      </c>
      <c r="P16" s="161" t="s">
        <v>431</v>
      </c>
      <c r="Q16" s="161">
        <v>40</v>
      </c>
      <c r="R16" s="161">
        <v>1</v>
      </c>
      <c r="S16" s="161" t="s">
        <v>497</v>
      </c>
      <c r="T16" s="161" t="s">
        <v>555</v>
      </c>
      <c r="U16" s="168">
        <v>45684</v>
      </c>
      <c r="V16" s="168">
        <v>45777</v>
      </c>
      <c r="W16" s="315" t="s">
        <v>540</v>
      </c>
    </row>
    <row r="17" spans="1:23 16383:16383" ht="75" x14ac:dyDescent="0.25">
      <c r="A17" s="316" t="s">
        <v>556</v>
      </c>
      <c r="B17" s="71" t="s">
        <v>556</v>
      </c>
      <c r="C17" s="161" t="s">
        <v>540</v>
      </c>
      <c r="D17" s="161">
        <v>0</v>
      </c>
      <c r="E17" s="161" t="s">
        <v>499</v>
      </c>
      <c r="F17" s="161" t="s">
        <v>556</v>
      </c>
      <c r="G17" s="161" t="s">
        <v>19</v>
      </c>
      <c r="H17" s="161" t="s">
        <v>1814</v>
      </c>
      <c r="I17" s="161" t="s">
        <v>1814</v>
      </c>
      <c r="J17" s="161" t="s">
        <v>1814</v>
      </c>
      <c r="K17" s="161" t="s">
        <v>19</v>
      </c>
      <c r="L17" s="161" t="s">
        <v>19</v>
      </c>
      <c r="M17" s="161" t="s">
        <v>19</v>
      </c>
      <c r="N17" s="161" t="s">
        <v>1495</v>
      </c>
      <c r="O17" s="161" t="s">
        <v>19</v>
      </c>
      <c r="P17" s="161" t="s">
        <v>432</v>
      </c>
      <c r="Q17" s="161">
        <v>60</v>
      </c>
      <c r="R17" s="161">
        <v>100</v>
      </c>
      <c r="S17" s="161" t="s">
        <v>525</v>
      </c>
      <c r="T17" s="161" t="s">
        <v>553</v>
      </c>
      <c r="U17" s="168">
        <v>45748</v>
      </c>
      <c r="V17" s="168">
        <v>46003</v>
      </c>
      <c r="W17" s="315" t="s">
        <v>540</v>
      </c>
    </row>
    <row r="18" spans="1:23 16383:16383" ht="34.5" hidden="1" customHeight="1" x14ac:dyDescent="0.25">
      <c r="A18" s="325" t="s">
        <v>557</v>
      </c>
      <c r="B18" s="71" t="s">
        <v>557</v>
      </c>
      <c r="C18" s="178" t="s">
        <v>540</v>
      </c>
      <c r="D18" s="178">
        <v>0</v>
      </c>
      <c r="E18" s="178" t="s">
        <v>492</v>
      </c>
      <c r="F18" s="178" t="s">
        <v>557</v>
      </c>
      <c r="G18" s="178" t="s">
        <v>511</v>
      </c>
      <c r="H18" s="178" t="s">
        <v>11</v>
      </c>
      <c r="I18" s="178" t="s">
        <v>1454</v>
      </c>
      <c r="J18" s="178" t="s">
        <v>1455</v>
      </c>
      <c r="K18" s="178" t="s">
        <v>1925</v>
      </c>
      <c r="L18" s="178" t="s">
        <v>495</v>
      </c>
      <c r="M18" s="178" t="s">
        <v>52</v>
      </c>
      <c r="N18" s="178" t="s">
        <v>542</v>
      </c>
      <c r="O18" s="178" t="s">
        <v>1600</v>
      </c>
      <c r="P18" s="178" t="s">
        <v>400</v>
      </c>
      <c r="Q18" s="178">
        <v>20</v>
      </c>
      <c r="R18" s="178">
        <v>100</v>
      </c>
      <c r="S18" s="179" t="s">
        <v>525</v>
      </c>
      <c r="T18" s="179" t="s">
        <v>526</v>
      </c>
      <c r="U18" s="179" t="s">
        <v>1897</v>
      </c>
      <c r="V18" s="161" t="s">
        <v>1906</v>
      </c>
      <c r="W18" s="315" t="s">
        <v>540</v>
      </c>
      <c r="XFC18" s="177"/>
    </row>
    <row r="19" spans="1:23 16383:16383" ht="45" x14ac:dyDescent="0.25">
      <c r="A19" s="316" t="s">
        <v>559</v>
      </c>
      <c r="B19" s="71" t="s">
        <v>559</v>
      </c>
      <c r="C19" s="161" t="s">
        <v>540</v>
      </c>
      <c r="D19" s="161">
        <v>0</v>
      </c>
      <c r="E19" s="161" t="s">
        <v>499</v>
      </c>
      <c r="F19" s="161" t="s">
        <v>559</v>
      </c>
      <c r="G19" s="161" t="s">
        <v>19</v>
      </c>
      <c r="H19" s="161" t="s">
        <v>1814</v>
      </c>
      <c r="I19" s="161" t="s">
        <v>1814</v>
      </c>
      <c r="J19" s="161" t="s">
        <v>1814</v>
      </c>
      <c r="K19" s="161" t="s">
        <v>19</v>
      </c>
      <c r="L19" s="161" t="s">
        <v>19</v>
      </c>
      <c r="M19" s="161" t="s">
        <v>19</v>
      </c>
      <c r="N19" s="161" t="s">
        <v>542</v>
      </c>
      <c r="O19" s="161" t="s">
        <v>19</v>
      </c>
      <c r="P19" s="161" t="s">
        <v>401</v>
      </c>
      <c r="Q19" s="161">
        <v>20</v>
      </c>
      <c r="R19" s="161">
        <v>1</v>
      </c>
      <c r="S19" s="161" t="s">
        <v>497</v>
      </c>
      <c r="T19" s="161" t="s">
        <v>544</v>
      </c>
      <c r="U19" s="168">
        <v>45670</v>
      </c>
      <c r="V19" s="168">
        <v>45688</v>
      </c>
      <c r="W19" s="315" t="s">
        <v>540</v>
      </c>
    </row>
    <row r="20" spans="1:23 16383:16383" ht="45" x14ac:dyDescent="0.25">
      <c r="A20" s="316" t="s">
        <v>560</v>
      </c>
      <c r="B20" s="71" t="s">
        <v>560</v>
      </c>
      <c r="C20" s="161" t="s">
        <v>540</v>
      </c>
      <c r="D20" s="161">
        <v>0</v>
      </c>
      <c r="E20" s="161" t="s">
        <v>499</v>
      </c>
      <c r="F20" s="161" t="s">
        <v>560</v>
      </c>
      <c r="G20" s="161" t="s">
        <v>19</v>
      </c>
      <c r="H20" s="161" t="s">
        <v>1814</v>
      </c>
      <c r="I20" s="161" t="s">
        <v>1814</v>
      </c>
      <c r="J20" s="161" t="s">
        <v>1814</v>
      </c>
      <c r="K20" s="161" t="s">
        <v>19</v>
      </c>
      <c r="L20" s="161" t="s">
        <v>19</v>
      </c>
      <c r="M20" s="161" t="s">
        <v>19</v>
      </c>
      <c r="N20" s="161" t="s">
        <v>542</v>
      </c>
      <c r="O20" s="161" t="s">
        <v>19</v>
      </c>
      <c r="P20" s="161" t="s">
        <v>402</v>
      </c>
      <c r="Q20" s="161">
        <v>80</v>
      </c>
      <c r="R20" s="161">
        <v>100</v>
      </c>
      <c r="S20" s="161" t="s">
        <v>525</v>
      </c>
      <c r="T20" s="161" t="s">
        <v>526</v>
      </c>
      <c r="U20" s="168">
        <v>45691</v>
      </c>
      <c r="V20" s="168">
        <v>46003</v>
      </c>
      <c r="W20" s="315" t="s">
        <v>540</v>
      </c>
    </row>
    <row r="21" spans="1:23 16383:16383" ht="34.5" hidden="1" customHeight="1" x14ac:dyDescent="0.25">
      <c r="A21" s="325" t="s">
        <v>562</v>
      </c>
      <c r="B21" s="71" t="s">
        <v>562</v>
      </c>
      <c r="C21" s="178" t="s">
        <v>561</v>
      </c>
      <c r="D21" s="178">
        <v>0</v>
      </c>
      <c r="E21" s="178" t="s">
        <v>492</v>
      </c>
      <c r="F21" s="178" t="s">
        <v>562</v>
      </c>
      <c r="G21" s="178" t="s">
        <v>511</v>
      </c>
      <c r="H21" s="178" t="s">
        <v>12</v>
      </c>
      <c r="I21" s="178" t="s">
        <v>1452</v>
      </c>
      <c r="J21" s="178" t="s">
        <v>1453</v>
      </c>
      <c r="K21" s="178" t="s">
        <v>1885</v>
      </c>
      <c r="L21" s="178" t="s">
        <v>495</v>
      </c>
      <c r="M21" s="178" t="s">
        <v>19</v>
      </c>
      <c r="N21" s="178" t="s">
        <v>496</v>
      </c>
      <c r="O21" s="178">
        <v>0</v>
      </c>
      <c r="P21" s="178" t="s">
        <v>71</v>
      </c>
      <c r="Q21" s="178">
        <v>15</v>
      </c>
      <c r="R21" s="178">
        <v>100</v>
      </c>
      <c r="S21" s="179" t="s">
        <v>525</v>
      </c>
      <c r="T21" s="179" t="s">
        <v>563</v>
      </c>
      <c r="U21" s="179" t="s">
        <v>1886</v>
      </c>
      <c r="V21" s="161" t="s">
        <v>1887</v>
      </c>
      <c r="W21" s="315" t="s">
        <v>561</v>
      </c>
      <c r="XFC21" s="177"/>
    </row>
    <row r="22" spans="1:23 16383:16383" ht="75" x14ac:dyDescent="0.25">
      <c r="A22" s="316" t="s">
        <v>564</v>
      </c>
      <c r="B22" s="71" t="s">
        <v>564</v>
      </c>
      <c r="C22" s="161" t="s">
        <v>561</v>
      </c>
      <c r="D22" s="161">
        <v>0</v>
      </c>
      <c r="E22" s="161" t="s">
        <v>499</v>
      </c>
      <c r="F22" s="161" t="s">
        <v>564</v>
      </c>
      <c r="G22" s="161" t="s">
        <v>19</v>
      </c>
      <c r="H22" s="161" t="s">
        <v>1814</v>
      </c>
      <c r="I22" s="161" t="s">
        <v>1814</v>
      </c>
      <c r="J22" s="161" t="s">
        <v>1814</v>
      </c>
      <c r="K22" s="161" t="s">
        <v>19</v>
      </c>
      <c r="L22" s="161" t="s">
        <v>19</v>
      </c>
      <c r="M22" s="161" t="s">
        <v>19</v>
      </c>
      <c r="N22" s="161" t="s">
        <v>496</v>
      </c>
      <c r="O22" s="161" t="s">
        <v>19</v>
      </c>
      <c r="P22" s="161" t="s">
        <v>72</v>
      </c>
      <c r="Q22" s="161">
        <v>25</v>
      </c>
      <c r="R22" s="161">
        <v>100</v>
      </c>
      <c r="S22" s="161" t="s">
        <v>525</v>
      </c>
      <c r="T22" s="161" t="s">
        <v>565</v>
      </c>
      <c r="U22" s="168">
        <v>45691</v>
      </c>
      <c r="V22" s="168">
        <v>45989</v>
      </c>
      <c r="W22" s="315" t="s">
        <v>561</v>
      </c>
    </row>
    <row r="23" spans="1:23 16383:16383" ht="45" x14ac:dyDescent="0.25">
      <c r="A23" s="316" t="s">
        <v>566</v>
      </c>
      <c r="B23" s="71" t="s">
        <v>566</v>
      </c>
      <c r="C23" s="161" t="s">
        <v>561</v>
      </c>
      <c r="D23" s="161">
        <v>0</v>
      </c>
      <c r="E23" s="161" t="s">
        <v>499</v>
      </c>
      <c r="F23" s="161" t="s">
        <v>566</v>
      </c>
      <c r="G23" s="161" t="s">
        <v>19</v>
      </c>
      <c r="H23" s="161" t="s">
        <v>1814</v>
      </c>
      <c r="I23" s="161" t="s">
        <v>1814</v>
      </c>
      <c r="J23" s="161" t="s">
        <v>1814</v>
      </c>
      <c r="K23" s="161" t="s">
        <v>19</v>
      </c>
      <c r="L23" s="161" t="s">
        <v>19</v>
      </c>
      <c r="M23" s="161" t="s">
        <v>19</v>
      </c>
      <c r="N23" s="161" t="s">
        <v>496</v>
      </c>
      <c r="O23" s="161" t="s">
        <v>19</v>
      </c>
      <c r="P23" s="161" t="s">
        <v>73</v>
      </c>
      <c r="Q23" s="161">
        <v>25</v>
      </c>
      <c r="R23" s="161">
        <v>1</v>
      </c>
      <c r="S23" s="161" t="s">
        <v>497</v>
      </c>
      <c r="T23" s="161" t="s">
        <v>567</v>
      </c>
      <c r="U23" s="168">
        <v>45748</v>
      </c>
      <c r="V23" s="168">
        <v>45777</v>
      </c>
      <c r="W23" s="315" t="s">
        <v>561</v>
      </c>
    </row>
    <row r="24" spans="1:23 16383:16383" ht="60" x14ac:dyDescent="0.25">
      <c r="A24" s="316" t="s">
        <v>568</v>
      </c>
      <c r="B24" s="71" t="s">
        <v>568</v>
      </c>
      <c r="C24" s="161" t="s">
        <v>561</v>
      </c>
      <c r="D24" s="161">
        <v>0</v>
      </c>
      <c r="E24" s="161" t="s">
        <v>499</v>
      </c>
      <c r="F24" s="161" t="s">
        <v>568</v>
      </c>
      <c r="G24" s="161" t="s">
        <v>19</v>
      </c>
      <c r="H24" s="161" t="s">
        <v>1814</v>
      </c>
      <c r="I24" s="161" t="s">
        <v>1814</v>
      </c>
      <c r="J24" s="161" t="s">
        <v>1814</v>
      </c>
      <c r="K24" s="161" t="s">
        <v>19</v>
      </c>
      <c r="L24" s="161" t="s">
        <v>19</v>
      </c>
      <c r="M24" s="161" t="s">
        <v>19</v>
      </c>
      <c r="N24" s="161" t="s">
        <v>496</v>
      </c>
      <c r="O24" s="161" t="s">
        <v>19</v>
      </c>
      <c r="P24" s="161" t="s">
        <v>74</v>
      </c>
      <c r="Q24" s="161">
        <v>25</v>
      </c>
      <c r="R24" s="161">
        <v>1</v>
      </c>
      <c r="S24" s="161" t="s">
        <v>497</v>
      </c>
      <c r="T24" s="161" t="s">
        <v>569</v>
      </c>
      <c r="U24" s="168">
        <v>45811</v>
      </c>
      <c r="V24" s="168">
        <v>45839</v>
      </c>
      <c r="W24" s="315" t="s">
        <v>561</v>
      </c>
    </row>
    <row r="25" spans="1:23 16383:16383" ht="30" x14ac:dyDescent="0.25">
      <c r="A25" s="316" t="s">
        <v>570</v>
      </c>
      <c r="B25" s="71" t="s">
        <v>570</v>
      </c>
      <c r="C25" s="161" t="s">
        <v>561</v>
      </c>
      <c r="D25" s="161">
        <v>0</v>
      </c>
      <c r="E25" s="161" t="s">
        <v>499</v>
      </c>
      <c r="F25" s="161" t="s">
        <v>570</v>
      </c>
      <c r="G25" s="161" t="s">
        <v>19</v>
      </c>
      <c r="H25" s="161" t="s">
        <v>1814</v>
      </c>
      <c r="I25" s="161" t="s">
        <v>1814</v>
      </c>
      <c r="J25" s="161" t="s">
        <v>1814</v>
      </c>
      <c r="K25" s="161" t="s">
        <v>19</v>
      </c>
      <c r="L25" s="161" t="s">
        <v>19</v>
      </c>
      <c r="M25" s="161" t="s">
        <v>19</v>
      </c>
      <c r="N25" s="161" t="s">
        <v>496</v>
      </c>
      <c r="O25" s="161" t="s">
        <v>19</v>
      </c>
      <c r="P25" s="161" t="s">
        <v>75</v>
      </c>
      <c r="Q25" s="161">
        <v>25</v>
      </c>
      <c r="R25" s="161">
        <v>6</v>
      </c>
      <c r="S25" s="161" t="s">
        <v>497</v>
      </c>
      <c r="T25" s="161" t="s">
        <v>571</v>
      </c>
      <c r="U25" s="168">
        <v>45811</v>
      </c>
      <c r="V25" s="168">
        <v>45989</v>
      </c>
      <c r="W25" s="315" t="s">
        <v>561</v>
      </c>
    </row>
    <row r="26" spans="1:23 16383:16383" ht="34.5" hidden="1" customHeight="1" x14ac:dyDescent="0.25">
      <c r="A26" s="325" t="s">
        <v>572</v>
      </c>
      <c r="B26" s="71" t="s">
        <v>572</v>
      </c>
      <c r="C26" s="178" t="s">
        <v>561</v>
      </c>
      <c r="D26" s="178">
        <v>0</v>
      </c>
      <c r="E26" s="178" t="s">
        <v>492</v>
      </c>
      <c r="F26" s="178" t="s">
        <v>572</v>
      </c>
      <c r="G26" s="178" t="s">
        <v>494</v>
      </c>
      <c r="H26" s="178" t="s">
        <v>61</v>
      </c>
      <c r="I26" s="178" t="s">
        <v>1795</v>
      </c>
      <c r="J26" s="178" t="s">
        <v>1451</v>
      </c>
      <c r="K26" s="178" t="s">
        <v>1885</v>
      </c>
      <c r="L26" s="178" t="s">
        <v>495</v>
      </c>
      <c r="M26" s="178" t="s">
        <v>19</v>
      </c>
      <c r="N26" s="178" t="s">
        <v>496</v>
      </c>
      <c r="O26" s="178" t="s">
        <v>1603</v>
      </c>
      <c r="P26" s="178" t="s">
        <v>76</v>
      </c>
      <c r="Q26" s="178">
        <v>17</v>
      </c>
      <c r="R26" s="178">
        <v>1</v>
      </c>
      <c r="S26" s="179" t="s">
        <v>497</v>
      </c>
      <c r="T26" s="179" t="s">
        <v>573</v>
      </c>
      <c r="U26" s="179" t="s">
        <v>1893</v>
      </c>
      <c r="V26" s="161" t="s">
        <v>1894</v>
      </c>
      <c r="W26" s="315" t="s">
        <v>561</v>
      </c>
      <c r="XFC26" s="177"/>
    </row>
    <row r="27" spans="1:23 16383:16383" ht="30" x14ac:dyDescent="0.25">
      <c r="A27" s="316" t="s">
        <v>574</v>
      </c>
      <c r="B27" s="71" t="s">
        <v>574</v>
      </c>
      <c r="C27" s="161" t="s">
        <v>561</v>
      </c>
      <c r="D27" s="161">
        <v>0</v>
      </c>
      <c r="E27" s="161" t="s">
        <v>499</v>
      </c>
      <c r="F27" s="161" t="s">
        <v>574</v>
      </c>
      <c r="G27" s="161" t="s">
        <v>19</v>
      </c>
      <c r="H27" s="161" t="s">
        <v>1814</v>
      </c>
      <c r="I27" s="161" t="s">
        <v>1814</v>
      </c>
      <c r="J27" s="161" t="s">
        <v>1814</v>
      </c>
      <c r="K27" s="161" t="s">
        <v>19</v>
      </c>
      <c r="L27" s="161" t="s">
        <v>19</v>
      </c>
      <c r="M27" s="161" t="s">
        <v>19</v>
      </c>
      <c r="N27" s="161" t="s">
        <v>496</v>
      </c>
      <c r="O27" s="161" t="s">
        <v>19</v>
      </c>
      <c r="P27" s="161" t="s">
        <v>77</v>
      </c>
      <c r="Q27" s="161">
        <v>60</v>
      </c>
      <c r="R27" s="161">
        <v>1</v>
      </c>
      <c r="S27" s="161" t="s">
        <v>497</v>
      </c>
      <c r="T27" s="161" t="s">
        <v>575</v>
      </c>
      <c r="U27" s="168">
        <v>45677</v>
      </c>
      <c r="V27" s="168">
        <v>45688</v>
      </c>
      <c r="W27" s="315" t="s">
        <v>561</v>
      </c>
    </row>
    <row r="28" spans="1:23 16383:16383" ht="30" x14ac:dyDescent="0.25">
      <c r="A28" s="316" t="s">
        <v>576</v>
      </c>
      <c r="B28" s="71" t="s">
        <v>576</v>
      </c>
      <c r="C28" s="161" t="s">
        <v>561</v>
      </c>
      <c r="D28" s="161">
        <v>0</v>
      </c>
      <c r="E28" s="161" t="s">
        <v>499</v>
      </c>
      <c r="F28" s="161" t="s">
        <v>576</v>
      </c>
      <c r="G28" s="161" t="s">
        <v>19</v>
      </c>
      <c r="H28" s="161" t="s">
        <v>1814</v>
      </c>
      <c r="I28" s="161" t="s">
        <v>1814</v>
      </c>
      <c r="J28" s="161" t="s">
        <v>1814</v>
      </c>
      <c r="K28" s="161" t="s">
        <v>19</v>
      </c>
      <c r="L28" s="161" t="s">
        <v>19</v>
      </c>
      <c r="M28" s="161" t="s">
        <v>19</v>
      </c>
      <c r="N28" s="161" t="s">
        <v>496</v>
      </c>
      <c r="O28" s="161" t="s">
        <v>19</v>
      </c>
      <c r="P28" s="161" t="s">
        <v>78</v>
      </c>
      <c r="Q28" s="161">
        <v>40</v>
      </c>
      <c r="R28" s="161">
        <v>1</v>
      </c>
      <c r="S28" s="161" t="s">
        <v>497</v>
      </c>
      <c r="T28" s="161" t="s">
        <v>577</v>
      </c>
      <c r="U28" s="168">
        <v>45691</v>
      </c>
      <c r="V28" s="168">
        <v>45716</v>
      </c>
      <c r="W28" s="315" t="s">
        <v>561</v>
      </c>
    </row>
    <row r="29" spans="1:23 16383:16383" ht="34.5" hidden="1" customHeight="1" x14ac:dyDescent="0.25">
      <c r="A29" s="325" t="s">
        <v>578</v>
      </c>
      <c r="B29" s="71" t="s">
        <v>578</v>
      </c>
      <c r="C29" s="178" t="s">
        <v>561</v>
      </c>
      <c r="D29" s="178">
        <v>0</v>
      </c>
      <c r="E29" s="178" t="s">
        <v>492</v>
      </c>
      <c r="F29" s="178" t="s">
        <v>578</v>
      </c>
      <c r="G29" s="178" t="s">
        <v>494</v>
      </c>
      <c r="H29" s="178" t="s">
        <v>61</v>
      </c>
      <c r="I29" s="178" t="s">
        <v>1795</v>
      </c>
      <c r="J29" s="178" t="s">
        <v>1451</v>
      </c>
      <c r="K29" s="178" t="s">
        <v>1885</v>
      </c>
      <c r="L29" s="178" t="s">
        <v>495</v>
      </c>
      <c r="M29" s="178" t="s">
        <v>19</v>
      </c>
      <c r="N29" s="178" t="s">
        <v>496</v>
      </c>
      <c r="O29" s="178">
        <v>0</v>
      </c>
      <c r="P29" s="178" t="s">
        <v>79</v>
      </c>
      <c r="Q29" s="178">
        <v>17</v>
      </c>
      <c r="R29" s="178">
        <v>1</v>
      </c>
      <c r="S29" s="179" t="s">
        <v>497</v>
      </c>
      <c r="T29" s="179" t="s">
        <v>579</v>
      </c>
      <c r="U29" s="179" t="s">
        <v>1893</v>
      </c>
      <c r="V29" s="161" t="s">
        <v>1896</v>
      </c>
      <c r="W29" s="315" t="s">
        <v>561</v>
      </c>
      <c r="XFC29" s="177"/>
    </row>
    <row r="30" spans="1:23 16383:16383" ht="45" x14ac:dyDescent="0.25">
      <c r="A30" s="316" t="s">
        <v>580</v>
      </c>
      <c r="B30" s="71" t="s">
        <v>580</v>
      </c>
      <c r="C30" s="161" t="s">
        <v>561</v>
      </c>
      <c r="D30" s="161">
        <v>0</v>
      </c>
      <c r="E30" s="161" t="s">
        <v>499</v>
      </c>
      <c r="F30" s="161" t="s">
        <v>580</v>
      </c>
      <c r="G30" s="161" t="s">
        <v>19</v>
      </c>
      <c r="H30" s="161" t="s">
        <v>1814</v>
      </c>
      <c r="I30" s="161" t="s">
        <v>1814</v>
      </c>
      <c r="J30" s="161" t="s">
        <v>1814</v>
      </c>
      <c r="K30" s="161" t="s">
        <v>19</v>
      </c>
      <c r="L30" s="161" t="s">
        <v>19</v>
      </c>
      <c r="M30" s="161" t="s">
        <v>19</v>
      </c>
      <c r="N30" s="161" t="s">
        <v>496</v>
      </c>
      <c r="O30" s="161" t="s">
        <v>19</v>
      </c>
      <c r="P30" s="161" t="s">
        <v>80</v>
      </c>
      <c r="Q30" s="161">
        <v>80</v>
      </c>
      <c r="R30" s="161">
        <v>1</v>
      </c>
      <c r="S30" s="161" t="s">
        <v>497</v>
      </c>
      <c r="T30" s="161" t="s">
        <v>579</v>
      </c>
      <c r="U30" s="168">
        <v>45677</v>
      </c>
      <c r="V30" s="168">
        <v>45688</v>
      </c>
      <c r="W30" s="315" t="s">
        <v>561</v>
      </c>
    </row>
    <row r="31" spans="1:23 16383:16383" ht="45" x14ac:dyDescent="0.25">
      <c r="A31" s="316" t="s">
        <v>581</v>
      </c>
      <c r="B31" s="71" t="s">
        <v>581</v>
      </c>
      <c r="C31" s="161" t="s">
        <v>561</v>
      </c>
      <c r="D31" s="161">
        <v>0</v>
      </c>
      <c r="E31" s="161" t="s">
        <v>499</v>
      </c>
      <c r="F31" s="161" t="s">
        <v>581</v>
      </c>
      <c r="G31" s="161" t="s">
        <v>19</v>
      </c>
      <c r="H31" s="161" t="s">
        <v>1814</v>
      </c>
      <c r="I31" s="161" t="s">
        <v>1814</v>
      </c>
      <c r="J31" s="161" t="s">
        <v>1814</v>
      </c>
      <c r="K31" s="161" t="s">
        <v>19</v>
      </c>
      <c r="L31" s="161" t="s">
        <v>19</v>
      </c>
      <c r="M31" s="161" t="s">
        <v>19</v>
      </c>
      <c r="N31" s="161" t="s">
        <v>496</v>
      </c>
      <c r="O31" s="161" t="s">
        <v>19</v>
      </c>
      <c r="P31" s="161" t="s">
        <v>81</v>
      </c>
      <c r="Q31" s="161">
        <v>20</v>
      </c>
      <c r="R31" s="161">
        <v>100</v>
      </c>
      <c r="S31" s="161" t="s">
        <v>525</v>
      </c>
      <c r="T31" s="161" t="s">
        <v>582</v>
      </c>
      <c r="U31" s="168">
        <v>45691</v>
      </c>
      <c r="V31" s="168">
        <v>46013</v>
      </c>
      <c r="W31" s="315" t="s">
        <v>561</v>
      </c>
    </row>
    <row r="32" spans="1:23 16383:16383" ht="34.5" hidden="1" customHeight="1" x14ac:dyDescent="0.25">
      <c r="A32" s="325" t="s">
        <v>583</v>
      </c>
      <c r="B32" s="71" t="s">
        <v>583</v>
      </c>
      <c r="C32" s="178" t="s">
        <v>561</v>
      </c>
      <c r="D32" s="178">
        <v>0</v>
      </c>
      <c r="E32" s="178" t="s">
        <v>492</v>
      </c>
      <c r="F32" s="178" t="s">
        <v>583</v>
      </c>
      <c r="G32" s="178" t="s">
        <v>494</v>
      </c>
      <c r="H32" s="178" t="s">
        <v>61</v>
      </c>
      <c r="I32" s="178" t="s">
        <v>1795</v>
      </c>
      <c r="J32" s="178" t="s">
        <v>1451</v>
      </c>
      <c r="K32" s="178" t="s">
        <v>1885</v>
      </c>
      <c r="L32" s="178" t="s">
        <v>495</v>
      </c>
      <c r="M32" s="178" t="s">
        <v>20</v>
      </c>
      <c r="N32" s="178" t="s">
        <v>496</v>
      </c>
      <c r="O32" s="178" t="s">
        <v>1600</v>
      </c>
      <c r="P32" s="178" t="s">
        <v>82</v>
      </c>
      <c r="Q32" s="178">
        <v>17</v>
      </c>
      <c r="R32" s="178">
        <v>100</v>
      </c>
      <c r="S32" s="179" t="s">
        <v>525</v>
      </c>
      <c r="T32" s="179" t="s">
        <v>584</v>
      </c>
      <c r="U32" s="179" t="s">
        <v>1897</v>
      </c>
      <c r="V32" s="161" t="s">
        <v>1896</v>
      </c>
      <c r="W32" s="315" t="s">
        <v>561</v>
      </c>
      <c r="XFC32" s="177"/>
    </row>
    <row r="33" spans="1:23 16383:16383" ht="75" x14ac:dyDescent="0.25">
      <c r="A33" s="316" t="s">
        <v>585</v>
      </c>
      <c r="B33" s="71" t="s">
        <v>585</v>
      </c>
      <c r="C33" s="161" t="s">
        <v>561</v>
      </c>
      <c r="D33" s="161">
        <v>0</v>
      </c>
      <c r="E33" s="161" t="s">
        <v>499</v>
      </c>
      <c r="F33" s="161" t="s">
        <v>585</v>
      </c>
      <c r="G33" s="161" t="s">
        <v>19</v>
      </c>
      <c r="H33" s="161" t="s">
        <v>1814</v>
      </c>
      <c r="I33" s="161" t="s">
        <v>1814</v>
      </c>
      <c r="J33" s="161" t="s">
        <v>1814</v>
      </c>
      <c r="K33" s="161" t="s">
        <v>19</v>
      </c>
      <c r="L33" s="161" t="s">
        <v>19</v>
      </c>
      <c r="M33" s="161" t="s">
        <v>19</v>
      </c>
      <c r="N33" s="161" t="s">
        <v>496</v>
      </c>
      <c r="O33" s="161" t="s">
        <v>19</v>
      </c>
      <c r="P33" s="161" t="s">
        <v>83</v>
      </c>
      <c r="Q33" s="161">
        <v>15</v>
      </c>
      <c r="R33" s="161">
        <v>1</v>
      </c>
      <c r="S33" s="161" t="s">
        <v>497</v>
      </c>
      <c r="T33" s="161" t="s">
        <v>586</v>
      </c>
      <c r="U33" s="168">
        <v>45670</v>
      </c>
      <c r="V33" s="168">
        <v>45688</v>
      </c>
      <c r="W33" s="315" t="s">
        <v>561</v>
      </c>
    </row>
    <row r="34" spans="1:23 16383:16383" ht="60" x14ac:dyDescent="0.25">
      <c r="A34" s="316" t="s">
        <v>587</v>
      </c>
      <c r="B34" s="71" t="s">
        <v>587</v>
      </c>
      <c r="C34" s="161" t="s">
        <v>561</v>
      </c>
      <c r="D34" s="161">
        <v>0</v>
      </c>
      <c r="E34" s="161" t="s">
        <v>499</v>
      </c>
      <c r="F34" s="161" t="s">
        <v>587</v>
      </c>
      <c r="G34" s="161" t="s">
        <v>19</v>
      </c>
      <c r="H34" s="161" t="s">
        <v>1814</v>
      </c>
      <c r="I34" s="161" t="s">
        <v>1814</v>
      </c>
      <c r="J34" s="161" t="s">
        <v>1814</v>
      </c>
      <c r="K34" s="161" t="s">
        <v>19</v>
      </c>
      <c r="L34" s="161" t="s">
        <v>19</v>
      </c>
      <c r="M34" s="161" t="s">
        <v>19</v>
      </c>
      <c r="N34" s="161" t="s">
        <v>496</v>
      </c>
      <c r="O34" s="161" t="s">
        <v>19</v>
      </c>
      <c r="P34" s="161" t="s">
        <v>84</v>
      </c>
      <c r="Q34" s="161">
        <v>15</v>
      </c>
      <c r="R34" s="161">
        <v>1</v>
      </c>
      <c r="S34" s="161" t="s">
        <v>497</v>
      </c>
      <c r="T34" s="161" t="s">
        <v>588</v>
      </c>
      <c r="U34" s="168">
        <v>45670</v>
      </c>
      <c r="V34" s="168">
        <v>45688</v>
      </c>
      <c r="W34" s="315" t="s">
        <v>561</v>
      </c>
    </row>
    <row r="35" spans="1:23 16383:16383" ht="75" x14ac:dyDescent="0.25">
      <c r="A35" s="316" t="s">
        <v>589</v>
      </c>
      <c r="B35" s="71" t="s">
        <v>589</v>
      </c>
      <c r="C35" s="161" t="s">
        <v>561</v>
      </c>
      <c r="D35" s="161">
        <v>0</v>
      </c>
      <c r="E35" s="161" t="s">
        <v>499</v>
      </c>
      <c r="F35" s="161" t="s">
        <v>589</v>
      </c>
      <c r="G35" s="161" t="s">
        <v>19</v>
      </c>
      <c r="H35" s="161" t="s">
        <v>1814</v>
      </c>
      <c r="I35" s="161" t="s">
        <v>1814</v>
      </c>
      <c r="J35" s="161" t="s">
        <v>1814</v>
      </c>
      <c r="K35" s="161" t="s">
        <v>19</v>
      </c>
      <c r="L35" s="161" t="s">
        <v>19</v>
      </c>
      <c r="M35" s="161" t="s">
        <v>19</v>
      </c>
      <c r="N35" s="161" t="s">
        <v>496</v>
      </c>
      <c r="O35" s="161" t="s">
        <v>19</v>
      </c>
      <c r="P35" s="161" t="s">
        <v>85</v>
      </c>
      <c r="Q35" s="161">
        <v>70</v>
      </c>
      <c r="R35" s="161">
        <v>100</v>
      </c>
      <c r="S35" s="161" t="s">
        <v>525</v>
      </c>
      <c r="T35" s="161" t="s">
        <v>582</v>
      </c>
      <c r="U35" s="168">
        <v>45691</v>
      </c>
      <c r="V35" s="168">
        <v>46013</v>
      </c>
      <c r="W35" s="315" t="s">
        <v>561</v>
      </c>
    </row>
    <row r="36" spans="1:23 16383:16383" ht="34.5" hidden="1" customHeight="1" x14ac:dyDescent="0.25">
      <c r="A36" s="325" t="s">
        <v>590</v>
      </c>
      <c r="B36" s="71" t="s">
        <v>590</v>
      </c>
      <c r="C36" s="178" t="s">
        <v>561</v>
      </c>
      <c r="D36" s="178">
        <v>0</v>
      </c>
      <c r="E36" s="178" t="s">
        <v>492</v>
      </c>
      <c r="F36" s="178" t="s">
        <v>590</v>
      </c>
      <c r="G36" s="178" t="s">
        <v>494</v>
      </c>
      <c r="H36" s="178" t="s">
        <v>61</v>
      </c>
      <c r="I36" s="178" t="s">
        <v>1795</v>
      </c>
      <c r="J36" s="178" t="s">
        <v>1451</v>
      </c>
      <c r="K36" s="178" t="s">
        <v>1885</v>
      </c>
      <c r="L36" s="178" t="s">
        <v>495</v>
      </c>
      <c r="M36" s="178" t="s">
        <v>20</v>
      </c>
      <c r="N36" s="178" t="s">
        <v>496</v>
      </c>
      <c r="O36" s="178" t="s">
        <v>1600</v>
      </c>
      <c r="P36" s="178" t="s">
        <v>86</v>
      </c>
      <c r="Q36" s="178">
        <v>17</v>
      </c>
      <c r="R36" s="178">
        <v>100</v>
      </c>
      <c r="S36" s="179" t="s">
        <v>525</v>
      </c>
      <c r="T36" s="179" t="s">
        <v>591</v>
      </c>
      <c r="U36" s="179" t="s">
        <v>1897</v>
      </c>
      <c r="V36" s="161" t="s">
        <v>1896</v>
      </c>
      <c r="W36" s="315" t="s">
        <v>561</v>
      </c>
      <c r="XFC36" s="177"/>
    </row>
    <row r="37" spans="1:23 16383:16383" ht="60" x14ac:dyDescent="0.25">
      <c r="A37" s="316" t="s">
        <v>592</v>
      </c>
      <c r="B37" s="71" t="s">
        <v>592</v>
      </c>
      <c r="C37" s="161" t="s">
        <v>561</v>
      </c>
      <c r="D37" s="161">
        <v>0</v>
      </c>
      <c r="E37" s="161" t="s">
        <v>499</v>
      </c>
      <c r="F37" s="161" t="s">
        <v>592</v>
      </c>
      <c r="G37" s="161" t="s">
        <v>19</v>
      </c>
      <c r="H37" s="161" t="s">
        <v>1814</v>
      </c>
      <c r="I37" s="161" t="s">
        <v>1814</v>
      </c>
      <c r="J37" s="161" t="s">
        <v>1814</v>
      </c>
      <c r="K37" s="161" t="s">
        <v>19</v>
      </c>
      <c r="L37" s="161" t="s">
        <v>19</v>
      </c>
      <c r="M37" s="161" t="s">
        <v>19</v>
      </c>
      <c r="N37" s="161" t="s">
        <v>496</v>
      </c>
      <c r="O37" s="161" t="s">
        <v>19</v>
      </c>
      <c r="P37" s="161" t="s">
        <v>87</v>
      </c>
      <c r="Q37" s="161">
        <v>15</v>
      </c>
      <c r="R37" s="161">
        <v>1</v>
      </c>
      <c r="S37" s="161" t="s">
        <v>497</v>
      </c>
      <c r="T37" s="161" t="s">
        <v>593</v>
      </c>
      <c r="U37" s="168">
        <v>45670</v>
      </c>
      <c r="V37" s="168">
        <v>45688</v>
      </c>
      <c r="W37" s="315" t="s">
        <v>561</v>
      </c>
    </row>
    <row r="38" spans="1:23 16383:16383" ht="45" x14ac:dyDescent="0.25">
      <c r="A38" s="316" t="s">
        <v>594</v>
      </c>
      <c r="B38" s="71" t="s">
        <v>594</v>
      </c>
      <c r="C38" s="161" t="s">
        <v>561</v>
      </c>
      <c r="D38" s="161">
        <v>0</v>
      </c>
      <c r="E38" s="161" t="s">
        <v>499</v>
      </c>
      <c r="F38" s="161" t="s">
        <v>594</v>
      </c>
      <c r="G38" s="161" t="s">
        <v>19</v>
      </c>
      <c r="H38" s="161" t="s">
        <v>1814</v>
      </c>
      <c r="I38" s="161" t="s">
        <v>1814</v>
      </c>
      <c r="J38" s="161" t="s">
        <v>1814</v>
      </c>
      <c r="K38" s="161" t="s">
        <v>19</v>
      </c>
      <c r="L38" s="161" t="s">
        <v>19</v>
      </c>
      <c r="M38" s="161" t="s">
        <v>19</v>
      </c>
      <c r="N38" s="161" t="s">
        <v>496</v>
      </c>
      <c r="O38" s="161" t="s">
        <v>19</v>
      </c>
      <c r="P38" s="161" t="s">
        <v>88</v>
      </c>
      <c r="Q38" s="161">
        <v>15</v>
      </c>
      <c r="R38" s="161">
        <v>1</v>
      </c>
      <c r="S38" s="161" t="s">
        <v>497</v>
      </c>
      <c r="T38" s="161" t="s">
        <v>595</v>
      </c>
      <c r="U38" s="168">
        <v>45670</v>
      </c>
      <c r="V38" s="168">
        <v>45688</v>
      </c>
      <c r="W38" s="315" t="s">
        <v>561</v>
      </c>
    </row>
    <row r="39" spans="1:23 16383:16383" ht="45" x14ac:dyDescent="0.25">
      <c r="A39" s="316" t="s">
        <v>596</v>
      </c>
      <c r="B39" s="71" t="s">
        <v>596</v>
      </c>
      <c r="C39" s="161" t="s">
        <v>561</v>
      </c>
      <c r="D39" s="161">
        <v>0</v>
      </c>
      <c r="E39" s="161" t="s">
        <v>499</v>
      </c>
      <c r="F39" s="161" t="s">
        <v>596</v>
      </c>
      <c r="G39" s="161" t="s">
        <v>19</v>
      </c>
      <c r="H39" s="161" t="s">
        <v>1814</v>
      </c>
      <c r="I39" s="161" t="s">
        <v>1814</v>
      </c>
      <c r="J39" s="161" t="s">
        <v>1814</v>
      </c>
      <c r="K39" s="161" t="s">
        <v>19</v>
      </c>
      <c r="L39" s="161" t="s">
        <v>19</v>
      </c>
      <c r="M39" s="161" t="s">
        <v>19</v>
      </c>
      <c r="N39" s="161" t="s">
        <v>496</v>
      </c>
      <c r="O39" s="161" t="s">
        <v>19</v>
      </c>
      <c r="P39" s="161" t="s">
        <v>89</v>
      </c>
      <c r="Q39" s="161">
        <v>70</v>
      </c>
      <c r="R39" s="161">
        <v>100</v>
      </c>
      <c r="S39" s="161" t="s">
        <v>525</v>
      </c>
      <c r="T39" s="161" t="s">
        <v>582</v>
      </c>
      <c r="U39" s="168">
        <v>45691</v>
      </c>
      <c r="V39" s="168">
        <v>46013</v>
      </c>
      <c r="W39" s="315" t="s">
        <v>561</v>
      </c>
    </row>
    <row r="40" spans="1:23 16383:16383" ht="34.5" hidden="1" customHeight="1" x14ac:dyDescent="0.25">
      <c r="A40" s="325" t="s">
        <v>597</v>
      </c>
      <c r="B40" s="71" t="s">
        <v>597</v>
      </c>
      <c r="C40" s="178" t="s">
        <v>561</v>
      </c>
      <c r="D40" s="178">
        <v>0</v>
      </c>
      <c r="E40" s="178" t="s">
        <v>492</v>
      </c>
      <c r="F40" s="178" t="s">
        <v>597</v>
      </c>
      <c r="G40" s="178" t="s">
        <v>494</v>
      </c>
      <c r="H40" s="178" t="s">
        <v>61</v>
      </c>
      <c r="I40" s="178" t="s">
        <v>1795</v>
      </c>
      <c r="J40" s="178" t="s">
        <v>1451</v>
      </c>
      <c r="K40" s="178" t="s">
        <v>1885</v>
      </c>
      <c r="L40" s="178" t="s">
        <v>495</v>
      </c>
      <c r="M40" s="178" t="s">
        <v>20</v>
      </c>
      <c r="N40" s="178" t="s">
        <v>496</v>
      </c>
      <c r="O40" s="178" t="s">
        <v>1600</v>
      </c>
      <c r="P40" s="178" t="s">
        <v>90</v>
      </c>
      <c r="Q40" s="178">
        <v>17</v>
      </c>
      <c r="R40" s="178">
        <v>100</v>
      </c>
      <c r="S40" s="179" t="s">
        <v>525</v>
      </c>
      <c r="T40" s="179" t="s">
        <v>598</v>
      </c>
      <c r="U40" s="179" t="s">
        <v>1897</v>
      </c>
      <c r="V40" s="161" t="s">
        <v>1896</v>
      </c>
      <c r="W40" s="315" t="s">
        <v>561</v>
      </c>
      <c r="XFC40" s="177"/>
    </row>
    <row r="41" spans="1:23 16383:16383" ht="30" x14ac:dyDescent="0.25">
      <c r="A41" s="316" t="s">
        <v>599</v>
      </c>
      <c r="B41" s="71" t="s">
        <v>599</v>
      </c>
      <c r="C41" s="161" t="s">
        <v>561</v>
      </c>
      <c r="D41" s="161">
        <v>0</v>
      </c>
      <c r="E41" s="161" t="s">
        <v>499</v>
      </c>
      <c r="F41" s="161" t="s">
        <v>599</v>
      </c>
      <c r="G41" s="161" t="s">
        <v>19</v>
      </c>
      <c r="H41" s="161" t="s">
        <v>1814</v>
      </c>
      <c r="I41" s="161" t="s">
        <v>1814</v>
      </c>
      <c r="J41" s="161" t="s">
        <v>1814</v>
      </c>
      <c r="K41" s="161" t="s">
        <v>19</v>
      </c>
      <c r="L41" s="161" t="s">
        <v>19</v>
      </c>
      <c r="M41" s="161" t="s">
        <v>19</v>
      </c>
      <c r="N41" s="161" t="s">
        <v>496</v>
      </c>
      <c r="O41" s="161" t="s">
        <v>19</v>
      </c>
      <c r="P41" s="161" t="s">
        <v>91</v>
      </c>
      <c r="Q41" s="161">
        <v>30</v>
      </c>
      <c r="R41" s="161">
        <v>1</v>
      </c>
      <c r="S41" s="161" t="s">
        <v>525</v>
      </c>
      <c r="T41" s="161" t="s">
        <v>600</v>
      </c>
      <c r="U41" s="168">
        <v>45670</v>
      </c>
      <c r="V41" s="168">
        <v>45688</v>
      </c>
      <c r="W41" s="315" t="s">
        <v>561</v>
      </c>
    </row>
    <row r="42" spans="1:23 16383:16383" ht="75" x14ac:dyDescent="0.25">
      <c r="A42" s="316" t="s">
        <v>601</v>
      </c>
      <c r="B42" s="71" t="s">
        <v>601</v>
      </c>
      <c r="C42" s="161" t="s">
        <v>561</v>
      </c>
      <c r="D42" s="161">
        <v>0</v>
      </c>
      <c r="E42" s="161" t="s">
        <v>499</v>
      </c>
      <c r="F42" s="161" t="s">
        <v>601</v>
      </c>
      <c r="G42" s="161" t="s">
        <v>19</v>
      </c>
      <c r="H42" s="161" t="s">
        <v>1814</v>
      </c>
      <c r="I42" s="161" t="s">
        <v>1814</v>
      </c>
      <c r="J42" s="161" t="s">
        <v>1814</v>
      </c>
      <c r="K42" s="161" t="s">
        <v>19</v>
      </c>
      <c r="L42" s="161" t="s">
        <v>19</v>
      </c>
      <c r="M42" s="161" t="s">
        <v>19</v>
      </c>
      <c r="N42" s="161" t="s">
        <v>496</v>
      </c>
      <c r="O42" s="161" t="s">
        <v>19</v>
      </c>
      <c r="P42" s="161" t="s">
        <v>92</v>
      </c>
      <c r="Q42" s="161">
        <v>70</v>
      </c>
      <c r="R42" s="161">
        <v>100</v>
      </c>
      <c r="S42" s="161" t="s">
        <v>525</v>
      </c>
      <c r="T42" s="161" t="s">
        <v>602</v>
      </c>
      <c r="U42" s="168">
        <v>45691</v>
      </c>
      <c r="V42" s="168">
        <v>46013</v>
      </c>
      <c r="W42" s="315" t="s">
        <v>561</v>
      </c>
    </row>
    <row r="43" spans="1:23 16383:16383" ht="34.5" hidden="1" customHeight="1" x14ac:dyDescent="0.25">
      <c r="A43" s="325" t="s">
        <v>604</v>
      </c>
      <c r="B43" s="71" t="s">
        <v>604</v>
      </c>
      <c r="C43" s="178" t="s">
        <v>603</v>
      </c>
      <c r="D43" s="178">
        <v>0</v>
      </c>
      <c r="E43" s="178" t="s">
        <v>492</v>
      </c>
      <c r="F43" s="178" t="s">
        <v>604</v>
      </c>
      <c r="G43" s="178" t="s">
        <v>511</v>
      </c>
      <c r="H43" s="178" t="s">
        <v>61</v>
      </c>
      <c r="I43" s="178" t="s">
        <v>1795</v>
      </c>
      <c r="J43" s="178" t="s">
        <v>1451</v>
      </c>
      <c r="K43" s="178" t="s">
        <v>1885</v>
      </c>
      <c r="L43" s="178" t="s">
        <v>495</v>
      </c>
      <c r="M43" s="178" t="s">
        <v>20</v>
      </c>
      <c r="N43" s="178" t="s">
        <v>606</v>
      </c>
      <c r="O43" s="178">
        <v>0</v>
      </c>
      <c r="P43" s="178" t="s">
        <v>169</v>
      </c>
      <c r="Q43" s="178">
        <v>100</v>
      </c>
      <c r="R43" s="178">
        <v>100</v>
      </c>
      <c r="S43" s="179" t="s">
        <v>525</v>
      </c>
      <c r="T43" s="179" t="s">
        <v>607</v>
      </c>
      <c r="U43" s="179" t="s">
        <v>1912</v>
      </c>
      <c r="V43" s="161" t="s">
        <v>1896</v>
      </c>
      <c r="W43" s="315" t="s">
        <v>603</v>
      </c>
      <c r="XFC43" s="177"/>
    </row>
    <row r="44" spans="1:23 16383:16383" ht="120" x14ac:dyDescent="0.25">
      <c r="A44" s="316" t="s">
        <v>608</v>
      </c>
      <c r="B44" s="71" t="s">
        <v>608</v>
      </c>
      <c r="C44" s="161" t="s">
        <v>603</v>
      </c>
      <c r="D44" s="161">
        <v>0</v>
      </c>
      <c r="E44" s="161" t="s">
        <v>499</v>
      </c>
      <c r="F44" s="161" t="s">
        <v>608</v>
      </c>
      <c r="G44" s="161" t="s">
        <v>19</v>
      </c>
      <c r="H44" s="161" t="s">
        <v>1814</v>
      </c>
      <c r="I44" s="161" t="s">
        <v>1814</v>
      </c>
      <c r="J44" s="161" t="s">
        <v>1814</v>
      </c>
      <c r="K44" s="161" t="s">
        <v>19</v>
      </c>
      <c r="L44" s="161" t="s">
        <v>19</v>
      </c>
      <c r="M44" s="161" t="s">
        <v>19</v>
      </c>
      <c r="N44" s="161" t="s">
        <v>606</v>
      </c>
      <c r="O44" s="161" t="s">
        <v>19</v>
      </c>
      <c r="P44" s="161" t="s">
        <v>170</v>
      </c>
      <c r="Q44" s="161">
        <v>25</v>
      </c>
      <c r="R44" s="161">
        <v>100</v>
      </c>
      <c r="S44" s="161" t="s">
        <v>525</v>
      </c>
      <c r="T44" s="161" t="s">
        <v>609</v>
      </c>
      <c r="U44" s="168">
        <v>45659</v>
      </c>
      <c r="V44" s="168">
        <v>46013</v>
      </c>
      <c r="W44" s="315" t="s">
        <v>603</v>
      </c>
    </row>
    <row r="45" spans="1:23 16383:16383" ht="135" x14ac:dyDescent="0.25">
      <c r="A45" s="316" t="s">
        <v>610</v>
      </c>
      <c r="B45" s="71" t="s">
        <v>610</v>
      </c>
      <c r="C45" s="161" t="s">
        <v>603</v>
      </c>
      <c r="D45" s="161">
        <v>0</v>
      </c>
      <c r="E45" s="161" t="s">
        <v>499</v>
      </c>
      <c r="F45" s="161" t="s">
        <v>610</v>
      </c>
      <c r="G45" s="161" t="s">
        <v>19</v>
      </c>
      <c r="H45" s="161" t="s">
        <v>1814</v>
      </c>
      <c r="I45" s="161" t="s">
        <v>1814</v>
      </c>
      <c r="J45" s="161" t="s">
        <v>1814</v>
      </c>
      <c r="K45" s="161" t="s">
        <v>19</v>
      </c>
      <c r="L45" s="161" t="s">
        <v>19</v>
      </c>
      <c r="M45" s="161" t="s">
        <v>19</v>
      </c>
      <c r="N45" s="161" t="s">
        <v>606</v>
      </c>
      <c r="O45" s="161" t="s">
        <v>19</v>
      </c>
      <c r="P45" s="161" t="s">
        <v>171</v>
      </c>
      <c r="Q45" s="161">
        <v>25</v>
      </c>
      <c r="R45" s="161">
        <v>100</v>
      </c>
      <c r="S45" s="161" t="s">
        <v>525</v>
      </c>
      <c r="T45" s="161" t="s">
        <v>611</v>
      </c>
      <c r="U45" s="168">
        <v>45659</v>
      </c>
      <c r="V45" s="168">
        <v>46013</v>
      </c>
      <c r="W45" s="315" t="s">
        <v>603</v>
      </c>
    </row>
    <row r="46" spans="1:23 16383:16383" ht="75" x14ac:dyDescent="0.25">
      <c r="A46" s="316" t="s">
        <v>612</v>
      </c>
      <c r="B46" s="71" t="s">
        <v>612</v>
      </c>
      <c r="C46" s="161" t="s">
        <v>603</v>
      </c>
      <c r="D46" s="161">
        <v>0</v>
      </c>
      <c r="E46" s="161" t="s">
        <v>499</v>
      </c>
      <c r="F46" s="161" t="s">
        <v>612</v>
      </c>
      <c r="G46" s="161" t="s">
        <v>19</v>
      </c>
      <c r="H46" s="161" t="s">
        <v>1814</v>
      </c>
      <c r="I46" s="161" t="s">
        <v>1814</v>
      </c>
      <c r="J46" s="161" t="s">
        <v>1814</v>
      </c>
      <c r="K46" s="161" t="s">
        <v>19</v>
      </c>
      <c r="L46" s="161" t="s">
        <v>19</v>
      </c>
      <c r="M46" s="161" t="s">
        <v>19</v>
      </c>
      <c r="N46" s="161" t="s">
        <v>606</v>
      </c>
      <c r="O46" s="161" t="s">
        <v>19</v>
      </c>
      <c r="P46" s="161" t="s">
        <v>172</v>
      </c>
      <c r="Q46" s="161">
        <v>10</v>
      </c>
      <c r="R46" s="161">
        <v>1</v>
      </c>
      <c r="S46" s="161" t="s">
        <v>497</v>
      </c>
      <c r="T46" s="161" t="s">
        <v>613</v>
      </c>
      <c r="U46" s="168">
        <v>45717</v>
      </c>
      <c r="V46" s="168">
        <v>45839</v>
      </c>
      <c r="W46" s="315" t="s">
        <v>603</v>
      </c>
    </row>
    <row r="47" spans="1:23 16383:16383" ht="45" x14ac:dyDescent="0.25">
      <c r="A47" s="316" t="s">
        <v>614</v>
      </c>
      <c r="B47" s="71" t="s">
        <v>614</v>
      </c>
      <c r="C47" s="161" t="s">
        <v>603</v>
      </c>
      <c r="D47" s="161">
        <v>0</v>
      </c>
      <c r="E47" s="161" t="s">
        <v>499</v>
      </c>
      <c r="F47" s="161" t="s">
        <v>614</v>
      </c>
      <c r="G47" s="161" t="s">
        <v>19</v>
      </c>
      <c r="H47" s="161" t="s">
        <v>1814</v>
      </c>
      <c r="I47" s="161" t="s">
        <v>1814</v>
      </c>
      <c r="J47" s="161" t="s">
        <v>1814</v>
      </c>
      <c r="K47" s="161" t="s">
        <v>19</v>
      </c>
      <c r="L47" s="161" t="s">
        <v>19</v>
      </c>
      <c r="M47" s="161" t="s">
        <v>19</v>
      </c>
      <c r="N47" s="161" t="s">
        <v>606</v>
      </c>
      <c r="O47" s="161" t="s">
        <v>19</v>
      </c>
      <c r="P47" s="161" t="s">
        <v>173</v>
      </c>
      <c r="Q47" s="161">
        <v>20</v>
      </c>
      <c r="R47" s="161">
        <v>1</v>
      </c>
      <c r="S47" s="161" t="s">
        <v>497</v>
      </c>
      <c r="T47" s="161" t="s">
        <v>615</v>
      </c>
      <c r="U47" s="168">
        <v>45779</v>
      </c>
      <c r="V47" s="168">
        <v>45835</v>
      </c>
      <c r="W47" s="315" t="s">
        <v>603</v>
      </c>
    </row>
    <row r="48" spans="1:23 16383:16383" ht="45" x14ac:dyDescent="0.25">
      <c r="A48" s="316" t="s">
        <v>616</v>
      </c>
      <c r="B48" s="71" t="s">
        <v>616</v>
      </c>
      <c r="C48" s="161" t="s">
        <v>603</v>
      </c>
      <c r="D48" s="161">
        <v>0</v>
      </c>
      <c r="E48" s="161" t="s">
        <v>499</v>
      </c>
      <c r="F48" s="161" t="s">
        <v>616</v>
      </c>
      <c r="G48" s="161" t="s">
        <v>19</v>
      </c>
      <c r="H48" s="161" t="s">
        <v>1814</v>
      </c>
      <c r="I48" s="161" t="s">
        <v>1814</v>
      </c>
      <c r="J48" s="161" t="s">
        <v>1814</v>
      </c>
      <c r="K48" s="161" t="s">
        <v>19</v>
      </c>
      <c r="L48" s="161" t="s">
        <v>19</v>
      </c>
      <c r="M48" s="161" t="s">
        <v>19</v>
      </c>
      <c r="N48" s="161" t="s">
        <v>606</v>
      </c>
      <c r="O48" s="161" t="s">
        <v>19</v>
      </c>
      <c r="P48" s="161" t="s">
        <v>174</v>
      </c>
      <c r="Q48" s="161">
        <v>20</v>
      </c>
      <c r="R48" s="161">
        <v>1</v>
      </c>
      <c r="S48" s="161" t="s">
        <v>497</v>
      </c>
      <c r="T48" s="161" t="s">
        <v>617</v>
      </c>
      <c r="U48" s="168">
        <v>45931</v>
      </c>
      <c r="V48" s="168">
        <v>46013</v>
      </c>
      <c r="W48" s="315" t="s">
        <v>603</v>
      </c>
    </row>
    <row r="49" spans="1:23 16383:16383" ht="34.5" hidden="1" customHeight="1" x14ac:dyDescent="0.25">
      <c r="A49" s="325" t="s">
        <v>619</v>
      </c>
      <c r="B49" s="71" t="s">
        <v>619</v>
      </c>
      <c r="C49" s="178" t="s">
        <v>618</v>
      </c>
      <c r="D49" s="178">
        <v>0</v>
      </c>
      <c r="E49" s="178" t="s">
        <v>492</v>
      </c>
      <c r="F49" s="178" t="s">
        <v>619</v>
      </c>
      <c r="G49" s="178" t="s">
        <v>494</v>
      </c>
      <c r="H49" s="178" t="s">
        <v>12</v>
      </c>
      <c r="I49" s="178" t="s">
        <v>1452</v>
      </c>
      <c r="J49" s="178" t="s">
        <v>1453</v>
      </c>
      <c r="K49" s="178" t="s">
        <v>1885</v>
      </c>
      <c r="L49" s="178" t="s">
        <v>495</v>
      </c>
      <c r="M49" s="178" t="s">
        <v>22</v>
      </c>
      <c r="N49" s="178" t="s">
        <v>620</v>
      </c>
      <c r="O49" s="178" t="s">
        <v>1604</v>
      </c>
      <c r="P49" s="178" t="s">
        <v>410</v>
      </c>
      <c r="Q49" s="178">
        <v>30</v>
      </c>
      <c r="R49" s="178">
        <v>100</v>
      </c>
      <c r="S49" s="179" t="s">
        <v>525</v>
      </c>
      <c r="T49" s="179" t="s">
        <v>621</v>
      </c>
      <c r="U49" s="179" t="s">
        <v>1886</v>
      </c>
      <c r="V49" s="161" t="s">
        <v>1913</v>
      </c>
      <c r="W49" s="315" t="s">
        <v>618</v>
      </c>
      <c r="XFC49" s="177"/>
    </row>
    <row r="50" spans="1:23 16383:16383" ht="60" x14ac:dyDescent="0.25">
      <c r="A50" s="316" t="s">
        <v>622</v>
      </c>
      <c r="B50" s="71" t="s">
        <v>622</v>
      </c>
      <c r="C50" s="161" t="s">
        <v>618</v>
      </c>
      <c r="D50" s="161">
        <v>0</v>
      </c>
      <c r="E50" s="161" t="s">
        <v>499</v>
      </c>
      <c r="F50" s="161" t="s">
        <v>622</v>
      </c>
      <c r="G50" s="161" t="s">
        <v>19</v>
      </c>
      <c r="H50" s="161" t="s">
        <v>1814</v>
      </c>
      <c r="I50" s="161" t="s">
        <v>1814</v>
      </c>
      <c r="J50" s="161" t="s">
        <v>1814</v>
      </c>
      <c r="K50" s="161" t="s">
        <v>19</v>
      </c>
      <c r="L50" s="161" t="s">
        <v>19</v>
      </c>
      <c r="M50" s="161" t="s">
        <v>19</v>
      </c>
      <c r="N50" s="161" t="s">
        <v>620</v>
      </c>
      <c r="O50" s="161" t="s">
        <v>19</v>
      </c>
      <c r="P50" s="161" t="s">
        <v>411</v>
      </c>
      <c r="Q50" s="161">
        <v>80</v>
      </c>
      <c r="R50" s="161">
        <v>100</v>
      </c>
      <c r="S50" s="161" t="s">
        <v>525</v>
      </c>
      <c r="T50" s="161" t="s">
        <v>623</v>
      </c>
      <c r="U50" s="168">
        <v>45691</v>
      </c>
      <c r="V50" s="168">
        <v>46022</v>
      </c>
      <c r="W50" s="315" t="s">
        <v>618</v>
      </c>
    </row>
    <row r="51" spans="1:23 16383:16383" ht="45" x14ac:dyDescent="0.25">
      <c r="A51" s="316" t="s">
        <v>624</v>
      </c>
      <c r="B51" s="71" t="s">
        <v>624</v>
      </c>
      <c r="C51" s="161" t="s">
        <v>618</v>
      </c>
      <c r="D51" s="161">
        <v>0</v>
      </c>
      <c r="E51" s="161" t="s">
        <v>499</v>
      </c>
      <c r="F51" s="161" t="s">
        <v>624</v>
      </c>
      <c r="G51" s="161" t="s">
        <v>19</v>
      </c>
      <c r="H51" s="161" t="s">
        <v>1814</v>
      </c>
      <c r="I51" s="161" t="s">
        <v>1814</v>
      </c>
      <c r="J51" s="161" t="s">
        <v>1814</v>
      </c>
      <c r="K51" s="161" t="s">
        <v>19</v>
      </c>
      <c r="L51" s="161" t="s">
        <v>19</v>
      </c>
      <c r="M51" s="161" t="s">
        <v>19</v>
      </c>
      <c r="N51" s="161" t="s">
        <v>620</v>
      </c>
      <c r="O51" s="161" t="s">
        <v>19</v>
      </c>
      <c r="P51" s="161" t="s">
        <v>412</v>
      </c>
      <c r="Q51" s="161">
        <v>20</v>
      </c>
      <c r="R51" s="161">
        <v>100</v>
      </c>
      <c r="S51" s="161" t="s">
        <v>525</v>
      </c>
      <c r="T51" s="161" t="s">
        <v>625</v>
      </c>
      <c r="U51" s="168">
        <v>45993</v>
      </c>
      <c r="V51" s="168">
        <v>46022</v>
      </c>
      <c r="W51" s="315" t="s">
        <v>618</v>
      </c>
    </row>
    <row r="52" spans="1:23 16383:16383" ht="34.5" hidden="1" customHeight="1" x14ac:dyDescent="0.25">
      <c r="A52" s="325" t="s">
        <v>626</v>
      </c>
      <c r="B52" s="71" t="s">
        <v>626</v>
      </c>
      <c r="C52" s="178" t="s">
        <v>618</v>
      </c>
      <c r="D52" s="178">
        <v>0</v>
      </c>
      <c r="E52" s="178" t="s">
        <v>492</v>
      </c>
      <c r="F52" s="178" t="s">
        <v>626</v>
      </c>
      <c r="G52" s="178" t="s">
        <v>494</v>
      </c>
      <c r="H52" s="178" t="s">
        <v>12</v>
      </c>
      <c r="I52" s="178" t="s">
        <v>1452</v>
      </c>
      <c r="J52" s="178" t="s">
        <v>1453</v>
      </c>
      <c r="K52" s="178" t="s">
        <v>1885</v>
      </c>
      <c r="L52" s="178" t="s">
        <v>495</v>
      </c>
      <c r="M52" s="178" t="s">
        <v>22</v>
      </c>
      <c r="N52" s="178" t="s">
        <v>620</v>
      </c>
      <c r="O52" s="178">
        <v>0</v>
      </c>
      <c r="P52" s="178" t="s">
        <v>413</v>
      </c>
      <c r="Q52" s="178">
        <v>20</v>
      </c>
      <c r="R52" s="178">
        <v>100</v>
      </c>
      <c r="S52" s="179" t="s">
        <v>525</v>
      </c>
      <c r="T52" s="179" t="s">
        <v>627</v>
      </c>
      <c r="U52" s="179" t="s">
        <v>1886</v>
      </c>
      <c r="V52" s="161" t="s">
        <v>1906</v>
      </c>
      <c r="W52" s="315" t="s">
        <v>618</v>
      </c>
      <c r="XFC52" s="177"/>
    </row>
    <row r="53" spans="1:23 16383:16383" ht="45" x14ac:dyDescent="0.25">
      <c r="A53" s="316" t="s">
        <v>628</v>
      </c>
      <c r="B53" s="71" t="s">
        <v>628</v>
      </c>
      <c r="C53" s="161" t="s">
        <v>618</v>
      </c>
      <c r="D53" s="161">
        <v>0</v>
      </c>
      <c r="E53" s="161" t="s">
        <v>499</v>
      </c>
      <c r="F53" s="161" t="s">
        <v>628</v>
      </c>
      <c r="G53" s="161" t="s">
        <v>19</v>
      </c>
      <c r="H53" s="161" t="s">
        <v>1814</v>
      </c>
      <c r="I53" s="161" t="s">
        <v>1814</v>
      </c>
      <c r="J53" s="161" t="s">
        <v>1814</v>
      </c>
      <c r="K53" s="161" t="s">
        <v>19</v>
      </c>
      <c r="L53" s="161" t="s">
        <v>19</v>
      </c>
      <c r="M53" s="161" t="s">
        <v>19</v>
      </c>
      <c r="N53" s="161" t="s">
        <v>620</v>
      </c>
      <c r="O53" s="161" t="s">
        <v>19</v>
      </c>
      <c r="P53" s="161" t="s">
        <v>414</v>
      </c>
      <c r="Q53" s="161">
        <v>20</v>
      </c>
      <c r="R53" s="161">
        <v>1</v>
      </c>
      <c r="S53" s="161" t="s">
        <v>497</v>
      </c>
      <c r="T53" s="161" t="s">
        <v>629</v>
      </c>
      <c r="U53" s="168">
        <v>45691</v>
      </c>
      <c r="V53" s="168">
        <v>45744</v>
      </c>
      <c r="W53" s="315" t="s">
        <v>618</v>
      </c>
    </row>
    <row r="54" spans="1:23 16383:16383" ht="45" x14ac:dyDescent="0.25">
      <c r="A54" s="316" t="s">
        <v>630</v>
      </c>
      <c r="B54" s="71" t="s">
        <v>630</v>
      </c>
      <c r="C54" s="161" t="s">
        <v>618</v>
      </c>
      <c r="D54" s="161">
        <v>0</v>
      </c>
      <c r="E54" s="161" t="s">
        <v>499</v>
      </c>
      <c r="F54" s="161" t="s">
        <v>630</v>
      </c>
      <c r="G54" s="161" t="s">
        <v>19</v>
      </c>
      <c r="H54" s="161" t="s">
        <v>1814</v>
      </c>
      <c r="I54" s="161" t="s">
        <v>1814</v>
      </c>
      <c r="J54" s="161" t="s">
        <v>1814</v>
      </c>
      <c r="K54" s="161" t="s">
        <v>19</v>
      </c>
      <c r="L54" s="161" t="s">
        <v>19</v>
      </c>
      <c r="M54" s="161" t="s">
        <v>19</v>
      </c>
      <c r="N54" s="161" t="s">
        <v>620</v>
      </c>
      <c r="O54" s="161" t="s">
        <v>19</v>
      </c>
      <c r="P54" s="161" t="s">
        <v>415</v>
      </c>
      <c r="Q54" s="161">
        <v>30</v>
      </c>
      <c r="R54" s="161">
        <v>100</v>
      </c>
      <c r="S54" s="161" t="s">
        <v>525</v>
      </c>
      <c r="T54" s="161" t="s">
        <v>631</v>
      </c>
      <c r="U54" s="168">
        <v>45748</v>
      </c>
      <c r="V54" s="168">
        <v>45777</v>
      </c>
      <c r="W54" s="315" t="s">
        <v>618</v>
      </c>
    </row>
    <row r="55" spans="1:23 16383:16383" ht="45" x14ac:dyDescent="0.25">
      <c r="A55" s="316" t="s">
        <v>632</v>
      </c>
      <c r="B55" s="71" t="s">
        <v>632</v>
      </c>
      <c r="C55" s="161" t="s">
        <v>618</v>
      </c>
      <c r="D55" s="161">
        <v>0</v>
      </c>
      <c r="E55" s="161" t="s">
        <v>499</v>
      </c>
      <c r="F55" s="161" t="s">
        <v>632</v>
      </c>
      <c r="G55" s="161" t="s">
        <v>19</v>
      </c>
      <c r="H55" s="161" t="s">
        <v>1814</v>
      </c>
      <c r="I55" s="161" t="s">
        <v>1814</v>
      </c>
      <c r="J55" s="161" t="s">
        <v>1814</v>
      </c>
      <c r="K55" s="161" t="s">
        <v>19</v>
      </c>
      <c r="L55" s="161" t="s">
        <v>19</v>
      </c>
      <c r="M55" s="161" t="s">
        <v>19</v>
      </c>
      <c r="N55" s="161" t="s">
        <v>620</v>
      </c>
      <c r="O55" s="161" t="s">
        <v>19</v>
      </c>
      <c r="P55" s="161" t="s">
        <v>416</v>
      </c>
      <c r="Q55" s="161">
        <v>40</v>
      </c>
      <c r="R55" s="161">
        <v>3</v>
      </c>
      <c r="S55" s="161" t="s">
        <v>497</v>
      </c>
      <c r="T55" s="161" t="s">
        <v>633</v>
      </c>
      <c r="U55" s="168">
        <v>45748</v>
      </c>
      <c r="V55" s="168">
        <v>45982</v>
      </c>
      <c r="W55" s="315" t="s">
        <v>618</v>
      </c>
    </row>
    <row r="56" spans="1:23 16383:16383" ht="60" x14ac:dyDescent="0.25">
      <c r="A56" s="316" t="s">
        <v>634</v>
      </c>
      <c r="B56" s="71" t="s">
        <v>634</v>
      </c>
      <c r="C56" s="161" t="s">
        <v>618</v>
      </c>
      <c r="D56" s="161">
        <v>0</v>
      </c>
      <c r="E56" s="161" t="s">
        <v>499</v>
      </c>
      <c r="F56" s="161" t="s">
        <v>634</v>
      </c>
      <c r="G56" s="161" t="s">
        <v>19</v>
      </c>
      <c r="H56" s="161" t="s">
        <v>1814</v>
      </c>
      <c r="I56" s="161" t="s">
        <v>1814</v>
      </c>
      <c r="J56" s="161" t="s">
        <v>1814</v>
      </c>
      <c r="K56" s="161" t="s">
        <v>19</v>
      </c>
      <c r="L56" s="161" t="s">
        <v>19</v>
      </c>
      <c r="M56" s="161" t="s">
        <v>19</v>
      </c>
      <c r="N56" s="161" t="s">
        <v>620</v>
      </c>
      <c r="O56" s="161" t="s">
        <v>19</v>
      </c>
      <c r="P56" s="161" t="s">
        <v>417</v>
      </c>
      <c r="Q56" s="161">
        <v>10</v>
      </c>
      <c r="R56" s="161">
        <v>1</v>
      </c>
      <c r="S56" s="161" t="s">
        <v>497</v>
      </c>
      <c r="T56" s="161" t="s">
        <v>635</v>
      </c>
      <c r="U56" s="168">
        <v>45985</v>
      </c>
      <c r="V56" s="168">
        <v>46003</v>
      </c>
      <c r="W56" s="315" t="s">
        <v>618</v>
      </c>
    </row>
    <row r="57" spans="1:23 16383:16383" ht="34.5" hidden="1" customHeight="1" x14ac:dyDescent="0.25">
      <c r="A57" s="325" t="s">
        <v>636</v>
      </c>
      <c r="B57" s="71" t="s">
        <v>636</v>
      </c>
      <c r="C57" s="178" t="s">
        <v>618</v>
      </c>
      <c r="D57" s="178">
        <v>0</v>
      </c>
      <c r="E57" s="178" t="s">
        <v>492</v>
      </c>
      <c r="F57" s="178" t="s">
        <v>636</v>
      </c>
      <c r="G57" s="178" t="s">
        <v>494</v>
      </c>
      <c r="H57" s="178" t="s">
        <v>10</v>
      </c>
      <c r="I57" s="178" t="s">
        <v>1456</v>
      </c>
      <c r="J57" s="178" t="s">
        <v>1457</v>
      </c>
      <c r="K57" s="178" t="s">
        <v>1885</v>
      </c>
      <c r="L57" s="178" t="s">
        <v>495</v>
      </c>
      <c r="M57" s="178" t="s">
        <v>22</v>
      </c>
      <c r="N57" s="178" t="s">
        <v>620</v>
      </c>
      <c r="O57" s="178">
        <v>0</v>
      </c>
      <c r="P57" s="178" t="s">
        <v>418</v>
      </c>
      <c r="Q57" s="178">
        <v>30</v>
      </c>
      <c r="R57" s="178">
        <v>100</v>
      </c>
      <c r="S57" s="179" t="s">
        <v>525</v>
      </c>
      <c r="T57" s="179" t="s">
        <v>627</v>
      </c>
      <c r="U57" s="179" t="s">
        <v>1914</v>
      </c>
      <c r="V57" s="161" t="s">
        <v>1913</v>
      </c>
      <c r="W57" s="315" t="s">
        <v>618</v>
      </c>
      <c r="XFC57" s="177"/>
    </row>
    <row r="58" spans="1:23 16383:16383" ht="60" x14ac:dyDescent="0.25">
      <c r="A58" s="316" t="s">
        <v>637</v>
      </c>
      <c r="B58" s="71" t="s">
        <v>637</v>
      </c>
      <c r="C58" s="161" t="s">
        <v>618</v>
      </c>
      <c r="D58" s="161">
        <v>0</v>
      </c>
      <c r="E58" s="161" t="s">
        <v>499</v>
      </c>
      <c r="F58" s="161" t="s">
        <v>637</v>
      </c>
      <c r="G58" s="161" t="s">
        <v>19</v>
      </c>
      <c r="H58" s="161" t="s">
        <v>1814</v>
      </c>
      <c r="I58" s="161" t="s">
        <v>1814</v>
      </c>
      <c r="J58" s="161" t="s">
        <v>1814</v>
      </c>
      <c r="K58" s="161" t="s">
        <v>19</v>
      </c>
      <c r="L58" s="161" t="s">
        <v>19</v>
      </c>
      <c r="M58" s="161" t="s">
        <v>19</v>
      </c>
      <c r="N58" s="161" t="s">
        <v>620</v>
      </c>
      <c r="O58" s="161" t="s">
        <v>19</v>
      </c>
      <c r="P58" s="161" t="s">
        <v>419</v>
      </c>
      <c r="Q58" s="161">
        <v>30</v>
      </c>
      <c r="R58" s="161">
        <v>1</v>
      </c>
      <c r="S58" s="161" t="s">
        <v>497</v>
      </c>
      <c r="T58" s="161" t="s">
        <v>638</v>
      </c>
      <c r="U58" s="168">
        <v>45672</v>
      </c>
      <c r="V58" s="168">
        <v>45716</v>
      </c>
      <c r="W58" s="315" t="s">
        <v>618</v>
      </c>
    </row>
    <row r="59" spans="1:23 16383:16383" ht="60" x14ac:dyDescent="0.25">
      <c r="A59" s="316" t="s">
        <v>639</v>
      </c>
      <c r="B59" s="71" t="s">
        <v>639</v>
      </c>
      <c r="C59" s="161" t="s">
        <v>618</v>
      </c>
      <c r="D59" s="161">
        <v>0</v>
      </c>
      <c r="E59" s="161" t="s">
        <v>499</v>
      </c>
      <c r="F59" s="161" t="s">
        <v>639</v>
      </c>
      <c r="G59" s="161" t="s">
        <v>19</v>
      </c>
      <c r="H59" s="161" t="s">
        <v>1814</v>
      </c>
      <c r="I59" s="161" t="s">
        <v>1814</v>
      </c>
      <c r="J59" s="161" t="s">
        <v>1814</v>
      </c>
      <c r="K59" s="161" t="s">
        <v>19</v>
      </c>
      <c r="L59" s="161" t="s">
        <v>19</v>
      </c>
      <c r="M59" s="161" t="s">
        <v>19</v>
      </c>
      <c r="N59" s="161" t="s">
        <v>620</v>
      </c>
      <c r="O59" s="161" t="s">
        <v>19</v>
      </c>
      <c r="P59" s="161" t="s">
        <v>420</v>
      </c>
      <c r="Q59" s="161">
        <v>40</v>
      </c>
      <c r="R59" s="161">
        <v>3</v>
      </c>
      <c r="S59" s="161" t="s">
        <v>497</v>
      </c>
      <c r="T59" s="161" t="s">
        <v>640</v>
      </c>
      <c r="U59" s="168">
        <v>45720</v>
      </c>
      <c r="V59" s="168">
        <v>45989</v>
      </c>
      <c r="W59" s="315" t="s">
        <v>618</v>
      </c>
    </row>
    <row r="60" spans="1:23 16383:16383" ht="60" x14ac:dyDescent="0.25">
      <c r="A60" s="316" t="s">
        <v>641</v>
      </c>
      <c r="B60" s="71" t="s">
        <v>641</v>
      </c>
      <c r="C60" s="161" t="s">
        <v>618</v>
      </c>
      <c r="D60" s="161">
        <v>0</v>
      </c>
      <c r="E60" s="161" t="s">
        <v>499</v>
      </c>
      <c r="F60" s="161" t="s">
        <v>641</v>
      </c>
      <c r="G60" s="161" t="s">
        <v>19</v>
      </c>
      <c r="H60" s="161" t="s">
        <v>1814</v>
      </c>
      <c r="I60" s="161" t="s">
        <v>1814</v>
      </c>
      <c r="J60" s="161" t="s">
        <v>1814</v>
      </c>
      <c r="K60" s="161" t="s">
        <v>19</v>
      </c>
      <c r="L60" s="161" t="s">
        <v>19</v>
      </c>
      <c r="M60" s="161" t="s">
        <v>19</v>
      </c>
      <c r="N60" s="161" t="s">
        <v>620</v>
      </c>
      <c r="O60" s="161" t="s">
        <v>19</v>
      </c>
      <c r="P60" s="161" t="s">
        <v>421</v>
      </c>
      <c r="Q60" s="161">
        <v>20</v>
      </c>
      <c r="R60" s="161">
        <v>4</v>
      </c>
      <c r="S60" s="161" t="s">
        <v>497</v>
      </c>
      <c r="T60" s="161" t="s">
        <v>642</v>
      </c>
      <c r="U60" s="168">
        <v>45730</v>
      </c>
      <c r="V60" s="168">
        <v>46022</v>
      </c>
      <c r="W60" s="315" t="s">
        <v>618</v>
      </c>
    </row>
    <row r="61" spans="1:23 16383:16383" ht="30" x14ac:dyDescent="0.25">
      <c r="A61" s="316" t="s">
        <v>643</v>
      </c>
      <c r="B61" s="71" t="s">
        <v>643</v>
      </c>
      <c r="C61" s="161" t="s">
        <v>618</v>
      </c>
      <c r="D61" s="161">
        <v>0</v>
      </c>
      <c r="E61" s="161" t="s">
        <v>499</v>
      </c>
      <c r="F61" s="161" t="s">
        <v>643</v>
      </c>
      <c r="G61" s="161" t="s">
        <v>19</v>
      </c>
      <c r="H61" s="161" t="s">
        <v>1814</v>
      </c>
      <c r="I61" s="161" t="s">
        <v>1814</v>
      </c>
      <c r="J61" s="161" t="s">
        <v>1814</v>
      </c>
      <c r="K61" s="161" t="s">
        <v>19</v>
      </c>
      <c r="L61" s="161" t="s">
        <v>19</v>
      </c>
      <c r="M61" s="161" t="s">
        <v>19</v>
      </c>
      <c r="N61" s="161" t="s">
        <v>620</v>
      </c>
      <c r="O61" s="161" t="s">
        <v>19</v>
      </c>
      <c r="P61" s="161" t="s">
        <v>422</v>
      </c>
      <c r="Q61" s="161">
        <v>10</v>
      </c>
      <c r="R61" s="161">
        <v>2</v>
      </c>
      <c r="S61" s="161" t="s">
        <v>497</v>
      </c>
      <c r="T61" s="161" t="s">
        <v>644</v>
      </c>
      <c r="U61" s="168">
        <v>45839</v>
      </c>
      <c r="V61" s="168">
        <v>46022</v>
      </c>
      <c r="W61" s="315" t="s">
        <v>618</v>
      </c>
    </row>
    <row r="62" spans="1:23 16383:16383" ht="34.5" hidden="1" customHeight="1" x14ac:dyDescent="0.25">
      <c r="A62" s="325" t="s">
        <v>645</v>
      </c>
      <c r="B62" s="71" t="s">
        <v>645</v>
      </c>
      <c r="C62" s="178" t="s">
        <v>618</v>
      </c>
      <c r="D62" s="178">
        <v>0</v>
      </c>
      <c r="E62" s="178" t="s">
        <v>492</v>
      </c>
      <c r="F62" s="178" t="s">
        <v>645</v>
      </c>
      <c r="G62" s="178" t="s">
        <v>511</v>
      </c>
      <c r="H62" s="178" t="s">
        <v>12</v>
      </c>
      <c r="I62" s="178" t="s">
        <v>1452</v>
      </c>
      <c r="J62" s="178" t="s">
        <v>1453</v>
      </c>
      <c r="K62" s="178" t="s">
        <v>1885</v>
      </c>
      <c r="L62" s="178" t="s">
        <v>495</v>
      </c>
      <c r="M62" s="178" t="s">
        <v>22</v>
      </c>
      <c r="N62" s="178" t="s">
        <v>646</v>
      </c>
      <c r="O62" s="178">
        <v>0</v>
      </c>
      <c r="P62" s="178" t="s">
        <v>208</v>
      </c>
      <c r="Q62" s="178">
        <v>20</v>
      </c>
      <c r="R62" s="178">
        <v>100</v>
      </c>
      <c r="S62" s="179" t="s">
        <v>525</v>
      </c>
      <c r="T62" s="179" t="s">
        <v>647</v>
      </c>
      <c r="U62" s="179" t="s">
        <v>1942</v>
      </c>
      <c r="V62" s="161" t="s">
        <v>1943</v>
      </c>
      <c r="W62" s="315" t="s">
        <v>618</v>
      </c>
      <c r="XFC62" s="177"/>
    </row>
    <row r="63" spans="1:23 16383:16383" ht="60" x14ac:dyDescent="0.25">
      <c r="A63" s="316" t="s">
        <v>648</v>
      </c>
      <c r="B63" s="71" t="s">
        <v>648</v>
      </c>
      <c r="C63" s="161" t="s">
        <v>618</v>
      </c>
      <c r="D63" s="161">
        <v>0</v>
      </c>
      <c r="E63" s="161" t="s">
        <v>499</v>
      </c>
      <c r="F63" s="161" t="s">
        <v>648</v>
      </c>
      <c r="G63" s="161" t="s">
        <v>19</v>
      </c>
      <c r="H63" s="161" t="s">
        <v>1814</v>
      </c>
      <c r="I63" s="161" t="s">
        <v>1814</v>
      </c>
      <c r="J63" s="161" t="s">
        <v>1814</v>
      </c>
      <c r="K63" s="161" t="s">
        <v>19</v>
      </c>
      <c r="L63" s="161" t="s">
        <v>19</v>
      </c>
      <c r="M63" s="161" t="s">
        <v>19</v>
      </c>
      <c r="N63" s="161" t="s">
        <v>646</v>
      </c>
      <c r="O63" s="161" t="s">
        <v>19</v>
      </c>
      <c r="P63" s="161" t="s">
        <v>209</v>
      </c>
      <c r="Q63" s="161">
        <v>10</v>
      </c>
      <c r="R63" s="161">
        <v>1</v>
      </c>
      <c r="S63" s="161" t="s">
        <v>497</v>
      </c>
      <c r="T63" s="161" t="s">
        <v>649</v>
      </c>
      <c r="U63" s="168">
        <v>45695</v>
      </c>
      <c r="V63" s="168">
        <v>45758</v>
      </c>
      <c r="W63" s="315" t="s">
        <v>618</v>
      </c>
    </row>
    <row r="64" spans="1:23 16383:16383" ht="75" x14ac:dyDescent="0.25">
      <c r="A64" s="316" t="s">
        <v>650</v>
      </c>
      <c r="B64" s="71" t="s">
        <v>650</v>
      </c>
      <c r="C64" s="161" t="s">
        <v>618</v>
      </c>
      <c r="D64" s="161">
        <v>0</v>
      </c>
      <c r="E64" s="161" t="s">
        <v>499</v>
      </c>
      <c r="F64" s="161" t="s">
        <v>650</v>
      </c>
      <c r="G64" s="161" t="s">
        <v>19</v>
      </c>
      <c r="H64" s="161" t="s">
        <v>1814</v>
      </c>
      <c r="I64" s="161" t="s">
        <v>1814</v>
      </c>
      <c r="J64" s="161" t="s">
        <v>1814</v>
      </c>
      <c r="K64" s="161" t="s">
        <v>19</v>
      </c>
      <c r="L64" s="161" t="s">
        <v>19</v>
      </c>
      <c r="M64" s="161" t="s">
        <v>19</v>
      </c>
      <c r="N64" s="161" t="s">
        <v>646</v>
      </c>
      <c r="O64" s="161" t="s">
        <v>19</v>
      </c>
      <c r="P64" s="161" t="s">
        <v>210</v>
      </c>
      <c r="Q64" s="161">
        <v>10</v>
      </c>
      <c r="R64" s="161">
        <v>1</v>
      </c>
      <c r="S64" s="161" t="s">
        <v>497</v>
      </c>
      <c r="T64" s="161" t="s">
        <v>651</v>
      </c>
      <c r="U64" s="168">
        <v>45695</v>
      </c>
      <c r="V64" s="168">
        <v>45747</v>
      </c>
      <c r="W64" s="315" t="s">
        <v>618</v>
      </c>
    </row>
    <row r="65" spans="1:23 16383:16383" ht="90" x14ac:dyDescent="0.25">
      <c r="A65" s="316" t="s">
        <v>652</v>
      </c>
      <c r="B65" s="71" t="s">
        <v>652</v>
      </c>
      <c r="C65" s="161" t="s">
        <v>618</v>
      </c>
      <c r="D65" s="161">
        <v>0</v>
      </c>
      <c r="E65" s="161" t="s">
        <v>499</v>
      </c>
      <c r="F65" s="161" t="s">
        <v>652</v>
      </c>
      <c r="G65" s="161" t="s">
        <v>19</v>
      </c>
      <c r="H65" s="161" t="s">
        <v>1814</v>
      </c>
      <c r="I65" s="161" t="s">
        <v>1814</v>
      </c>
      <c r="J65" s="161" t="s">
        <v>1814</v>
      </c>
      <c r="K65" s="161" t="s">
        <v>19</v>
      </c>
      <c r="L65" s="161" t="s">
        <v>19</v>
      </c>
      <c r="M65" s="161" t="s">
        <v>19</v>
      </c>
      <c r="N65" s="161" t="s">
        <v>646</v>
      </c>
      <c r="O65" s="161" t="s">
        <v>19</v>
      </c>
      <c r="P65" s="161" t="s">
        <v>211</v>
      </c>
      <c r="Q65" s="161">
        <v>30</v>
      </c>
      <c r="R65" s="161">
        <v>100</v>
      </c>
      <c r="S65" s="161" t="s">
        <v>525</v>
      </c>
      <c r="T65" s="161" t="s">
        <v>653</v>
      </c>
      <c r="U65" s="168">
        <v>45748</v>
      </c>
      <c r="V65" s="168">
        <v>45961</v>
      </c>
      <c r="W65" s="315" t="s">
        <v>618</v>
      </c>
    </row>
    <row r="66" spans="1:23 16383:16383" ht="75" x14ac:dyDescent="0.25">
      <c r="A66" s="316" t="s">
        <v>654</v>
      </c>
      <c r="B66" s="71" t="s">
        <v>654</v>
      </c>
      <c r="C66" s="161" t="s">
        <v>618</v>
      </c>
      <c r="D66" s="161">
        <v>0</v>
      </c>
      <c r="E66" s="161" t="s">
        <v>499</v>
      </c>
      <c r="F66" s="161" t="s">
        <v>654</v>
      </c>
      <c r="G66" s="161" t="s">
        <v>19</v>
      </c>
      <c r="H66" s="161" t="s">
        <v>1814</v>
      </c>
      <c r="I66" s="161" t="s">
        <v>1814</v>
      </c>
      <c r="J66" s="161" t="s">
        <v>1814</v>
      </c>
      <c r="K66" s="161" t="s">
        <v>19</v>
      </c>
      <c r="L66" s="161" t="s">
        <v>19</v>
      </c>
      <c r="M66" s="161" t="s">
        <v>19</v>
      </c>
      <c r="N66" s="161" t="s">
        <v>646</v>
      </c>
      <c r="O66" s="161" t="s">
        <v>19</v>
      </c>
      <c r="P66" s="161" t="s">
        <v>212</v>
      </c>
      <c r="Q66" s="161">
        <v>30</v>
      </c>
      <c r="R66" s="161">
        <v>100</v>
      </c>
      <c r="S66" s="161" t="s">
        <v>525</v>
      </c>
      <c r="T66" s="161" t="s">
        <v>655</v>
      </c>
      <c r="U66" s="168">
        <v>45769</v>
      </c>
      <c r="V66" s="168">
        <v>45982</v>
      </c>
      <c r="W66" s="315" t="s">
        <v>618</v>
      </c>
    </row>
    <row r="67" spans="1:23 16383:16383" ht="75" x14ac:dyDescent="0.25">
      <c r="A67" s="316" t="s">
        <v>656</v>
      </c>
      <c r="B67" s="71" t="s">
        <v>656</v>
      </c>
      <c r="C67" s="161" t="s">
        <v>618</v>
      </c>
      <c r="D67" s="161">
        <v>0</v>
      </c>
      <c r="E67" s="161" t="s">
        <v>499</v>
      </c>
      <c r="F67" s="161" t="s">
        <v>656</v>
      </c>
      <c r="G67" s="161" t="s">
        <v>19</v>
      </c>
      <c r="H67" s="161" t="s">
        <v>1814</v>
      </c>
      <c r="I67" s="161" t="s">
        <v>1814</v>
      </c>
      <c r="J67" s="161" t="s">
        <v>1814</v>
      </c>
      <c r="K67" s="161" t="s">
        <v>19</v>
      </c>
      <c r="L67" s="161" t="s">
        <v>19</v>
      </c>
      <c r="M67" s="161" t="s">
        <v>19</v>
      </c>
      <c r="N67" s="161" t="s">
        <v>646</v>
      </c>
      <c r="O67" s="161" t="s">
        <v>19</v>
      </c>
      <c r="P67" s="161" t="s">
        <v>213</v>
      </c>
      <c r="Q67" s="161">
        <v>10</v>
      </c>
      <c r="R67" s="161">
        <v>3</v>
      </c>
      <c r="S67" s="161" t="s">
        <v>497</v>
      </c>
      <c r="T67" s="161" t="s">
        <v>657</v>
      </c>
      <c r="U67" s="168">
        <v>45965</v>
      </c>
      <c r="V67" s="168">
        <v>45979</v>
      </c>
      <c r="W67" s="315" t="s">
        <v>618</v>
      </c>
    </row>
    <row r="68" spans="1:23 16383:16383" ht="60" x14ac:dyDescent="0.25">
      <c r="A68" s="316" t="s">
        <v>658</v>
      </c>
      <c r="B68" s="71" t="s">
        <v>658</v>
      </c>
      <c r="C68" s="161" t="s">
        <v>618</v>
      </c>
      <c r="D68" s="161">
        <v>0</v>
      </c>
      <c r="E68" s="161" t="s">
        <v>499</v>
      </c>
      <c r="F68" s="161" t="s">
        <v>658</v>
      </c>
      <c r="G68" s="161" t="s">
        <v>19</v>
      </c>
      <c r="H68" s="161" t="s">
        <v>1814</v>
      </c>
      <c r="I68" s="161" t="s">
        <v>1814</v>
      </c>
      <c r="J68" s="161" t="s">
        <v>1814</v>
      </c>
      <c r="K68" s="161" t="s">
        <v>19</v>
      </c>
      <c r="L68" s="161" t="s">
        <v>19</v>
      </c>
      <c r="M68" s="161" t="s">
        <v>19</v>
      </c>
      <c r="N68" s="161" t="s">
        <v>646</v>
      </c>
      <c r="O68" s="161" t="s">
        <v>19</v>
      </c>
      <c r="P68" s="161" t="s">
        <v>214</v>
      </c>
      <c r="Q68" s="161">
        <v>10</v>
      </c>
      <c r="R68" s="161">
        <v>3</v>
      </c>
      <c r="S68" s="161" t="s">
        <v>497</v>
      </c>
      <c r="T68" s="161" t="s">
        <v>659</v>
      </c>
      <c r="U68" s="168">
        <v>45992</v>
      </c>
      <c r="V68" s="168">
        <v>46010</v>
      </c>
      <c r="W68" s="315" t="s">
        <v>618</v>
      </c>
    </row>
    <row r="69" spans="1:23 16383:16383" ht="34.5" hidden="1" customHeight="1" x14ac:dyDescent="0.25">
      <c r="A69" s="325" t="s">
        <v>661</v>
      </c>
      <c r="B69" s="71" t="s">
        <v>661</v>
      </c>
      <c r="C69" s="178" t="s">
        <v>660</v>
      </c>
      <c r="D69" s="178">
        <v>0</v>
      </c>
      <c r="E69" s="178" t="s">
        <v>492</v>
      </c>
      <c r="F69" s="178" t="s">
        <v>661</v>
      </c>
      <c r="G69" s="178" t="s">
        <v>494</v>
      </c>
      <c r="H69" s="178" t="s">
        <v>10</v>
      </c>
      <c r="I69" s="178" t="s">
        <v>1456</v>
      </c>
      <c r="J69" s="178" t="s">
        <v>1457</v>
      </c>
      <c r="K69" s="178" t="s">
        <v>1948</v>
      </c>
      <c r="L69" s="178" t="s">
        <v>495</v>
      </c>
      <c r="M69" s="178" t="s">
        <v>20</v>
      </c>
      <c r="N69" s="178" t="s">
        <v>646</v>
      </c>
      <c r="O69" s="178" t="s">
        <v>1605</v>
      </c>
      <c r="P69" s="178" t="s">
        <v>272</v>
      </c>
      <c r="Q69" s="178">
        <v>40</v>
      </c>
      <c r="R69" s="178">
        <v>80</v>
      </c>
      <c r="S69" s="179" t="s">
        <v>497</v>
      </c>
      <c r="T69" s="179" t="s">
        <v>662</v>
      </c>
      <c r="U69" s="179" t="s">
        <v>1950</v>
      </c>
      <c r="V69" s="161" t="s">
        <v>1887</v>
      </c>
      <c r="W69" s="315" t="s">
        <v>660</v>
      </c>
      <c r="XFC69" s="177"/>
    </row>
    <row r="70" spans="1:23 16383:16383" ht="45" x14ac:dyDescent="0.25">
      <c r="A70" s="316" t="s">
        <v>663</v>
      </c>
      <c r="B70" s="71" t="s">
        <v>663</v>
      </c>
      <c r="C70" s="161" t="s">
        <v>660</v>
      </c>
      <c r="D70" s="161">
        <v>0</v>
      </c>
      <c r="E70" s="161" t="s">
        <v>499</v>
      </c>
      <c r="F70" s="161" t="s">
        <v>663</v>
      </c>
      <c r="G70" s="161" t="s">
        <v>19</v>
      </c>
      <c r="H70" s="161" t="s">
        <v>1814</v>
      </c>
      <c r="I70" s="161" t="s">
        <v>1814</v>
      </c>
      <c r="J70" s="161" t="s">
        <v>1814</v>
      </c>
      <c r="K70" s="161" t="s">
        <v>19</v>
      </c>
      <c r="L70" s="161" t="s">
        <v>19</v>
      </c>
      <c r="M70" s="161" t="s">
        <v>19</v>
      </c>
      <c r="N70" s="161" t="s">
        <v>646</v>
      </c>
      <c r="O70" s="161" t="s">
        <v>19</v>
      </c>
      <c r="P70" s="161" t="s">
        <v>27</v>
      </c>
      <c r="Q70" s="161">
        <v>15</v>
      </c>
      <c r="R70" s="161">
        <v>1</v>
      </c>
      <c r="S70" s="161" t="s">
        <v>497</v>
      </c>
      <c r="T70" s="161" t="s">
        <v>664</v>
      </c>
      <c r="U70" s="168">
        <v>45706</v>
      </c>
      <c r="V70" s="168">
        <v>45747</v>
      </c>
      <c r="W70" s="315" t="s">
        <v>660</v>
      </c>
    </row>
    <row r="71" spans="1:23 16383:16383" ht="30" x14ac:dyDescent="0.25">
      <c r="A71" s="316" t="s">
        <v>665</v>
      </c>
      <c r="B71" s="71" t="s">
        <v>665</v>
      </c>
      <c r="C71" s="161" t="s">
        <v>660</v>
      </c>
      <c r="D71" s="161">
        <v>0</v>
      </c>
      <c r="E71" s="161" t="s">
        <v>499</v>
      </c>
      <c r="F71" s="161" t="s">
        <v>665</v>
      </c>
      <c r="G71" s="161" t="s">
        <v>19</v>
      </c>
      <c r="H71" s="161" t="s">
        <v>1814</v>
      </c>
      <c r="I71" s="161" t="s">
        <v>1814</v>
      </c>
      <c r="J71" s="161" t="s">
        <v>1814</v>
      </c>
      <c r="K71" s="161" t="s">
        <v>19</v>
      </c>
      <c r="L71" s="161" t="s">
        <v>19</v>
      </c>
      <c r="M71" s="161" t="s">
        <v>19</v>
      </c>
      <c r="N71" s="161" t="s">
        <v>646</v>
      </c>
      <c r="O71" s="161" t="s">
        <v>19</v>
      </c>
      <c r="P71" s="161" t="s">
        <v>273</v>
      </c>
      <c r="Q71" s="161">
        <v>25</v>
      </c>
      <c r="R71" s="161">
        <v>1</v>
      </c>
      <c r="S71" s="161" t="s">
        <v>497</v>
      </c>
      <c r="T71" s="161" t="s">
        <v>666</v>
      </c>
      <c r="U71" s="168">
        <v>45748</v>
      </c>
      <c r="V71" s="168">
        <v>45777</v>
      </c>
      <c r="W71" s="315" t="s">
        <v>660</v>
      </c>
    </row>
    <row r="72" spans="1:23 16383:16383" ht="45" x14ac:dyDescent="0.25">
      <c r="A72" s="316" t="s">
        <v>667</v>
      </c>
      <c r="B72" s="71" t="s">
        <v>667</v>
      </c>
      <c r="C72" s="161" t="s">
        <v>660</v>
      </c>
      <c r="D72" s="161">
        <v>0</v>
      </c>
      <c r="E72" s="161" t="s">
        <v>499</v>
      </c>
      <c r="F72" s="161" t="s">
        <v>667</v>
      </c>
      <c r="G72" s="161" t="s">
        <v>19</v>
      </c>
      <c r="H72" s="161" t="s">
        <v>1814</v>
      </c>
      <c r="I72" s="161" t="s">
        <v>1814</v>
      </c>
      <c r="J72" s="161" t="s">
        <v>1814</v>
      </c>
      <c r="K72" s="161" t="s">
        <v>19</v>
      </c>
      <c r="L72" s="161" t="s">
        <v>19</v>
      </c>
      <c r="M72" s="161" t="s">
        <v>19</v>
      </c>
      <c r="N72" s="161" t="s">
        <v>646</v>
      </c>
      <c r="O72" s="161" t="s">
        <v>19</v>
      </c>
      <c r="P72" s="161" t="s">
        <v>28</v>
      </c>
      <c r="Q72" s="161">
        <v>60</v>
      </c>
      <c r="R72" s="161">
        <v>80</v>
      </c>
      <c r="S72" s="161" t="s">
        <v>497</v>
      </c>
      <c r="T72" s="161" t="s">
        <v>662</v>
      </c>
      <c r="U72" s="168">
        <v>45755</v>
      </c>
      <c r="V72" s="168">
        <v>45989</v>
      </c>
      <c r="W72" s="315" t="s">
        <v>660</v>
      </c>
    </row>
    <row r="73" spans="1:23 16383:16383" ht="34.5" hidden="1" customHeight="1" x14ac:dyDescent="0.25">
      <c r="A73" s="325" t="s">
        <v>668</v>
      </c>
      <c r="B73" s="71" t="s">
        <v>668</v>
      </c>
      <c r="C73" s="178" t="s">
        <v>660</v>
      </c>
      <c r="D73" s="178">
        <v>0</v>
      </c>
      <c r="E73" s="178" t="s">
        <v>492</v>
      </c>
      <c r="F73" s="178" t="s">
        <v>668</v>
      </c>
      <c r="G73" s="178" t="s">
        <v>494</v>
      </c>
      <c r="H73" s="178" t="s">
        <v>10</v>
      </c>
      <c r="I73" s="178" t="s">
        <v>1456</v>
      </c>
      <c r="J73" s="178" t="s">
        <v>1457</v>
      </c>
      <c r="K73" s="178" t="s">
        <v>1885</v>
      </c>
      <c r="L73" s="178" t="s">
        <v>495</v>
      </c>
      <c r="M73" s="178" t="s">
        <v>29</v>
      </c>
      <c r="N73" s="178" t="s">
        <v>646</v>
      </c>
      <c r="O73" s="178" t="s">
        <v>1606</v>
      </c>
      <c r="P73" s="178" t="s">
        <v>274</v>
      </c>
      <c r="Q73" s="178">
        <v>40</v>
      </c>
      <c r="R73" s="178">
        <v>40</v>
      </c>
      <c r="S73" s="179" t="s">
        <v>497</v>
      </c>
      <c r="T73" s="179" t="s">
        <v>670</v>
      </c>
      <c r="U73" s="179" t="s">
        <v>1953</v>
      </c>
      <c r="V73" s="161" t="s">
        <v>1887</v>
      </c>
      <c r="W73" s="315" t="s">
        <v>660</v>
      </c>
      <c r="XFC73" s="177"/>
    </row>
    <row r="74" spans="1:23 16383:16383" ht="45" x14ac:dyDescent="0.25">
      <c r="A74" s="316" t="s">
        <v>671</v>
      </c>
      <c r="B74" s="71" t="s">
        <v>671</v>
      </c>
      <c r="C74" s="161" t="s">
        <v>660</v>
      </c>
      <c r="D74" s="161">
        <v>0</v>
      </c>
      <c r="E74" s="161" t="s">
        <v>499</v>
      </c>
      <c r="F74" s="161" t="s">
        <v>671</v>
      </c>
      <c r="G74" s="161" t="s">
        <v>19</v>
      </c>
      <c r="H74" s="161" t="s">
        <v>1814</v>
      </c>
      <c r="I74" s="161" t="s">
        <v>1814</v>
      </c>
      <c r="J74" s="161" t="s">
        <v>1814</v>
      </c>
      <c r="K74" s="161" t="s">
        <v>19</v>
      </c>
      <c r="L74" s="161" t="s">
        <v>19</v>
      </c>
      <c r="M74" s="161" t="s">
        <v>19</v>
      </c>
      <c r="N74" s="161" t="s">
        <v>646</v>
      </c>
      <c r="O74" s="161" t="s">
        <v>19</v>
      </c>
      <c r="P74" s="161" t="s">
        <v>275</v>
      </c>
      <c r="Q74" s="161">
        <v>15</v>
      </c>
      <c r="R74" s="161">
        <v>1</v>
      </c>
      <c r="S74" s="161" t="s">
        <v>497</v>
      </c>
      <c r="T74" s="161" t="s">
        <v>672</v>
      </c>
      <c r="U74" s="168">
        <v>45671</v>
      </c>
      <c r="V74" s="168">
        <v>45695</v>
      </c>
      <c r="W74" s="315" t="s">
        <v>660</v>
      </c>
    </row>
    <row r="75" spans="1:23 16383:16383" ht="30" x14ac:dyDescent="0.25">
      <c r="A75" s="316" t="s">
        <v>673</v>
      </c>
      <c r="B75" s="71" t="s">
        <v>673</v>
      </c>
      <c r="C75" s="161" t="s">
        <v>660</v>
      </c>
      <c r="D75" s="161">
        <v>0</v>
      </c>
      <c r="E75" s="161" t="s">
        <v>499</v>
      </c>
      <c r="F75" s="161" t="s">
        <v>673</v>
      </c>
      <c r="G75" s="161" t="s">
        <v>19</v>
      </c>
      <c r="H75" s="161" t="s">
        <v>1814</v>
      </c>
      <c r="I75" s="161" t="s">
        <v>1814</v>
      </c>
      <c r="J75" s="161" t="s">
        <v>1814</v>
      </c>
      <c r="K75" s="161" t="s">
        <v>19</v>
      </c>
      <c r="L75" s="161" t="s">
        <v>19</v>
      </c>
      <c r="M75" s="161" t="s">
        <v>19</v>
      </c>
      <c r="N75" s="161" t="s">
        <v>646</v>
      </c>
      <c r="O75" s="161" t="s">
        <v>19</v>
      </c>
      <c r="P75" s="161" t="s">
        <v>30</v>
      </c>
      <c r="Q75" s="161">
        <v>15</v>
      </c>
      <c r="R75" s="161">
        <v>4</v>
      </c>
      <c r="S75" s="161" t="s">
        <v>497</v>
      </c>
      <c r="T75" s="161" t="s">
        <v>674</v>
      </c>
      <c r="U75" s="168">
        <v>45671</v>
      </c>
      <c r="V75" s="168">
        <v>45961</v>
      </c>
      <c r="W75" s="315" t="s">
        <v>660</v>
      </c>
    </row>
    <row r="76" spans="1:23 16383:16383" ht="45" x14ac:dyDescent="0.25">
      <c r="A76" s="316" t="s">
        <v>675</v>
      </c>
      <c r="B76" s="71" t="s">
        <v>675</v>
      </c>
      <c r="C76" s="161" t="s">
        <v>660</v>
      </c>
      <c r="D76" s="161">
        <v>0</v>
      </c>
      <c r="E76" s="161" t="s">
        <v>499</v>
      </c>
      <c r="F76" s="161" t="s">
        <v>675</v>
      </c>
      <c r="G76" s="161" t="s">
        <v>19</v>
      </c>
      <c r="H76" s="161" t="s">
        <v>1814</v>
      </c>
      <c r="I76" s="161" t="s">
        <v>1814</v>
      </c>
      <c r="J76" s="161" t="s">
        <v>1814</v>
      </c>
      <c r="K76" s="161" t="s">
        <v>19</v>
      </c>
      <c r="L76" s="161" t="s">
        <v>19</v>
      </c>
      <c r="M76" s="161" t="s">
        <v>19</v>
      </c>
      <c r="N76" s="161" t="s">
        <v>646</v>
      </c>
      <c r="O76" s="161" t="s">
        <v>19</v>
      </c>
      <c r="P76" s="161" t="s">
        <v>276</v>
      </c>
      <c r="Q76" s="161">
        <v>70</v>
      </c>
      <c r="R76" s="161">
        <v>40</v>
      </c>
      <c r="S76" s="161" t="s">
        <v>497</v>
      </c>
      <c r="T76" s="161" t="s">
        <v>670</v>
      </c>
      <c r="U76" s="168">
        <v>45695</v>
      </c>
      <c r="V76" s="168">
        <v>45989</v>
      </c>
      <c r="W76" s="315" t="s">
        <v>660</v>
      </c>
    </row>
    <row r="77" spans="1:23 16383:16383" ht="34.5" hidden="1" customHeight="1" x14ac:dyDescent="0.25">
      <c r="A77" s="325" t="s">
        <v>676</v>
      </c>
      <c r="B77" s="71" t="s">
        <v>676</v>
      </c>
      <c r="C77" s="178" t="s">
        <v>660</v>
      </c>
      <c r="D77" s="178">
        <v>0</v>
      </c>
      <c r="E77" s="178" t="s">
        <v>492</v>
      </c>
      <c r="F77" s="178" t="s">
        <v>676</v>
      </c>
      <c r="G77" s="178" t="s">
        <v>494</v>
      </c>
      <c r="H77" s="178" t="s">
        <v>9</v>
      </c>
      <c r="I77" s="178" t="s">
        <v>1458</v>
      </c>
      <c r="J77" s="178" t="s">
        <v>1496</v>
      </c>
      <c r="K77" s="178" t="s">
        <v>1885</v>
      </c>
      <c r="L77" s="178" t="s">
        <v>495</v>
      </c>
      <c r="M77" s="178" t="s">
        <v>20</v>
      </c>
      <c r="N77" s="178" t="s">
        <v>646</v>
      </c>
      <c r="O77" s="178">
        <v>0</v>
      </c>
      <c r="P77" s="178" t="s">
        <v>277</v>
      </c>
      <c r="Q77" s="178">
        <v>20</v>
      </c>
      <c r="R77" s="178">
        <v>80</v>
      </c>
      <c r="S77" s="179" t="s">
        <v>525</v>
      </c>
      <c r="T77" s="179" t="s">
        <v>678</v>
      </c>
      <c r="U77" s="179" t="s">
        <v>1912</v>
      </c>
      <c r="V77" s="161" t="s">
        <v>1913</v>
      </c>
      <c r="W77" s="315" t="s">
        <v>660</v>
      </c>
      <c r="XFC77" s="177"/>
    </row>
    <row r="78" spans="1:23 16383:16383" ht="60" x14ac:dyDescent="0.25">
      <c r="A78" s="316" t="s">
        <v>679</v>
      </c>
      <c r="B78" s="71" t="s">
        <v>679</v>
      </c>
      <c r="C78" s="161" t="s">
        <v>660</v>
      </c>
      <c r="D78" s="161">
        <v>0</v>
      </c>
      <c r="E78" s="161" t="s">
        <v>499</v>
      </c>
      <c r="F78" s="161" t="s">
        <v>679</v>
      </c>
      <c r="G78" s="161" t="s">
        <v>19</v>
      </c>
      <c r="H78" s="161" t="s">
        <v>1814</v>
      </c>
      <c r="I78" s="161" t="s">
        <v>1814</v>
      </c>
      <c r="J78" s="161" t="s">
        <v>1814</v>
      </c>
      <c r="K78" s="161" t="s">
        <v>19</v>
      </c>
      <c r="L78" s="161" t="s">
        <v>19</v>
      </c>
      <c r="M78" s="161" t="s">
        <v>19</v>
      </c>
      <c r="N78" s="161" t="s">
        <v>646</v>
      </c>
      <c r="O78" s="161" t="s">
        <v>19</v>
      </c>
      <c r="P78" s="161" t="s">
        <v>278</v>
      </c>
      <c r="Q78" s="161">
        <v>30</v>
      </c>
      <c r="R78" s="161">
        <v>1</v>
      </c>
      <c r="S78" s="161" t="s">
        <v>497</v>
      </c>
      <c r="T78" s="161" t="s">
        <v>680</v>
      </c>
      <c r="U78" s="168">
        <v>45659</v>
      </c>
      <c r="V78" s="168">
        <v>46022</v>
      </c>
      <c r="W78" s="315" t="s">
        <v>660</v>
      </c>
    </row>
    <row r="79" spans="1:23 16383:16383" ht="73.5" customHeight="1" x14ac:dyDescent="0.25">
      <c r="A79" s="316" t="s">
        <v>681</v>
      </c>
      <c r="B79" s="71" t="s">
        <v>681</v>
      </c>
      <c r="C79" s="161" t="s">
        <v>660</v>
      </c>
      <c r="D79" s="161">
        <v>0</v>
      </c>
      <c r="E79" s="161" t="s">
        <v>499</v>
      </c>
      <c r="F79" s="161" t="s">
        <v>681</v>
      </c>
      <c r="G79" s="161" t="s">
        <v>19</v>
      </c>
      <c r="H79" s="161" t="s">
        <v>1814</v>
      </c>
      <c r="I79" s="161" t="s">
        <v>1814</v>
      </c>
      <c r="J79" s="161" t="s">
        <v>1814</v>
      </c>
      <c r="K79" s="161" t="s">
        <v>19</v>
      </c>
      <c r="L79" s="161" t="s">
        <v>19</v>
      </c>
      <c r="M79" s="161" t="s">
        <v>19</v>
      </c>
      <c r="N79" s="161" t="s">
        <v>646</v>
      </c>
      <c r="O79" s="161" t="s">
        <v>19</v>
      </c>
      <c r="P79" s="161" t="s">
        <v>279</v>
      </c>
      <c r="Q79" s="161">
        <v>70</v>
      </c>
      <c r="R79" s="161">
        <v>80</v>
      </c>
      <c r="S79" s="161" t="s">
        <v>525</v>
      </c>
      <c r="T79" s="161" t="s">
        <v>678</v>
      </c>
      <c r="U79" s="168">
        <v>45659</v>
      </c>
      <c r="V79" s="168">
        <v>46022</v>
      </c>
      <c r="W79" s="315" t="s">
        <v>660</v>
      </c>
    </row>
    <row r="80" spans="1:23 16383:16383" ht="34.5" hidden="1" customHeight="1" x14ac:dyDescent="0.25">
      <c r="A80" s="325" t="s">
        <v>683</v>
      </c>
      <c r="B80" s="71" t="s">
        <v>683</v>
      </c>
      <c r="C80" s="178" t="s">
        <v>682</v>
      </c>
      <c r="D80" s="178">
        <v>0</v>
      </c>
      <c r="E80" s="178" t="s">
        <v>492</v>
      </c>
      <c r="F80" s="178" t="s">
        <v>683</v>
      </c>
      <c r="G80" s="178" t="s">
        <v>494</v>
      </c>
      <c r="H80" s="178" t="s">
        <v>61</v>
      </c>
      <c r="I80" s="178" t="s">
        <v>1795</v>
      </c>
      <c r="J80" s="178" t="s">
        <v>1451</v>
      </c>
      <c r="K80" s="178" t="s">
        <v>1885</v>
      </c>
      <c r="L80" s="178" t="s">
        <v>495</v>
      </c>
      <c r="M80" s="178" t="s">
        <v>19</v>
      </c>
      <c r="N80" s="178" t="s">
        <v>1497</v>
      </c>
      <c r="O80" s="178">
        <v>0</v>
      </c>
      <c r="P80" s="178" t="s">
        <v>438</v>
      </c>
      <c r="Q80" s="178">
        <v>35</v>
      </c>
      <c r="R80" s="178">
        <v>1</v>
      </c>
      <c r="S80" s="179" t="s">
        <v>497</v>
      </c>
      <c r="T80" s="179" t="s">
        <v>684</v>
      </c>
      <c r="U80" s="179" t="s">
        <v>1886</v>
      </c>
      <c r="V80" s="161" t="s">
        <v>1943</v>
      </c>
      <c r="W80" s="315" t="s">
        <v>682</v>
      </c>
      <c r="XFC80" s="177"/>
    </row>
    <row r="81" spans="1:23 16383:16383" ht="60" x14ac:dyDescent="0.25">
      <c r="A81" s="316" t="s">
        <v>685</v>
      </c>
      <c r="B81" s="71" t="s">
        <v>685</v>
      </c>
      <c r="C81" s="161" t="s">
        <v>682</v>
      </c>
      <c r="D81" s="161">
        <v>0</v>
      </c>
      <c r="E81" s="161" t="s">
        <v>499</v>
      </c>
      <c r="F81" s="161" t="s">
        <v>685</v>
      </c>
      <c r="G81" s="161" t="s">
        <v>19</v>
      </c>
      <c r="H81" s="161" t="s">
        <v>1814</v>
      </c>
      <c r="I81" s="161" t="s">
        <v>1814</v>
      </c>
      <c r="J81" s="161" t="s">
        <v>1814</v>
      </c>
      <c r="K81" s="161" t="s">
        <v>19</v>
      </c>
      <c r="L81" s="161" t="s">
        <v>19</v>
      </c>
      <c r="M81" s="161" t="s">
        <v>19</v>
      </c>
      <c r="N81" s="161" t="s">
        <v>1497</v>
      </c>
      <c r="O81" s="161" t="s">
        <v>19</v>
      </c>
      <c r="P81" s="161" t="s">
        <v>439</v>
      </c>
      <c r="Q81" s="161">
        <v>20</v>
      </c>
      <c r="R81" s="161">
        <v>1</v>
      </c>
      <c r="S81" s="161" t="s">
        <v>497</v>
      </c>
      <c r="T81" s="161" t="s">
        <v>686</v>
      </c>
      <c r="U81" s="168">
        <v>45691</v>
      </c>
      <c r="V81" s="168">
        <v>45747</v>
      </c>
      <c r="W81" s="315" t="s">
        <v>682</v>
      </c>
    </row>
    <row r="82" spans="1:23 16383:16383" ht="75" x14ac:dyDescent="0.25">
      <c r="A82" s="316" t="s">
        <v>687</v>
      </c>
      <c r="B82" s="71" t="s">
        <v>687</v>
      </c>
      <c r="C82" s="161" t="s">
        <v>682</v>
      </c>
      <c r="D82" s="161">
        <v>0</v>
      </c>
      <c r="E82" s="161" t="s">
        <v>499</v>
      </c>
      <c r="F82" s="161" t="s">
        <v>687</v>
      </c>
      <c r="G82" s="161" t="s">
        <v>19</v>
      </c>
      <c r="H82" s="161" t="s">
        <v>1814</v>
      </c>
      <c r="I82" s="161" t="s">
        <v>1814</v>
      </c>
      <c r="J82" s="161" t="s">
        <v>1814</v>
      </c>
      <c r="K82" s="161" t="s">
        <v>19</v>
      </c>
      <c r="L82" s="161" t="s">
        <v>19</v>
      </c>
      <c r="M82" s="161" t="s">
        <v>19</v>
      </c>
      <c r="N82" s="161" t="s">
        <v>1497</v>
      </c>
      <c r="O82" s="161" t="s">
        <v>19</v>
      </c>
      <c r="P82" s="161" t="s">
        <v>440</v>
      </c>
      <c r="Q82" s="161">
        <v>20</v>
      </c>
      <c r="R82" s="161">
        <v>1</v>
      </c>
      <c r="S82" s="161" t="s">
        <v>497</v>
      </c>
      <c r="T82" s="161" t="s">
        <v>688</v>
      </c>
      <c r="U82" s="168">
        <v>45839</v>
      </c>
      <c r="V82" s="168">
        <v>45869</v>
      </c>
      <c r="W82" s="315" t="s">
        <v>682</v>
      </c>
    </row>
    <row r="83" spans="1:23 16383:16383" ht="75" x14ac:dyDescent="0.25">
      <c r="A83" s="316" t="s">
        <v>689</v>
      </c>
      <c r="B83" s="71" t="s">
        <v>689</v>
      </c>
      <c r="C83" s="161" t="s">
        <v>682</v>
      </c>
      <c r="D83" s="161">
        <v>0</v>
      </c>
      <c r="E83" s="161" t="s">
        <v>499</v>
      </c>
      <c r="F83" s="161" t="s">
        <v>689</v>
      </c>
      <c r="G83" s="161" t="s">
        <v>19</v>
      </c>
      <c r="H83" s="161" t="s">
        <v>1814</v>
      </c>
      <c r="I83" s="161" t="s">
        <v>1814</v>
      </c>
      <c r="J83" s="161" t="s">
        <v>1814</v>
      </c>
      <c r="K83" s="161" t="s">
        <v>19</v>
      </c>
      <c r="L83" s="161" t="s">
        <v>19</v>
      </c>
      <c r="M83" s="161" t="s">
        <v>19</v>
      </c>
      <c r="N83" s="161" t="s">
        <v>1497</v>
      </c>
      <c r="O83" s="161" t="s">
        <v>19</v>
      </c>
      <c r="P83" s="161" t="s">
        <v>441</v>
      </c>
      <c r="Q83" s="161">
        <v>30</v>
      </c>
      <c r="R83" s="161">
        <v>1</v>
      </c>
      <c r="S83" s="161" t="s">
        <v>497</v>
      </c>
      <c r="T83" s="161" t="s">
        <v>690</v>
      </c>
      <c r="U83" s="168">
        <v>45931</v>
      </c>
      <c r="V83" s="168">
        <v>45989</v>
      </c>
      <c r="W83" s="315" t="s">
        <v>682</v>
      </c>
    </row>
    <row r="84" spans="1:23 16383:16383" ht="75" x14ac:dyDescent="0.25">
      <c r="A84" s="316" t="s">
        <v>691</v>
      </c>
      <c r="B84" s="71" t="s">
        <v>691</v>
      </c>
      <c r="C84" s="161" t="s">
        <v>682</v>
      </c>
      <c r="D84" s="161">
        <v>0</v>
      </c>
      <c r="E84" s="161" t="s">
        <v>499</v>
      </c>
      <c r="F84" s="161" t="s">
        <v>691</v>
      </c>
      <c r="G84" s="161" t="s">
        <v>19</v>
      </c>
      <c r="H84" s="161" t="s">
        <v>1814</v>
      </c>
      <c r="I84" s="161" t="s">
        <v>1814</v>
      </c>
      <c r="J84" s="161" t="s">
        <v>1814</v>
      </c>
      <c r="K84" s="161" t="s">
        <v>19</v>
      </c>
      <c r="L84" s="161" t="s">
        <v>19</v>
      </c>
      <c r="M84" s="161" t="s">
        <v>19</v>
      </c>
      <c r="N84" s="161" t="s">
        <v>1497</v>
      </c>
      <c r="O84" s="161" t="s">
        <v>19</v>
      </c>
      <c r="P84" s="161" t="s">
        <v>442</v>
      </c>
      <c r="Q84" s="161">
        <v>30</v>
      </c>
      <c r="R84" s="161">
        <v>1</v>
      </c>
      <c r="S84" s="161" t="s">
        <v>497</v>
      </c>
      <c r="T84" s="161" t="s">
        <v>692</v>
      </c>
      <c r="U84" s="168">
        <v>45992</v>
      </c>
      <c r="V84" s="168">
        <v>46010</v>
      </c>
      <c r="W84" s="315" t="s">
        <v>682</v>
      </c>
    </row>
    <row r="85" spans="1:23 16383:16383" ht="34.5" hidden="1" customHeight="1" x14ac:dyDescent="0.25">
      <c r="A85" s="325" t="s">
        <v>693</v>
      </c>
      <c r="B85" s="71" t="s">
        <v>693</v>
      </c>
      <c r="C85" s="178" t="s">
        <v>682</v>
      </c>
      <c r="D85" s="178">
        <v>0</v>
      </c>
      <c r="E85" s="178" t="s">
        <v>492</v>
      </c>
      <c r="F85" s="178" t="s">
        <v>693</v>
      </c>
      <c r="G85" s="178" t="s">
        <v>494</v>
      </c>
      <c r="H85" s="178" t="s">
        <v>61</v>
      </c>
      <c r="I85" s="178" t="s">
        <v>1795</v>
      </c>
      <c r="J85" s="178" t="s">
        <v>1451</v>
      </c>
      <c r="K85" s="178" t="s">
        <v>1885</v>
      </c>
      <c r="L85" s="178" t="s">
        <v>495</v>
      </c>
      <c r="M85" s="178" t="s">
        <v>19</v>
      </c>
      <c r="N85" s="178" t="s">
        <v>1497</v>
      </c>
      <c r="O85" s="178" t="s">
        <v>1607</v>
      </c>
      <c r="P85" s="178" t="s">
        <v>443</v>
      </c>
      <c r="Q85" s="178">
        <v>35</v>
      </c>
      <c r="R85" s="178">
        <v>1</v>
      </c>
      <c r="S85" s="179" t="s">
        <v>497</v>
      </c>
      <c r="T85" s="179" t="s">
        <v>694</v>
      </c>
      <c r="U85" s="179" t="s">
        <v>1890</v>
      </c>
      <c r="V85" s="161" t="s">
        <v>1913</v>
      </c>
      <c r="W85" s="315" t="s">
        <v>682</v>
      </c>
      <c r="XFC85" s="177"/>
    </row>
    <row r="86" spans="1:23 16383:16383" ht="60" x14ac:dyDescent="0.25">
      <c r="A86" s="316" t="s">
        <v>695</v>
      </c>
      <c r="B86" s="71" t="s">
        <v>695</v>
      </c>
      <c r="C86" s="161" t="s">
        <v>682</v>
      </c>
      <c r="D86" s="161">
        <v>0</v>
      </c>
      <c r="E86" s="161" t="s">
        <v>499</v>
      </c>
      <c r="F86" s="161" t="s">
        <v>695</v>
      </c>
      <c r="G86" s="161" t="s">
        <v>19</v>
      </c>
      <c r="H86" s="161" t="s">
        <v>1814</v>
      </c>
      <c r="I86" s="161" t="s">
        <v>1814</v>
      </c>
      <c r="J86" s="161" t="s">
        <v>1814</v>
      </c>
      <c r="K86" s="161" t="s">
        <v>19</v>
      </c>
      <c r="L86" s="161" t="s">
        <v>19</v>
      </c>
      <c r="M86" s="161" t="s">
        <v>19</v>
      </c>
      <c r="N86" s="161" t="s">
        <v>1497</v>
      </c>
      <c r="O86" s="161" t="s">
        <v>19</v>
      </c>
      <c r="P86" s="161" t="s">
        <v>444</v>
      </c>
      <c r="Q86" s="161">
        <v>15</v>
      </c>
      <c r="R86" s="161">
        <v>1</v>
      </c>
      <c r="S86" s="161" t="s">
        <v>497</v>
      </c>
      <c r="T86" s="161" t="s">
        <v>696</v>
      </c>
      <c r="U86" s="168">
        <v>45811</v>
      </c>
      <c r="V86" s="168">
        <v>45930</v>
      </c>
      <c r="W86" s="315" t="s">
        <v>682</v>
      </c>
    </row>
    <row r="87" spans="1:23 16383:16383" ht="45" x14ac:dyDescent="0.25">
      <c r="A87" s="316" t="s">
        <v>697</v>
      </c>
      <c r="B87" s="71" t="s">
        <v>697</v>
      </c>
      <c r="C87" s="161" t="s">
        <v>682</v>
      </c>
      <c r="D87" s="161">
        <v>0</v>
      </c>
      <c r="E87" s="161" t="s">
        <v>499</v>
      </c>
      <c r="F87" s="161" t="s">
        <v>697</v>
      </c>
      <c r="G87" s="161" t="s">
        <v>19</v>
      </c>
      <c r="H87" s="161" t="s">
        <v>1814</v>
      </c>
      <c r="I87" s="161" t="s">
        <v>1814</v>
      </c>
      <c r="J87" s="161" t="s">
        <v>1814</v>
      </c>
      <c r="K87" s="161" t="s">
        <v>19</v>
      </c>
      <c r="L87" s="161" t="s">
        <v>19</v>
      </c>
      <c r="M87" s="161" t="s">
        <v>19</v>
      </c>
      <c r="N87" s="161" t="s">
        <v>1497</v>
      </c>
      <c r="O87" s="161" t="s">
        <v>19</v>
      </c>
      <c r="P87" s="161" t="s">
        <v>445</v>
      </c>
      <c r="Q87" s="161">
        <v>20</v>
      </c>
      <c r="R87" s="161">
        <v>1</v>
      </c>
      <c r="S87" s="161" t="s">
        <v>497</v>
      </c>
      <c r="T87" s="161" t="s">
        <v>698</v>
      </c>
      <c r="U87" s="168">
        <v>45931</v>
      </c>
      <c r="V87" s="168">
        <v>45961</v>
      </c>
      <c r="W87" s="315" t="s">
        <v>682</v>
      </c>
    </row>
    <row r="88" spans="1:23 16383:16383" ht="45" x14ac:dyDescent="0.25">
      <c r="A88" s="316" t="s">
        <v>699</v>
      </c>
      <c r="B88" s="71" t="s">
        <v>699</v>
      </c>
      <c r="C88" s="161" t="s">
        <v>682</v>
      </c>
      <c r="D88" s="161">
        <v>0</v>
      </c>
      <c r="E88" s="161" t="s">
        <v>499</v>
      </c>
      <c r="F88" s="161" t="s">
        <v>699</v>
      </c>
      <c r="G88" s="161" t="s">
        <v>19</v>
      </c>
      <c r="H88" s="161" t="s">
        <v>1814</v>
      </c>
      <c r="I88" s="161" t="s">
        <v>1814</v>
      </c>
      <c r="J88" s="161" t="s">
        <v>1814</v>
      </c>
      <c r="K88" s="161" t="s">
        <v>19</v>
      </c>
      <c r="L88" s="161" t="s">
        <v>19</v>
      </c>
      <c r="M88" s="161" t="s">
        <v>19</v>
      </c>
      <c r="N88" s="161" t="s">
        <v>1497</v>
      </c>
      <c r="O88" s="161" t="s">
        <v>19</v>
      </c>
      <c r="P88" s="161" t="s">
        <v>446</v>
      </c>
      <c r="Q88" s="161">
        <v>25</v>
      </c>
      <c r="R88" s="161">
        <v>1</v>
      </c>
      <c r="S88" s="161" t="s">
        <v>497</v>
      </c>
      <c r="T88" s="161" t="s">
        <v>700</v>
      </c>
      <c r="U88" s="168">
        <v>45965</v>
      </c>
      <c r="V88" s="168">
        <v>45989</v>
      </c>
      <c r="W88" s="315" t="s">
        <v>682</v>
      </c>
    </row>
    <row r="89" spans="1:23 16383:16383" ht="45" x14ac:dyDescent="0.25">
      <c r="A89" s="316" t="s">
        <v>701</v>
      </c>
      <c r="B89" s="71" t="s">
        <v>701</v>
      </c>
      <c r="C89" s="161" t="s">
        <v>682</v>
      </c>
      <c r="D89" s="161">
        <v>0</v>
      </c>
      <c r="E89" s="161" t="s">
        <v>499</v>
      </c>
      <c r="F89" s="161" t="s">
        <v>701</v>
      </c>
      <c r="G89" s="161" t="s">
        <v>19</v>
      </c>
      <c r="H89" s="161" t="s">
        <v>1814</v>
      </c>
      <c r="I89" s="161" t="s">
        <v>1814</v>
      </c>
      <c r="J89" s="161" t="s">
        <v>1814</v>
      </c>
      <c r="K89" s="161" t="s">
        <v>19</v>
      </c>
      <c r="L89" s="161" t="s">
        <v>19</v>
      </c>
      <c r="M89" s="161" t="s">
        <v>19</v>
      </c>
      <c r="N89" s="161" t="s">
        <v>1497</v>
      </c>
      <c r="O89" s="161" t="s">
        <v>19</v>
      </c>
      <c r="P89" s="161" t="s">
        <v>447</v>
      </c>
      <c r="Q89" s="161">
        <v>20</v>
      </c>
      <c r="R89" s="161">
        <v>1</v>
      </c>
      <c r="S89" s="161" t="s">
        <v>497</v>
      </c>
      <c r="T89" s="161" t="s">
        <v>702</v>
      </c>
      <c r="U89" s="168">
        <v>45992</v>
      </c>
      <c r="V89" s="168">
        <v>46006</v>
      </c>
      <c r="W89" s="315" t="s">
        <v>682</v>
      </c>
    </row>
    <row r="90" spans="1:23 16383:16383" ht="45" x14ac:dyDescent="0.25">
      <c r="A90" s="316" t="s">
        <v>703</v>
      </c>
      <c r="B90" s="71" t="s">
        <v>703</v>
      </c>
      <c r="C90" s="161" t="s">
        <v>682</v>
      </c>
      <c r="D90" s="161">
        <v>0</v>
      </c>
      <c r="E90" s="161" t="s">
        <v>499</v>
      </c>
      <c r="F90" s="161" t="s">
        <v>703</v>
      </c>
      <c r="G90" s="161" t="s">
        <v>19</v>
      </c>
      <c r="H90" s="161" t="s">
        <v>1814</v>
      </c>
      <c r="I90" s="161" t="s">
        <v>1814</v>
      </c>
      <c r="J90" s="161" t="s">
        <v>1814</v>
      </c>
      <c r="K90" s="161" t="s">
        <v>19</v>
      </c>
      <c r="L90" s="161" t="s">
        <v>19</v>
      </c>
      <c r="M90" s="161" t="s">
        <v>19</v>
      </c>
      <c r="N90" s="161" t="s">
        <v>1497</v>
      </c>
      <c r="O90" s="161" t="s">
        <v>19</v>
      </c>
      <c r="P90" s="161" t="s">
        <v>448</v>
      </c>
      <c r="Q90" s="161">
        <v>20</v>
      </c>
      <c r="R90" s="161">
        <v>1</v>
      </c>
      <c r="S90" s="161" t="s">
        <v>497</v>
      </c>
      <c r="T90" s="161" t="s">
        <v>704</v>
      </c>
      <c r="U90" s="168">
        <v>46007</v>
      </c>
      <c r="V90" s="168">
        <v>46022</v>
      </c>
      <c r="W90" s="315" t="s">
        <v>682</v>
      </c>
    </row>
    <row r="91" spans="1:23 16383:16383" ht="34.5" hidden="1" customHeight="1" x14ac:dyDescent="0.25">
      <c r="A91" s="325" t="s">
        <v>705</v>
      </c>
      <c r="B91" s="71" t="s">
        <v>705</v>
      </c>
      <c r="C91" s="178" t="s">
        <v>682</v>
      </c>
      <c r="D91" s="178">
        <v>0</v>
      </c>
      <c r="E91" s="178" t="s">
        <v>492</v>
      </c>
      <c r="F91" s="178" t="s">
        <v>705</v>
      </c>
      <c r="G91" s="178" t="s">
        <v>494</v>
      </c>
      <c r="H91" s="178" t="s">
        <v>12</v>
      </c>
      <c r="I91" s="178" t="s">
        <v>1452</v>
      </c>
      <c r="J91" s="178" t="s">
        <v>1453</v>
      </c>
      <c r="K91" s="178" t="s">
        <v>1885</v>
      </c>
      <c r="L91" s="178" t="s">
        <v>495</v>
      </c>
      <c r="M91" s="178" t="s">
        <v>19</v>
      </c>
      <c r="N91" s="178" t="s">
        <v>1497</v>
      </c>
      <c r="O91" s="178" t="s">
        <v>1608</v>
      </c>
      <c r="P91" s="178" t="s">
        <v>449</v>
      </c>
      <c r="Q91" s="178">
        <v>30</v>
      </c>
      <c r="R91" s="178">
        <v>2</v>
      </c>
      <c r="S91" s="179" t="s">
        <v>497</v>
      </c>
      <c r="T91" s="179" t="s">
        <v>706</v>
      </c>
      <c r="U91" s="179" t="s">
        <v>1932</v>
      </c>
      <c r="V91" s="161" t="s">
        <v>1887</v>
      </c>
      <c r="W91" s="315" t="s">
        <v>682</v>
      </c>
      <c r="XFC91" s="177"/>
    </row>
    <row r="92" spans="1:23 16383:16383" ht="45" x14ac:dyDescent="0.25">
      <c r="A92" s="316" t="s">
        <v>707</v>
      </c>
      <c r="B92" s="71" t="s">
        <v>707</v>
      </c>
      <c r="C92" s="161" t="s">
        <v>682</v>
      </c>
      <c r="D92" s="161">
        <v>0</v>
      </c>
      <c r="E92" s="161" t="s">
        <v>499</v>
      </c>
      <c r="F92" s="161" t="s">
        <v>707</v>
      </c>
      <c r="G92" s="161" t="s">
        <v>19</v>
      </c>
      <c r="H92" s="161" t="s">
        <v>1814</v>
      </c>
      <c r="I92" s="161" t="s">
        <v>1814</v>
      </c>
      <c r="J92" s="161" t="s">
        <v>1814</v>
      </c>
      <c r="K92" s="161" t="s">
        <v>19</v>
      </c>
      <c r="L92" s="161" t="s">
        <v>19</v>
      </c>
      <c r="M92" s="161" t="s">
        <v>19</v>
      </c>
      <c r="N92" s="161" t="s">
        <v>1497</v>
      </c>
      <c r="O92" s="161" t="s">
        <v>19</v>
      </c>
      <c r="P92" s="161" t="s">
        <v>450</v>
      </c>
      <c r="Q92" s="161">
        <v>30</v>
      </c>
      <c r="R92" s="161">
        <v>1</v>
      </c>
      <c r="S92" s="161" t="s">
        <v>497</v>
      </c>
      <c r="T92" s="161" t="s">
        <v>708</v>
      </c>
      <c r="U92" s="168">
        <v>45684</v>
      </c>
      <c r="V92" s="168">
        <v>45716</v>
      </c>
      <c r="W92" s="315" t="s">
        <v>682</v>
      </c>
    </row>
    <row r="93" spans="1:23 16383:16383" ht="45" x14ac:dyDescent="0.25">
      <c r="A93" s="316" t="s">
        <v>709</v>
      </c>
      <c r="B93" s="71" t="s">
        <v>709</v>
      </c>
      <c r="C93" s="161" t="s">
        <v>682</v>
      </c>
      <c r="D93" s="161">
        <v>0</v>
      </c>
      <c r="E93" s="161" t="s">
        <v>499</v>
      </c>
      <c r="F93" s="161" t="s">
        <v>709</v>
      </c>
      <c r="G93" s="161" t="s">
        <v>19</v>
      </c>
      <c r="H93" s="161" t="s">
        <v>1814</v>
      </c>
      <c r="I93" s="161" t="s">
        <v>1814</v>
      </c>
      <c r="J93" s="161" t="s">
        <v>1814</v>
      </c>
      <c r="K93" s="161" t="s">
        <v>19</v>
      </c>
      <c r="L93" s="161" t="s">
        <v>19</v>
      </c>
      <c r="M93" s="161" t="s">
        <v>19</v>
      </c>
      <c r="N93" s="161" t="s">
        <v>1497</v>
      </c>
      <c r="O93" s="161" t="s">
        <v>19</v>
      </c>
      <c r="P93" s="161" t="s">
        <v>451</v>
      </c>
      <c r="Q93" s="161">
        <v>40</v>
      </c>
      <c r="R93" s="161">
        <v>2</v>
      </c>
      <c r="S93" s="161" t="s">
        <v>497</v>
      </c>
      <c r="T93" s="161" t="s">
        <v>706</v>
      </c>
      <c r="U93" s="168">
        <v>45719</v>
      </c>
      <c r="V93" s="168">
        <v>45930</v>
      </c>
      <c r="W93" s="315" t="s">
        <v>682</v>
      </c>
    </row>
    <row r="94" spans="1:23 16383:16383" ht="90" x14ac:dyDescent="0.25">
      <c r="A94" s="316" t="s">
        <v>710</v>
      </c>
      <c r="B94" s="71" t="s">
        <v>710</v>
      </c>
      <c r="C94" s="161" t="s">
        <v>682</v>
      </c>
      <c r="D94" s="161">
        <v>0</v>
      </c>
      <c r="E94" s="161" t="s">
        <v>499</v>
      </c>
      <c r="F94" s="161" t="s">
        <v>710</v>
      </c>
      <c r="G94" s="161" t="s">
        <v>19</v>
      </c>
      <c r="H94" s="161" t="s">
        <v>1814</v>
      </c>
      <c r="I94" s="161" t="s">
        <v>1814</v>
      </c>
      <c r="J94" s="161" t="s">
        <v>1814</v>
      </c>
      <c r="K94" s="161" t="s">
        <v>19</v>
      </c>
      <c r="L94" s="161" t="s">
        <v>19</v>
      </c>
      <c r="M94" s="161" t="s">
        <v>19</v>
      </c>
      <c r="N94" s="161" t="s">
        <v>1497</v>
      </c>
      <c r="O94" s="161" t="s">
        <v>19</v>
      </c>
      <c r="P94" s="161" t="s">
        <v>452</v>
      </c>
      <c r="Q94" s="161">
        <v>30</v>
      </c>
      <c r="R94" s="161">
        <v>2</v>
      </c>
      <c r="S94" s="161" t="s">
        <v>497</v>
      </c>
      <c r="T94" s="161" t="s">
        <v>711</v>
      </c>
      <c r="U94" s="168">
        <v>45748</v>
      </c>
      <c r="V94" s="168">
        <v>45989</v>
      </c>
      <c r="W94" s="315" t="s">
        <v>682</v>
      </c>
    </row>
    <row r="95" spans="1:23 16383:16383" ht="34.5" hidden="1" customHeight="1" x14ac:dyDescent="0.25">
      <c r="A95" s="325" t="s">
        <v>722</v>
      </c>
      <c r="B95" s="71" t="s">
        <v>722</v>
      </c>
      <c r="C95" s="178" t="s">
        <v>721</v>
      </c>
      <c r="D95" s="178">
        <v>0</v>
      </c>
      <c r="E95" s="178" t="s">
        <v>492</v>
      </c>
      <c r="F95" s="178" t="s">
        <v>722</v>
      </c>
      <c r="G95" s="178" t="s">
        <v>494</v>
      </c>
      <c r="H95" s="178" t="s">
        <v>10</v>
      </c>
      <c r="I95" s="178" t="s">
        <v>1456</v>
      </c>
      <c r="J95" s="178" t="s">
        <v>1457</v>
      </c>
      <c r="K95" s="178" t="s">
        <v>1898</v>
      </c>
      <c r="L95" s="178" t="s">
        <v>495</v>
      </c>
      <c r="M95" s="178" t="s">
        <v>32</v>
      </c>
      <c r="N95" s="178" t="s">
        <v>646</v>
      </c>
      <c r="O95" s="178" t="s">
        <v>1609</v>
      </c>
      <c r="P95" s="178" t="s">
        <v>228</v>
      </c>
      <c r="Q95" s="178">
        <v>30</v>
      </c>
      <c r="R95" s="178">
        <v>100</v>
      </c>
      <c r="S95" s="179" t="s">
        <v>525</v>
      </c>
      <c r="T95" s="179" t="s">
        <v>723</v>
      </c>
      <c r="U95" s="179" t="s">
        <v>1897</v>
      </c>
      <c r="V95" s="161" t="s">
        <v>1887</v>
      </c>
      <c r="W95" s="315" t="s">
        <v>721</v>
      </c>
      <c r="XFC95" s="177"/>
    </row>
    <row r="96" spans="1:23 16383:16383" ht="45" x14ac:dyDescent="0.25">
      <c r="A96" s="316" t="s">
        <v>724</v>
      </c>
      <c r="B96" s="71" t="s">
        <v>724</v>
      </c>
      <c r="C96" s="161" t="s">
        <v>721</v>
      </c>
      <c r="D96" s="161">
        <v>0</v>
      </c>
      <c r="E96" s="161" t="s">
        <v>499</v>
      </c>
      <c r="F96" s="161" t="s">
        <v>724</v>
      </c>
      <c r="G96" s="161" t="s">
        <v>19</v>
      </c>
      <c r="H96" s="161" t="s">
        <v>1814</v>
      </c>
      <c r="I96" s="161" t="s">
        <v>1814</v>
      </c>
      <c r="J96" s="161" t="s">
        <v>1814</v>
      </c>
      <c r="K96" s="161" t="s">
        <v>19</v>
      </c>
      <c r="L96" s="161" t="s">
        <v>19</v>
      </c>
      <c r="M96" s="161" t="s">
        <v>19</v>
      </c>
      <c r="N96" s="161" t="s">
        <v>646</v>
      </c>
      <c r="O96" s="161" t="s">
        <v>19</v>
      </c>
      <c r="P96" s="161" t="s">
        <v>229</v>
      </c>
      <c r="Q96" s="161">
        <v>10</v>
      </c>
      <c r="R96" s="161">
        <v>1</v>
      </c>
      <c r="S96" s="161" t="s">
        <v>497</v>
      </c>
      <c r="T96" s="161" t="s">
        <v>725</v>
      </c>
      <c r="U96" s="168">
        <v>45670</v>
      </c>
      <c r="V96" s="168">
        <v>45716</v>
      </c>
      <c r="W96" s="315" t="s">
        <v>721</v>
      </c>
    </row>
    <row r="97" spans="1:23 16383:16383" ht="45" x14ac:dyDescent="0.25">
      <c r="A97" s="316" t="s">
        <v>726</v>
      </c>
      <c r="B97" s="71" t="s">
        <v>726</v>
      </c>
      <c r="C97" s="161" t="s">
        <v>721</v>
      </c>
      <c r="D97" s="161">
        <v>0</v>
      </c>
      <c r="E97" s="161" t="s">
        <v>499</v>
      </c>
      <c r="F97" s="161" t="s">
        <v>726</v>
      </c>
      <c r="G97" s="161" t="s">
        <v>19</v>
      </c>
      <c r="H97" s="161" t="s">
        <v>1814</v>
      </c>
      <c r="I97" s="161" t="s">
        <v>1814</v>
      </c>
      <c r="J97" s="161" t="s">
        <v>1814</v>
      </c>
      <c r="K97" s="161" t="s">
        <v>19</v>
      </c>
      <c r="L97" s="161" t="s">
        <v>19</v>
      </c>
      <c r="M97" s="161" t="s">
        <v>19</v>
      </c>
      <c r="N97" s="161" t="s">
        <v>646</v>
      </c>
      <c r="O97" s="161" t="s">
        <v>19</v>
      </c>
      <c r="P97" s="161" t="s">
        <v>230</v>
      </c>
      <c r="Q97" s="161">
        <v>60</v>
      </c>
      <c r="R97" s="161">
        <v>100</v>
      </c>
      <c r="S97" s="161" t="s">
        <v>525</v>
      </c>
      <c r="T97" s="161" t="s">
        <v>723</v>
      </c>
      <c r="U97" s="168">
        <v>45691</v>
      </c>
      <c r="V97" s="168">
        <v>45989</v>
      </c>
      <c r="W97" s="315" t="s">
        <v>721</v>
      </c>
    </row>
    <row r="98" spans="1:23 16383:16383" ht="45" x14ac:dyDescent="0.25">
      <c r="A98" s="316" t="s">
        <v>727</v>
      </c>
      <c r="B98" s="71" t="s">
        <v>727</v>
      </c>
      <c r="C98" s="161" t="s">
        <v>721</v>
      </c>
      <c r="D98" s="161">
        <v>0</v>
      </c>
      <c r="E98" s="161" t="s">
        <v>499</v>
      </c>
      <c r="F98" s="161" t="s">
        <v>727</v>
      </c>
      <c r="G98" s="161" t="s">
        <v>19</v>
      </c>
      <c r="H98" s="161" t="s">
        <v>1814</v>
      </c>
      <c r="I98" s="161" t="s">
        <v>1814</v>
      </c>
      <c r="J98" s="161" t="s">
        <v>1814</v>
      </c>
      <c r="K98" s="161" t="s">
        <v>19</v>
      </c>
      <c r="L98" s="161" t="s">
        <v>19</v>
      </c>
      <c r="M98" s="161" t="s">
        <v>19</v>
      </c>
      <c r="N98" s="161" t="s">
        <v>646</v>
      </c>
      <c r="O98" s="161" t="s">
        <v>19</v>
      </c>
      <c r="P98" s="161" t="s">
        <v>231</v>
      </c>
      <c r="Q98" s="161">
        <v>10</v>
      </c>
      <c r="R98" s="161">
        <v>1</v>
      </c>
      <c r="S98" s="161" t="s">
        <v>497</v>
      </c>
      <c r="T98" s="161" t="s">
        <v>725</v>
      </c>
      <c r="U98" s="168">
        <v>45691</v>
      </c>
      <c r="V98" s="168">
        <v>45716</v>
      </c>
      <c r="W98" s="315" t="s">
        <v>721</v>
      </c>
    </row>
    <row r="99" spans="1:23 16383:16383" ht="45" x14ac:dyDescent="0.25">
      <c r="A99" s="316" t="s">
        <v>728</v>
      </c>
      <c r="B99" s="71" t="s">
        <v>728</v>
      </c>
      <c r="C99" s="161" t="s">
        <v>721</v>
      </c>
      <c r="D99" s="161">
        <v>0</v>
      </c>
      <c r="E99" s="161" t="s">
        <v>499</v>
      </c>
      <c r="F99" s="161" t="s">
        <v>728</v>
      </c>
      <c r="G99" s="161" t="s">
        <v>19</v>
      </c>
      <c r="H99" s="161" t="s">
        <v>1814</v>
      </c>
      <c r="I99" s="161" t="s">
        <v>1814</v>
      </c>
      <c r="J99" s="161" t="s">
        <v>1814</v>
      </c>
      <c r="K99" s="161" t="s">
        <v>19</v>
      </c>
      <c r="L99" s="161" t="s">
        <v>19</v>
      </c>
      <c r="M99" s="161" t="s">
        <v>19</v>
      </c>
      <c r="N99" s="161" t="s">
        <v>646</v>
      </c>
      <c r="O99" s="161" t="s">
        <v>19</v>
      </c>
      <c r="P99" s="161" t="s">
        <v>232</v>
      </c>
      <c r="Q99" s="161">
        <v>20</v>
      </c>
      <c r="R99" s="161">
        <v>100</v>
      </c>
      <c r="S99" s="161" t="s">
        <v>525</v>
      </c>
      <c r="T99" s="161" t="s">
        <v>723</v>
      </c>
      <c r="U99" s="168">
        <v>45719</v>
      </c>
      <c r="V99" s="168">
        <v>45989</v>
      </c>
      <c r="W99" s="315" t="s">
        <v>721</v>
      </c>
    </row>
    <row r="100" spans="1:23 16383:16383" ht="34.5" hidden="1" customHeight="1" x14ac:dyDescent="0.25">
      <c r="A100" s="325" t="s">
        <v>729</v>
      </c>
      <c r="B100" s="71" t="s">
        <v>729</v>
      </c>
      <c r="C100" s="178" t="s">
        <v>721</v>
      </c>
      <c r="D100" s="178">
        <v>0</v>
      </c>
      <c r="E100" s="178" t="s">
        <v>492</v>
      </c>
      <c r="F100" s="178" t="s">
        <v>729</v>
      </c>
      <c r="G100" s="178" t="s">
        <v>494</v>
      </c>
      <c r="H100" s="178" t="s">
        <v>13</v>
      </c>
      <c r="I100" s="178" t="s">
        <v>1459</v>
      </c>
      <c r="J100" s="178" t="s">
        <v>1498</v>
      </c>
      <c r="K100" s="178" t="s">
        <v>1901</v>
      </c>
      <c r="L100" s="178" t="s">
        <v>495</v>
      </c>
      <c r="M100" s="178" t="s">
        <v>19</v>
      </c>
      <c r="N100" s="178" t="s">
        <v>730</v>
      </c>
      <c r="O100" s="178" t="s">
        <v>1610</v>
      </c>
      <c r="P100" s="178" t="s">
        <v>372</v>
      </c>
      <c r="Q100" s="178">
        <v>10</v>
      </c>
      <c r="R100" s="178">
        <v>2</v>
      </c>
      <c r="S100" s="179" t="s">
        <v>497</v>
      </c>
      <c r="T100" s="179" t="s">
        <v>731</v>
      </c>
      <c r="U100" s="179" t="s">
        <v>1897</v>
      </c>
      <c r="V100" s="161" t="s">
        <v>1887</v>
      </c>
      <c r="W100" s="315" t="s">
        <v>721</v>
      </c>
      <c r="XFC100" s="177"/>
    </row>
    <row r="101" spans="1:23 16383:16383" ht="75" x14ac:dyDescent="0.25">
      <c r="A101" s="316" t="s">
        <v>732</v>
      </c>
      <c r="B101" s="71" t="s">
        <v>732</v>
      </c>
      <c r="C101" s="161" t="s">
        <v>721</v>
      </c>
      <c r="D101" s="161">
        <v>0</v>
      </c>
      <c r="E101" s="161" t="s">
        <v>499</v>
      </c>
      <c r="F101" s="161" t="s">
        <v>732</v>
      </c>
      <c r="G101" s="161" t="s">
        <v>19</v>
      </c>
      <c r="H101" s="161" t="s">
        <v>1814</v>
      </c>
      <c r="I101" s="161" t="s">
        <v>1814</v>
      </c>
      <c r="J101" s="161" t="s">
        <v>1814</v>
      </c>
      <c r="K101" s="161" t="s">
        <v>19</v>
      </c>
      <c r="L101" s="161" t="s">
        <v>19</v>
      </c>
      <c r="M101" s="161" t="s">
        <v>19</v>
      </c>
      <c r="N101" s="161" t="s">
        <v>730</v>
      </c>
      <c r="O101" s="161" t="s">
        <v>19</v>
      </c>
      <c r="P101" s="161" t="s">
        <v>373</v>
      </c>
      <c r="Q101" s="161">
        <v>60</v>
      </c>
      <c r="R101" s="161">
        <v>1</v>
      </c>
      <c r="S101" s="161" t="s">
        <v>497</v>
      </c>
      <c r="T101" s="161" t="s">
        <v>733</v>
      </c>
      <c r="U101" s="168">
        <v>45670</v>
      </c>
      <c r="V101" s="168">
        <v>45747</v>
      </c>
      <c r="W101" s="315" t="s">
        <v>721</v>
      </c>
    </row>
    <row r="102" spans="1:23 16383:16383" ht="45" x14ac:dyDescent="0.25">
      <c r="A102" s="316" t="s">
        <v>734</v>
      </c>
      <c r="B102" s="71" t="s">
        <v>734</v>
      </c>
      <c r="C102" s="161" t="s">
        <v>721</v>
      </c>
      <c r="D102" s="161">
        <v>0</v>
      </c>
      <c r="E102" s="161" t="s">
        <v>499</v>
      </c>
      <c r="F102" s="161" t="s">
        <v>734</v>
      </c>
      <c r="G102" s="161" t="s">
        <v>19</v>
      </c>
      <c r="H102" s="161" t="s">
        <v>1814</v>
      </c>
      <c r="I102" s="161" t="s">
        <v>1814</v>
      </c>
      <c r="J102" s="161" t="s">
        <v>1814</v>
      </c>
      <c r="K102" s="161" t="s">
        <v>19</v>
      </c>
      <c r="L102" s="161" t="s">
        <v>19</v>
      </c>
      <c r="M102" s="161" t="s">
        <v>19</v>
      </c>
      <c r="N102" s="161" t="s">
        <v>730</v>
      </c>
      <c r="O102" s="161" t="s">
        <v>19</v>
      </c>
      <c r="P102" s="161" t="s">
        <v>374</v>
      </c>
      <c r="Q102" s="161">
        <v>40</v>
      </c>
      <c r="R102" s="161">
        <v>2</v>
      </c>
      <c r="S102" s="161" t="s">
        <v>497</v>
      </c>
      <c r="T102" s="161" t="s">
        <v>731</v>
      </c>
      <c r="U102" s="168">
        <v>45748</v>
      </c>
      <c r="V102" s="168">
        <v>45989</v>
      </c>
      <c r="W102" s="315" t="s">
        <v>721</v>
      </c>
    </row>
    <row r="103" spans="1:23 16383:16383" ht="34.5" hidden="1" customHeight="1" x14ac:dyDescent="0.25">
      <c r="A103" s="325" t="s">
        <v>735</v>
      </c>
      <c r="B103" s="71" t="s">
        <v>735</v>
      </c>
      <c r="C103" s="178" t="s">
        <v>721</v>
      </c>
      <c r="D103" s="178">
        <v>0</v>
      </c>
      <c r="E103" s="178" t="s">
        <v>492</v>
      </c>
      <c r="F103" s="178" t="s">
        <v>735</v>
      </c>
      <c r="G103" s="178" t="s">
        <v>494</v>
      </c>
      <c r="H103" s="178" t="s">
        <v>10</v>
      </c>
      <c r="I103" s="178" t="s">
        <v>1456</v>
      </c>
      <c r="J103" s="178" t="s">
        <v>1457</v>
      </c>
      <c r="K103" s="178" t="s">
        <v>1898</v>
      </c>
      <c r="L103" s="178" t="s">
        <v>495</v>
      </c>
      <c r="M103" s="178" t="s">
        <v>32</v>
      </c>
      <c r="N103" s="178" t="s">
        <v>646</v>
      </c>
      <c r="O103" s="178" t="s">
        <v>1611</v>
      </c>
      <c r="P103" s="178" t="s">
        <v>233</v>
      </c>
      <c r="Q103" s="178">
        <v>30</v>
      </c>
      <c r="R103" s="178">
        <v>100</v>
      </c>
      <c r="S103" s="179" t="s">
        <v>525</v>
      </c>
      <c r="T103" s="179" t="s">
        <v>723</v>
      </c>
      <c r="U103" s="179" t="s">
        <v>1886</v>
      </c>
      <c r="V103" s="161" t="s">
        <v>1887</v>
      </c>
      <c r="W103" s="315" t="s">
        <v>721</v>
      </c>
      <c r="XFC103" s="177"/>
    </row>
    <row r="104" spans="1:23 16383:16383" ht="45" x14ac:dyDescent="0.25">
      <c r="A104" s="316" t="s">
        <v>736</v>
      </c>
      <c r="B104" s="71" t="s">
        <v>736</v>
      </c>
      <c r="C104" s="161" t="s">
        <v>721</v>
      </c>
      <c r="D104" s="161">
        <v>0</v>
      </c>
      <c r="E104" s="161" t="s">
        <v>499</v>
      </c>
      <c r="F104" s="161" t="s">
        <v>736</v>
      </c>
      <c r="G104" s="161" t="s">
        <v>19</v>
      </c>
      <c r="H104" s="161" t="s">
        <v>1814</v>
      </c>
      <c r="I104" s="161" t="s">
        <v>1814</v>
      </c>
      <c r="J104" s="161" t="s">
        <v>1814</v>
      </c>
      <c r="K104" s="161" t="s">
        <v>19</v>
      </c>
      <c r="L104" s="161" t="s">
        <v>19</v>
      </c>
      <c r="M104" s="161" t="s">
        <v>19</v>
      </c>
      <c r="N104" s="161" t="s">
        <v>646</v>
      </c>
      <c r="O104" s="161" t="s">
        <v>19</v>
      </c>
      <c r="P104" s="161" t="s">
        <v>234</v>
      </c>
      <c r="Q104" s="161">
        <v>60</v>
      </c>
      <c r="R104" s="161">
        <v>1</v>
      </c>
      <c r="S104" s="161" t="s">
        <v>497</v>
      </c>
      <c r="T104" s="161" t="s">
        <v>725</v>
      </c>
      <c r="U104" s="168">
        <v>45691</v>
      </c>
      <c r="V104" s="168">
        <v>45716</v>
      </c>
      <c r="W104" s="315" t="s">
        <v>721</v>
      </c>
    </row>
    <row r="105" spans="1:23 16383:16383" ht="45" x14ac:dyDescent="0.25">
      <c r="A105" s="316" t="s">
        <v>737</v>
      </c>
      <c r="B105" s="71" t="s">
        <v>737</v>
      </c>
      <c r="C105" s="161" t="s">
        <v>721</v>
      </c>
      <c r="D105" s="161">
        <v>0</v>
      </c>
      <c r="E105" s="161" t="s">
        <v>499</v>
      </c>
      <c r="F105" s="161" t="s">
        <v>737</v>
      </c>
      <c r="G105" s="161" t="s">
        <v>19</v>
      </c>
      <c r="H105" s="161" t="s">
        <v>1814</v>
      </c>
      <c r="I105" s="161" t="s">
        <v>1814</v>
      </c>
      <c r="J105" s="161" t="s">
        <v>1814</v>
      </c>
      <c r="K105" s="161" t="s">
        <v>19</v>
      </c>
      <c r="L105" s="161" t="s">
        <v>19</v>
      </c>
      <c r="M105" s="161" t="s">
        <v>19</v>
      </c>
      <c r="N105" s="161" t="s">
        <v>646</v>
      </c>
      <c r="O105" s="161" t="s">
        <v>19</v>
      </c>
      <c r="P105" s="161" t="s">
        <v>235</v>
      </c>
      <c r="Q105" s="161">
        <v>10</v>
      </c>
      <c r="R105" s="161">
        <v>100</v>
      </c>
      <c r="S105" s="161" t="s">
        <v>525</v>
      </c>
      <c r="T105" s="161" t="s">
        <v>723</v>
      </c>
      <c r="U105" s="168">
        <v>45691</v>
      </c>
      <c r="V105" s="168">
        <v>45989</v>
      </c>
      <c r="W105" s="315" t="s">
        <v>721</v>
      </c>
    </row>
    <row r="106" spans="1:23 16383:16383" ht="45" x14ac:dyDescent="0.25">
      <c r="A106" s="316" t="s">
        <v>738</v>
      </c>
      <c r="B106" s="71" t="s">
        <v>738</v>
      </c>
      <c r="C106" s="161" t="s">
        <v>721</v>
      </c>
      <c r="D106" s="161">
        <v>0</v>
      </c>
      <c r="E106" s="161" t="s">
        <v>499</v>
      </c>
      <c r="F106" s="161" t="s">
        <v>738</v>
      </c>
      <c r="G106" s="161" t="s">
        <v>19</v>
      </c>
      <c r="H106" s="161" t="s">
        <v>1814</v>
      </c>
      <c r="I106" s="161" t="s">
        <v>1814</v>
      </c>
      <c r="J106" s="161" t="s">
        <v>1814</v>
      </c>
      <c r="K106" s="161" t="s">
        <v>19</v>
      </c>
      <c r="L106" s="161" t="s">
        <v>19</v>
      </c>
      <c r="M106" s="161" t="s">
        <v>19</v>
      </c>
      <c r="N106" s="161" t="s">
        <v>646</v>
      </c>
      <c r="O106" s="161" t="s">
        <v>19</v>
      </c>
      <c r="P106" s="161" t="s">
        <v>236</v>
      </c>
      <c r="Q106" s="161">
        <v>10</v>
      </c>
      <c r="R106" s="161">
        <v>1</v>
      </c>
      <c r="S106" s="161" t="s">
        <v>497</v>
      </c>
      <c r="T106" s="161" t="s">
        <v>725</v>
      </c>
      <c r="U106" s="168">
        <v>45691</v>
      </c>
      <c r="V106" s="168">
        <v>45716</v>
      </c>
      <c r="W106" s="315" t="s">
        <v>721</v>
      </c>
    </row>
    <row r="107" spans="1:23 16383:16383" ht="45" x14ac:dyDescent="0.25">
      <c r="A107" s="316" t="s">
        <v>739</v>
      </c>
      <c r="B107" s="71" t="s">
        <v>739</v>
      </c>
      <c r="C107" s="161" t="s">
        <v>721</v>
      </c>
      <c r="D107" s="161">
        <v>0</v>
      </c>
      <c r="E107" s="161" t="s">
        <v>499</v>
      </c>
      <c r="F107" s="161" t="s">
        <v>739</v>
      </c>
      <c r="G107" s="161" t="s">
        <v>19</v>
      </c>
      <c r="H107" s="161" t="s">
        <v>1814</v>
      </c>
      <c r="I107" s="161" t="s">
        <v>1814</v>
      </c>
      <c r="J107" s="161" t="s">
        <v>1814</v>
      </c>
      <c r="K107" s="161" t="s">
        <v>19</v>
      </c>
      <c r="L107" s="161" t="s">
        <v>19</v>
      </c>
      <c r="M107" s="161" t="s">
        <v>19</v>
      </c>
      <c r="N107" s="161" t="s">
        <v>646</v>
      </c>
      <c r="O107" s="161" t="s">
        <v>19</v>
      </c>
      <c r="P107" s="161" t="s">
        <v>237</v>
      </c>
      <c r="Q107" s="161">
        <v>20</v>
      </c>
      <c r="R107" s="161">
        <v>100</v>
      </c>
      <c r="S107" s="161" t="s">
        <v>525</v>
      </c>
      <c r="T107" s="161" t="s">
        <v>723</v>
      </c>
      <c r="U107" s="168">
        <v>45691</v>
      </c>
      <c r="V107" s="168">
        <v>45989</v>
      </c>
      <c r="W107" s="315" t="s">
        <v>721</v>
      </c>
    </row>
    <row r="108" spans="1:23 16383:16383" ht="34.5" hidden="1" customHeight="1" x14ac:dyDescent="0.25">
      <c r="A108" s="325" t="s">
        <v>740</v>
      </c>
      <c r="B108" s="71" t="s">
        <v>740</v>
      </c>
      <c r="C108" s="178" t="s">
        <v>721</v>
      </c>
      <c r="D108" s="178">
        <v>0</v>
      </c>
      <c r="E108" s="178" t="s">
        <v>492</v>
      </c>
      <c r="F108" s="178" t="s">
        <v>740</v>
      </c>
      <c r="G108" s="178" t="s">
        <v>494</v>
      </c>
      <c r="H108" s="178" t="s">
        <v>10</v>
      </c>
      <c r="I108" s="178" t="s">
        <v>1456</v>
      </c>
      <c r="J108" s="178" t="s">
        <v>1457</v>
      </c>
      <c r="K108" s="178" t="s">
        <v>1898</v>
      </c>
      <c r="L108" s="178" t="s">
        <v>495</v>
      </c>
      <c r="M108" s="178" t="s">
        <v>32</v>
      </c>
      <c r="N108" s="178" t="s">
        <v>646</v>
      </c>
      <c r="O108" s="178" t="s">
        <v>1612</v>
      </c>
      <c r="P108" s="178" t="s">
        <v>238</v>
      </c>
      <c r="Q108" s="178">
        <v>10</v>
      </c>
      <c r="R108" s="178">
        <v>2</v>
      </c>
      <c r="S108" s="179" t="s">
        <v>497</v>
      </c>
      <c r="T108" s="179" t="s">
        <v>741</v>
      </c>
      <c r="U108" s="179" t="s">
        <v>1886</v>
      </c>
      <c r="V108" s="161" t="s">
        <v>1906</v>
      </c>
      <c r="W108" s="315" t="s">
        <v>721</v>
      </c>
      <c r="XFC108" s="177"/>
    </row>
    <row r="109" spans="1:23 16383:16383" ht="45" x14ac:dyDescent="0.25">
      <c r="A109" s="316" t="s">
        <v>742</v>
      </c>
      <c r="B109" s="71" t="s">
        <v>742</v>
      </c>
      <c r="C109" s="161" t="s">
        <v>721</v>
      </c>
      <c r="D109" s="161">
        <v>0</v>
      </c>
      <c r="E109" s="161" t="s">
        <v>499</v>
      </c>
      <c r="F109" s="161" t="s">
        <v>742</v>
      </c>
      <c r="G109" s="161" t="s">
        <v>19</v>
      </c>
      <c r="H109" s="161" t="s">
        <v>1814</v>
      </c>
      <c r="I109" s="161" t="s">
        <v>1814</v>
      </c>
      <c r="J109" s="161" t="s">
        <v>1814</v>
      </c>
      <c r="K109" s="161" t="s">
        <v>19</v>
      </c>
      <c r="L109" s="161" t="s">
        <v>19</v>
      </c>
      <c r="M109" s="161" t="s">
        <v>19</v>
      </c>
      <c r="N109" s="161" t="s">
        <v>646</v>
      </c>
      <c r="O109" s="161" t="s">
        <v>19</v>
      </c>
      <c r="P109" s="161" t="s">
        <v>239</v>
      </c>
      <c r="Q109" s="161">
        <v>10</v>
      </c>
      <c r="R109" s="161">
        <v>1</v>
      </c>
      <c r="S109" s="161" t="s">
        <v>497</v>
      </c>
      <c r="T109" s="161" t="s">
        <v>743</v>
      </c>
      <c r="U109" s="168">
        <v>45691</v>
      </c>
      <c r="V109" s="168">
        <v>45716</v>
      </c>
      <c r="W109" s="315" t="s">
        <v>721</v>
      </c>
    </row>
    <row r="110" spans="1:23 16383:16383" ht="45" x14ac:dyDescent="0.25">
      <c r="A110" s="316" t="s">
        <v>744</v>
      </c>
      <c r="B110" s="71" t="s">
        <v>744</v>
      </c>
      <c r="C110" s="161" t="s">
        <v>721</v>
      </c>
      <c r="D110" s="161">
        <v>0</v>
      </c>
      <c r="E110" s="161" t="s">
        <v>499</v>
      </c>
      <c r="F110" s="161" t="s">
        <v>744</v>
      </c>
      <c r="G110" s="161" t="s">
        <v>19</v>
      </c>
      <c r="H110" s="161" t="s">
        <v>1814</v>
      </c>
      <c r="I110" s="161" t="s">
        <v>1814</v>
      </c>
      <c r="J110" s="161" t="s">
        <v>1814</v>
      </c>
      <c r="K110" s="161" t="s">
        <v>19</v>
      </c>
      <c r="L110" s="161" t="s">
        <v>19</v>
      </c>
      <c r="M110" s="161" t="s">
        <v>19</v>
      </c>
      <c r="N110" s="161" t="s">
        <v>646</v>
      </c>
      <c r="O110" s="161" t="s">
        <v>19</v>
      </c>
      <c r="P110" s="161" t="s">
        <v>240</v>
      </c>
      <c r="Q110" s="161">
        <v>70</v>
      </c>
      <c r="R110" s="161">
        <v>2</v>
      </c>
      <c r="S110" s="161" t="s">
        <v>497</v>
      </c>
      <c r="T110" s="161" t="s">
        <v>745</v>
      </c>
      <c r="U110" s="168">
        <v>45719</v>
      </c>
      <c r="V110" s="168">
        <v>45989</v>
      </c>
      <c r="W110" s="315" t="s">
        <v>721</v>
      </c>
    </row>
    <row r="111" spans="1:23 16383:16383" ht="45" x14ac:dyDescent="0.25">
      <c r="A111" s="316" t="s">
        <v>746</v>
      </c>
      <c r="B111" s="71" t="s">
        <v>746</v>
      </c>
      <c r="C111" s="161" t="s">
        <v>721</v>
      </c>
      <c r="D111" s="161">
        <v>0</v>
      </c>
      <c r="E111" s="161" t="s">
        <v>499</v>
      </c>
      <c r="F111" s="161" t="s">
        <v>746</v>
      </c>
      <c r="G111" s="161" t="s">
        <v>19</v>
      </c>
      <c r="H111" s="161" t="s">
        <v>1814</v>
      </c>
      <c r="I111" s="161" t="s">
        <v>1814</v>
      </c>
      <c r="J111" s="161" t="s">
        <v>1814</v>
      </c>
      <c r="K111" s="161" t="s">
        <v>19</v>
      </c>
      <c r="L111" s="161" t="s">
        <v>19</v>
      </c>
      <c r="M111" s="161" t="s">
        <v>19</v>
      </c>
      <c r="N111" s="161" t="s">
        <v>646</v>
      </c>
      <c r="O111" s="161" t="s">
        <v>19</v>
      </c>
      <c r="P111" s="161" t="s">
        <v>241</v>
      </c>
      <c r="Q111" s="161">
        <v>20</v>
      </c>
      <c r="R111" s="161">
        <v>2</v>
      </c>
      <c r="S111" s="161" t="s">
        <v>497</v>
      </c>
      <c r="T111" s="161" t="s">
        <v>741</v>
      </c>
      <c r="U111" s="168">
        <v>45719</v>
      </c>
      <c r="V111" s="168">
        <v>46003</v>
      </c>
      <c r="W111" s="315" t="s">
        <v>721</v>
      </c>
    </row>
    <row r="112" spans="1:23 16383:16383" ht="34.5" hidden="1" customHeight="1" x14ac:dyDescent="0.25">
      <c r="A112" s="325" t="s">
        <v>747</v>
      </c>
      <c r="B112" s="71" t="s">
        <v>747</v>
      </c>
      <c r="C112" s="178" t="s">
        <v>721</v>
      </c>
      <c r="D112" s="178">
        <v>0</v>
      </c>
      <c r="E112" s="178" t="s">
        <v>492</v>
      </c>
      <c r="F112" s="178" t="s">
        <v>747</v>
      </c>
      <c r="G112" s="178" t="s">
        <v>494</v>
      </c>
      <c r="H112" s="178" t="s">
        <v>10</v>
      </c>
      <c r="I112" s="178" t="s">
        <v>1456</v>
      </c>
      <c r="J112" s="178" t="s">
        <v>1457</v>
      </c>
      <c r="K112" s="178" t="s">
        <v>1898</v>
      </c>
      <c r="L112" s="178" t="s">
        <v>495</v>
      </c>
      <c r="M112" s="178" t="s">
        <v>19</v>
      </c>
      <c r="N112" s="178" t="s">
        <v>646</v>
      </c>
      <c r="O112" s="178" t="s">
        <v>1613</v>
      </c>
      <c r="P112" s="178" t="s">
        <v>242</v>
      </c>
      <c r="Q112" s="178">
        <v>10</v>
      </c>
      <c r="R112" s="178">
        <v>1</v>
      </c>
      <c r="S112" s="179" t="s">
        <v>497</v>
      </c>
      <c r="T112" s="179" t="s">
        <v>748</v>
      </c>
      <c r="U112" s="179" t="s">
        <v>1886</v>
      </c>
      <c r="V112" s="161" t="s">
        <v>1887</v>
      </c>
      <c r="W112" s="315" t="s">
        <v>721</v>
      </c>
      <c r="XFC112" s="177"/>
    </row>
    <row r="113" spans="1:23 16383:16383" ht="60" x14ac:dyDescent="0.25">
      <c r="A113" s="316" t="s">
        <v>749</v>
      </c>
      <c r="B113" s="71" t="s">
        <v>749</v>
      </c>
      <c r="C113" s="161" t="s">
        <v>721</v>
      </c>
      <c r="D113" s="161">
        <v>0</v>
      </c>
      <c r="E113" s="161" t="s">
        <v>499</v>
      </c>
      <c r="F113" s="161" t="s">
        <v>749</v>
      </c>
      <c r="G113" s="161" t="s">
        <v>19</v>
      </c>
      <c r="H113" s="161" t="s">
        <v>1814</v>
      </c>
      <c r="I113" s="161" t="s">
        <v>1814</v>
      </c>
      <c r="J113" s="161" t="s">
        <v>1814</v>
      </c>
      <c r="K113" s="161" t="s">
        <v>19</v>
      </c>
      <c r="L113" s="161" t="s">
        <v>19</v>
      </c>
      <c r="M113" s="161" t="s">
        <v>19</v>
      </c>
      <c r="N113" s="161" t="s">
        <v>646</v>
      </c>
      <c r="O113" s="161" t="s">
        <v>19</v>
      </c>
      <c r="P113" s="161" t="s">
        <v>243</v>
      </c>
      <c r="Q113" s="161">
        <v>70</v>
      </c>
      <c r="R113" s="161">
        <v>1</v>
      </c>
      <c r="S113" s="161" t="s">
        <v>497</v>
      </c>
      <c r="T113" s="161" t="s">
        <v>750</v>
      </c>
      <c r="U113" s="168">
        <v>45691</v>
      </c>
      <c r="V113" s="168">
        <v>45930</v>
      </c>
      <c r="W113" s="315" t="s">
        <v>721</v>
      </c>
    </row>
    <row r="114" spans="1:23 16383:16383" ht="45" x14ac:dyDescent="0.25">
      <c r="A114" s="316" t="s">
        <v>751</v>
      </c>
      <c r="B114" s="71" t="s">
        <v>751</v>
      </c>
      <c r="C114" s="161" t="s">
        <v>721</v>
      </c>
      <c r="D114" s="161">
        <v>0</v>
      </c>
      <c r="E114" s="161" t="s">
        <v>499</v>
      </c>
      <c r="F114" s="161" t="s">
        <v>751</v>
      </c>
      <c r="G114" s="161" t="s">
        <v>19</v>
      </c>
      <c r="H114" s="161" t="s">
        <v>1814</v>
      </c>
      <c r="I114" s="161" t="s">
        <v>1814</v>
      </c>
      <c r="J114" s="161" t="s">
        <v>1814</v>
      </c>
      <c r="K114" s="161" t="s">
        <v>19</v>
      </c>
      <c r="L114" s="161" t="s">
        <v>19</v>
      </c>
      <c r="M114" s="161" t="s">
        <v>19</v>
      </c>
      <c r="N114" s="161" t="s">
        <v>646</v>
      </c>
      <c r="O114" s="161" t="s">
        <v>19</v>
      </c>
      <c r="P114" s="161" t="s">
        <v>244</v>
      </c>
      <c r="Q114" s="161">
        <v>30</v>
      </c>
      <c r="R114" s="161">
        <v>1</v>
      </c>
      <c r="S114" s="161" t="s">
        <v>497</v>
      </c>
      <c r="T114" s="161" t="s">
        <v>752</v>
      </c>
      <c r="U114" s="168">
        <v>45931</v>
      </c>
      <c r="V114" s="168">
        <v>45989</v>
      </c>
      <c r="W114" s="315" t="s">
        <v>721</v>
      </c>
    </row>
    <row r="115" spans="1:23 16383:16383" ht="34.5" hidden="1" customHeight="1" x14ac:dyDescent="0.25">
      <c r="A115" s="325" t="s">
        <v>753</v>
      </c>
      <c r="B115" s="71" t="s">
        <v>753</v>
      </c>
      <c r="C115" s="178" t="s">
        <v>721</v>
      </c>
      <c r="D115" s="178">
        <v>0</v>
      </c>
      <c r="E115" s="178" t="s">
        <v>492</v>
      </c>
      <c r="F115" s="178" t="s">
        <v>753</v>
      </c>
      <c r="G115" s="178" t="s">
        <v>511</v>
      </c>
      <c r="H115" s="178" t="s">
        <v>10</v>
      </c>
      <c r="I115" s="178" t="s">
        <v>1456</v>
      </c>
      <c r="J115" s="178" t="s">
        <v>1457</v>
      </c>
      <c r="K115" s="178" t="s">
        <v>1898</v>
      </c>
      <c r="L115" s="178" t="s">
        <v>495</v>
      </c>
      <c r="M115" s="178" t="s">
        <v>32</v>
      </c>
      <c r="N115" s="178" t="s">
        <v>730</v>
      </c>
      <c r="O115" s="178" t="s">
        <v>1614</v>
      </c>
      <c r="P115" s="178" t="s">
        <v>245</v>
      </c>
      <c r="Q115" s="178">
        <v>10</v>
      </c>
      <c r="R115" s="178">
        <v>1</v>
      </c>
      <c r="S115" s="179" t="s">
        <v>497</v>
      </c>
      <c r="T115" s="179" t="s">
        <v>754</v>
      </c>
      <c r="U115" s="179" t="s">
        <v>1886</v>
      </c>
      <c r="V115" s="161" t="s">
        <v>1911</v>
      </c>
      <c r="W115" s="315" t="s">
        <v>721</v>
      </c>
      <c r="XFC115" s="177"/>
    </row>
    <row r="116" spans="1:23 16383:16383" ht="45" x14ac:dyDescent="0.25">
      <c r="A116" s="316" t="s">
        <v>755</v>
      </c>
      <c r="B116" s="71" t="s">
        <v>755</v>
      </c>
      <c r="C116" s="161" t="s">
        <v>721</v>
      </c>
      <c r="D116" s="161">
        <v>0</v>
      </c>
      <c r="E116" s="161" t="s">
        <v>499</v>
      </c>
      <c r="F116" s="161" t="s">
        <v>755</v>
      </c>
      <c r="G116" s="161" t="s">
        <v>19</v>
      </c>
      <c r="H116" s="161" t="s">
        <v>1814</v>
      </c>
      <c r="I116" s="161" t="s">
        <v>1814</v>
      </c>
      <c r="J116" s="161" t="s">
        <v>1814</v>
      </c>
      <c r="K116" s="161" t="s">
        <v>19</v>
      </c>
      <c r="L116" s="161" t="s">
        <v>19</v>
      </c>
      <c r="M116" s="161" t="s">
        <v>19</v>
      </c>
      <c r="N116" s="161" t="s">
        <v>730</v>
      </c>
      <c r="O116" s="161" t="s">
        <v>19</v>
      </c>
      <c r="P116" s="161" t="s">
        <v>246</v>
      </c>
      <c r="Q116" s="161">
        <v>20</v>
      </c>
      <c r="R116" s="161">
        <v>1</v>
      </c>
      <c r="S116" s="161" t="s">
        <v>497</v>
      </c>
      <c r="T116" s="161" t="s">
        <v>756</v>
      </c>
      <c r="U116" s="168">
        <v>45691</v>
      </c>
      <c r="V116" s="168">
        <v>45716</v>
      </c>
      <c r="W116" s="315" t="s">
        <v>721</v>
      </c>
    </row>
    <row r="117" spans="1:23 16383:16383" ht="45" x14ac:dyDescent="0.25">
      <c r="A117" s="316" t="s">
        <v>757</v>
      </c>
      <c r="B117" s="71" t="s">
        <v>757</v>
      </c>
      <c r="C117" s="161" t="s">
        <v>721</v>
      </c>
      <c r="D117" s="161">
        <v>0</v>
      </c>
      <c r="E117" s="161" t="s">
        <v>499</v>
      </c>
      <c r="F117" s="161" t="s">
        <v>757</v>
      </c>
      <c r="G117" s="161" t="s">
        <v>19</v>
      </c>
      <c r="H117" s="161" t="s">
        <v>1814</v>
      </c>
      <c r="I117" s="161" t="s">
        <v>1814</v>
      </c>
      <c r="J117" s="161" t="s">
        <v>1814</v>
      </c>
      <c r="K117" s="161" t="s">
        <v>19</v>
      </c>
      <c r="L117" s="161" t="s">
        <v>19</v>
      </c>
      <c r="M117" s="161" t="s">
        <v>19</v>
      </c>
      <c r="N117" s="161" t="s">
        <v>730</v>
      </c>
      <c r="O117" s="161" t="s">
        <v>19</v>
      </c>
      <c r="P117" s="161" t="s">
        <v>247</v>
      </c>
      <c r="Q117" s="161">
        <v>10</v>
      </c>
      <c r="R117" s="161">
        <v>2</v>
      </c>
      <c r="S117" s="161" t="s">
        <v>497</v>
      </c>
      <c r="T117" s="161" t="s">
        <v>758</v>
      </c>
      <c r="U117" s="168">
        <v>45719</v>
      </c>
      <c r="V117" s="168">
        <v>45747</v>
      </c>
      <c r="W117" s="315" t="s">
        <v>721</v>
      </c>
    </row>
    <row r="118" spans="1:23 16383:16383" ht="45" x14ac:dyDescent="0.25">
      <c r="A118" s="316" t="s">
        <v>759</v>
      </c>
      <c r="B118" s="71" t="s">
        <v>759</v>
      </c>
      <c r="C118" s="161" t="s">
        <v>721</v>
      </c>
      <c r="D118" s="161">
        <v>0</v>
      </c>
      <c r="E118" s="161" t="s">
        <v>499</v>
      </c>
      <c r="F118" s="161" t="s">
        <v>759</v>
      </c>
      <c r="G118" s="161" t="s">
        <v>19</v>
      </c>
      <c r="H118" s="161" t="s">
        <v>1814</v>
      </c>
      <c r="I118" s="161" t="s">
        <v>1814</v>
      </c>
      <c r="J118" s="161" t="s">
        <v>1814</v>
      </c>
      <c r="K118" s="161" t="s">
        <v>19</v>
      </c>
      <c r="L118" s="161" t="s">
        <v>19</v>
      </c>
      <c r="M118" s="161" t="s">
        <v>19</v>
      </c>
      <c r="N118" s="161" t="s">
        <v>730</v>
      </c>
      <c r="O118" s="161" t="s">
        <v>19</v>
      </c>
      <c r="P118" s="161" t="s">
        <v>248</v>
      </c>
      <c r="Q118" s="161">
        <v>70</v>
      </c>
      <c r="R118" s="161">
        <v>1</v>
      </c>
      <c r="S118" s="161" t="s">
        <v>497</v>
      </c>
      <c r="T118" s="161" t="s">
        <v>754</v>
      </c>
      <c r="U118" s="168">
        <v>45748</v>
      </c>
      <c r="V118" s="168">
        <v>45898</v>
      </c>
      <c r="W118" s="315" t="s">
        <v>721</v>
      </c>
    </row>
    <row r="119" spans="1:23 16383:16383" ht="34.5" hidden="1" customHeight="1" x14ac:dyDescent="0.25">
      <c r="A119" s="325" t="s">
        <v>761</v>
      </c>
      <c r="B119" s="71" t="s">
        <v>761</v>
      </c>
      <c r="C119" s="178" t="s">
        <v>760</v>
      </c>
      <c r="D119" s="178">
        <v>0</v>
      </c>
      <c r="E119" s="178" t="s">
        <v>492</v>
      </c>
      <c r="F119" s="178" t="s">
        <v>761</v>
      </c>
      <c r="G119" s="178" t="s">
        <v>494</v>
      </c>
      <c r="H119" s="178" t="s">
        <v>9</v>
      </c>
      <c r="I119" s="178" t="s">
        <v>1458</v>
      </c>
      <c r="J119" s="178" t="s">
        <v>1496</v>
      </c>
      <c r="K119" s="178" t="s">
        <v>1885</v>
      </c>
      <c r="L119" s="178" t="s">
        <v>495</v>
      </c>
      <c r="M119" s="178" t="s">
        <v>32</v>
      </c>
      <c r="N119" s="178" t="s">
        <v>646</v>
      </c>
      <c r="O119" s="178">
        <v>0</v>
      </c>
      <c r="P119" s="178" t="s">
        <v>225</v>
      </c>
      <c r="Q119" s="178">
        <v>50</v>
      </c>
      <c r="R119" s="178">
        <v>95</v>
      </c>
      <c r="S119" s="179" t="s">
        <v>525</v>
      </c>
      <c r="T119" s="179" t="s">
        <v>762</v>
      </c>
      <c r="U119" s="179" t="s">
        <v>1912</v>
      </c>
      <c r="V119" s="161" t="s">
        <v>1913</v>
      </c>
      <c r="W119" s="315" t="s">
        <v>760</v>
      </c>
      <c r="XFC119" s="177"/>
    </row>
    <row r="120" spans="1:23 16383:16383" ht="75" x14ac:dyDescent="0.25">
      <c r="A120" s="316" t="s">
        <v>763</v>
      </c>
      <c r="B120" s="71" t="s">
        <v>763</v>
      </c>
      <c r="C120" s="161" t="s">
        <v>760</v>
      </c>
      <c r="D120" s="161">
        <v>0</v>
      </c>
      <c r="E120" s="161" t="s">
        <v>499</v>
      </c>
      <c r="F120" s="161" t="s">
        <v>763</v>
      </c>
      <c r="G120" s="161" t="s">
        <v>19</v>
      </c>
      <c r="H120" s="161" t="s">
        <v>1814</v>
      </c>
      <c r="I120" s="161" t="s">
        <v>1814</v>
      </c>
      <c r="J120" s="161" t="s">
        <v>1814</v>
      </c>
      <c r="K120" s="161" t="s">
        <v>19</v>
      </c>
      <c r="L120" s="161" t="s">
        <v>19</v>
      </c>
      <c r="M120" s="161" t="s">
        <v>19</v>
      </c>
      <c r="N120" s="161" t="s">
        <v>646</v>
      </c>
      <c r="O120" s="161" t="s">
        <v>19</v>
      </c>
      <c r="P120" s="161" t="s">
        <v>226</v>
      </c>
      <c r="Q120" s="161">
        <v>50</v>
      </c>
      <c r="R120" s="161">
        <v>95</v>
      </c>
      <c r="S120" s="161" t="s">
        <v>525</v>
      </c>
      <c r="T120" s="161" t="s">
        <v>762</v>
      </c>
      <c r="U120" s="168">
        <v>45659</v>
      </c>
      <c r="V120" s="168">
        <v>46022</v>
      </c>
      <c r="W120" s="315" t="s">
        <v>760</v>
      </c>
    </row>
    <row r="121" spans="1:23 16383:16383" ht="90" x14ac:dyDescent="0.25">
      <c r="A121" s="316" t="s">
        <v>764</v>
      </c>
      <c r="B121" s="71" t="s">
        <v>764</v>
      </c>
      <c r="C121" s="161" t="s">
        <v>760</v>
      </c>
      <c r="D121" s="161">
        <v>0</v>
      </c>
      <c r="E121" s="161" t="s">
        <v>499</v>
      </c>
      <c r="F121" s="161" t="s">
        <v>764</v>
      </c>
      <c r="G121" s="161" t="s">
        <v>19</v>
      </c>
      <c r="H121" s="161" t="s">
        <v>1814</v>
      </c>
      <c r="I121" s="161" t="s">
        <v>1814</v>
      </c>
      <c r="J121" s="161" t="s">
        <v>1814</v>
      </c>
      <c r="K121" s="161" t="s">
        <v>19</v>
      </c>
      <c r="L121" s="161" t="s">
        <v>19</v>
      </c>
      <c r="M121" s="161" t="s">
        <v>19</v>
      </c>
      <c r="N121" s="161" t="s">
        <v>646</v>
      </c>
      <c r="O121" s="161" t="s">
        <v>19</v>
      </c>
      <c r="P121" s="161" t="s">
        <v>227</v>
      </c>
      <c r="Q121" s="161">
        <v>50</v>
      </c>
      <c r="R121" s="161">
        <v>95</v>
      </c>
      <c r="S121" s="161" t="s">
        <v>525</v>
      </c>
      <c r="T121" s="161" t="s">
        <v>765</v>
      </c>
      <c r="U121" s="168">
        <v>45659</v>
      </c>
      <c r="V121" s="168">
        <v>46022</v>
      </c>
      <c r="W121" s="315" t="s">
        <v>760</v>
      </c>
    </row>
    <row r="122" spans="1:23 16383:16383" ht="34.5" hidden="1" customHeight="1" x14ac:dyDescent="0.25">
      <c r="A122" s="325" t="s">
        <v>766</v>
      </c>
      <c r="B122" s="71" t="s">
        <v>766</v>
      </c>
      <c r="C122" s="178" t="s">
        <v>760</v>
      </c>
      <c r="D122" s="178">
        <v>0</v>
      </c>
      <c r="E122" s="178" t="s">
        <v>492</v>
      </c>
      <c r="F122" s="178" t="s">
        <v>766</v>
      </c>
      <c r="G122" s="178" t="s">
        <v>494</v>
      </c>
      <c r="H122" s="178" t="s">
        <v>61</v>
      </c>
      <c r="I122" s="178" t="s">
        <v>1795</v>
      </c>
      <c r="J122" s="178" t="s">
        <v>1451</v>
      </c>
      <c r="K122" s="178" t="s">
        <v>1885</v>
      </c>
      <c r="L122" s="178" t="s">
        <v>495</v>
      </c>
      <c r="M122" s="178" t="s">
        <v>20</v>
      </c>
      <c r="N122" s="178" t="s">
        <v>606</v>
      </c>
      <c r="O122" s="178">
        <v>0</v>
      </c>
      <c r="P122" s="178" t="s">
        <v>182</v>
      </c>
      <c r="Q122" s="178">
        <v>50</v>
      </c>
      <c r="R122" s="178">
        <v>100</v>
      </c>
      <c r="S122" s="179" t="s">
        <v>525</v>
      </c>
      <c r="T122" s="179" t="s">
        <v>767</v>
      </c>
      <c r="U122" s="179" t="s">
        <v>1893</v>
      </c>
      <c r="V122" s="161" t="s">
        <v>1913</v>
      </c>
      <c r="W122" s="315" t="s">
        <v>760</v>
      </c>
      <c r="XFC122" s="177"/>
    </row>
    <row r="123" spans="1:23 16383:16383" ht="60" x14ac:dyDescent="0.25">
      <c r="A123" s="316" t="s">
        <v>768</v>
      </c>
      <c r="B123" s="71" t="s">
        <v>768</v>
      </c>
      <c r="C123" s="161" t="s">
        <v>760</v>
      </c>
      <c r="D123" s="161">
        <v>0</v>
      </c>
      <c r="E123" s="161" t="s">
        <v>499</v>
      </c>
      <c r="F123" s="161" t="s">
        <v>768</v>
      </c>
      <c r="G123" s="161" t="s">
        <v>19</v>
      </c>
      <c r="H123" s="161" t="s">
        <v>1814</v>
      </c>
      <c r="I123" s="161" t="s">
        <v>1814</v>
      </c>
      <c r="J123" s="161" t="s">
        <v>1814</v>
      </c>
      <c r="K123" s="161" t="s">
        <v>19</v>
      </c>
      <c r="L123" s="161" t="s">
        <v>19</v>
      </c>
      <c r="M123" s="161" t="s">
        <v>19</v>
      </c>
      <c r="N123" s="161" t="s">
        <v>606</v>
      </c>
      <c r="O123" s="161" t="s">
        <v>19</v>
      </c>
      <c r="P123" s="161" t="s">
        <v>183</v>
      </c>
      <c r="Q123" s="161">
        <v>50</v>
      </c>
      <c r="R123" s="161">
        <v>100</v>
      </c>
      <c r="S123" s="161" t="s">
        <v>525</v>
      </c>
      <c r="T123" s="161" t="s">
        <v>769</v>
      </c>
      <c r="U123" s="168">
        <v>45677</v>
      </c>
      <c r="V123" s="168">
        <v>46022</v>
      </c>
      <c r="W123" s="315" t="s">
        <v>760</v>
      </c>
    </row>
    <row r="124" spans="1:23 16383:16383" ht="75" x14ac:dyDescent="0.25">
      <c r="A124" s="316" t="s">
        <v>770</v>
      </c>
      <c r="B124" s="71" t="s">
        <v>770</v>
      </c>
      <c r="C124" s="161" t="s">
        <v>760</v>
      </c>
      <c r="D124" s="161">
        <v>0</v>
      </c>
      <c r="E124" s="161" t="s">
        <v>499</v>
      </c>
      <c r="F124" s="161" t="s">
        <v>770</v>
      </c>
      <c r="G124" s="161" t="s">
        <v>19</v>
      </c>
      <c r="H124" s="161" t="s">
        <v>1814</v>
      </c>
      <c r="I124" s="161" t="s">
        <v>1814</v>
      </c>
      <c r="J124" s="161" t="s">
        <v>1814</v>
      </c>
      <c r="K124" s="161" t="s">
        <v>19</v>
      </c>
      <c r="L124" s="161" t="s">
        <v>19</v>
      </c>
      <c r="M124" s="161" t="s">
        <v>19</v>
      </c>
      <c r="N124" s="161" t="s">
        <v>606</v>
      </c>
      <c r="O124" s="161" t="s">
        <v>19</v>
      </c>
      <c r="P124" s="161" t="s">
        <v>184</v>
      </c>
      <c r="Q124" s="161">
        <v>50</v>
      </c>
      <c r="R124" s="161">
        <v>100</v>
      </c>
      <c r="S124" s="161" t="s">
        <v>525</v>
      </c>
      <c r="T124" s="161" t="s">
        <v>767</v>
      </c>
      <c r="U124" s="168">
        <v>45677</v>
      </c>
      <c r="V124" s="168">
        <v>46022</v>
      </c>
      <c r="W124" s="315" t="s">
        <v>760</v>
      </c>
    </row>
    <row r="125" spans="1:23 16383:16383" ht="34.5" hidden="1" customHeight="1" x14ac:dyDescent="0.25">
      <c r="A125" s="325" t="s">
        <v>772</v>
      </c>
      <c r="B125" s="71" t="s">
        <v>772</v>
      </c>
      <c r="C125" s="178" t="s">
        <v>771</v>
      </c>
      <c r="D125" s="178">
        <v>0</v>
      </c>
      <c r="E125" s="178" t="s">
        <v>492</v>
      </c>
      <c r="F125" s="178" t="s">
        <v>772</v>
      </c>
      <c r="G125" s="178" t="s">
        <v>494</v>
      </c>
      <c r="H125" s="178" t="s">
        <v>9</v>
      </c>
      <c r="I125" s="178" t="s">
        <v>1458</v>
      </c>
      <c r="J125" s="178" t="s">
        <v>1496</v>
      </c>
      <c r="K125" s="178" t="s">
        <v>1885</v>
      </c>
      <c r="L125" s="178" t="s">
        <v>495</v>
      </c>
      <c r="M125" s="178" t="s">
        <v>32</v>
      </c>
      <c r="N125" s="178" t="s">
        <v>646</v>
      </c>
      <c r="O125" s="178">
        <v>0</v>
      </c>
      <c r="P125" s="178" t="s">
        <v>220</v>
      </c>
      <c r="Q125" s="178">
        <v>95</v>
      </c>
      <c r="R125" s="178">
        <v>80</v>
      </c>
      <c r="S125" s="179" t="s">
        <v>525</v>
      </c>
      <c r="T125" s="179" t="s">
        <v>773</v>
      </c>
      <c r="U125" s="179" t="s">
        <v>1914</v>
      </c>
      <c r="V125" s="161" t="s">
        <v>1913</v>
      </c>
      <c r="W125" s="315" t="s">
        <v>771</v>
      </c>
      <c r="XFC125" s="177"/>
    </row>
    <row r="126" spans="1:23 16383:16383" ht="60" x14ac:dyDescent="0.25">
      <c r="A126" s="316" t="s">
        <v>774</v>
      </c>
      <c r="B126" s="71" t="s">
        <v>774</v>
      </c>
      <c r="C126" s="161" t="s">
        <v>771</v>
      </c>
      <c r="D126" s="161">
        <v>0</v>
      </c>
      <c r="E126" s="161" t="s">
        <v>499</v>
      </c>
      <c r="F126" s="161" t="s">
        <v>774</v>
      </c>
      <c r="G126" s="161" t="s">
        <v>19</v>
      </c>
      <c r="H126" s="161" t="s">
        <v>1814</v>
      </c>
      <c r="I126" s="161" t="s">
        <v>1814</v>
      </c>
      <c r="J126" s="161" t="s">
        <v>1814</v>
      </c>
      <c r="K126" s="161" t="s">
        <v>19</v>
      </c>
      <c r="L126" s="161" t="s">
        <v>19</v>
      </c>
      <c r="M126" s="161" t="s">
        <v>19</v>
      </c>
      <c r="N126" s="161" t="s">
        <v>646</v>
      </c>
      <c r="O126" s="161" t="s">
        <v>19</v>
      </c>
      <c r="P126" s="161" t="s">
        <v>221</v>
      </c>
      <c r="Q126" s="161">
        <v>30</v>
      </c>
      <c r="R126" s="161">
        <v>80</v>
      </c>
      <c r="S126" s="161" t="s">
        <v>525</v>
      </c>
      <c r="T126" s="161" t="s">
        <v>775</v>
      </c>
      <c r="U126" s="168">
        <v>45672</v>
      </c>
      <c r="V126" s="168">
        <v>45961</v>
      </c>
      <c r="W126" s="315" t="s">
        <v>771</v>
      </c>
    </row>
    <row r="127" spans="1:23 16383:16383" ht="60" x14ac:dyDescent="0.25">
      <c r="A127" s="316" t="s">
        <v>776</v>
      </c>
      <c r="B127" s="71" t="s">
        <v>776</v>
      </c>
      <c r="C127" s="161" t="s">
        <v>771</v>
      </c>
      <c r="D127" s="161">
        <v>0</v>
      </c>
      <c r="E127" s="161" t="s">
        <v>499</v>
      </c>
      <c r="F127" s="161" t="s">
        <v>776</v>
      </c>
      <c r="G127" s="161" t="s">
        <v>19</v>
      </c>
      <c r="H127" s="161" t="s">
        <v>1814</v>
      </c>
      <c r="I127" s="161" t="s">
        <v>1814</v>
      </c>
      <c r="J127" s="161" t="s">
        <v>1814</v>
      </c>
      <c r="K127" s="161" t="s">
        <v>19</v>
      </c>
      <c r="L127" s="161" t="s">
        <v>19</v>
      </c>
      <c r="M127" s="161" t="s">
        <v>19</v>
      </c>
      <c r="N127" s="161" t="s">
        <v>646</v>
      </c>
      <c r="O127" s="161" t="s">
        <v>19</v>
      </c>
      <c r="P127" s="161" t="s">
        <v>222</v>
      </c>
      <c r="Q127" s="161">
        <v>30</v>
      </c>
      <c r="R127" s="161">
        <v>70</v>
      </c>
      <c r="S127" s="161" t="s">
        <v>525</v>
      </c>
      <c r="T127" s="161" t="s">
        <v>777</v>
      </c>
      <c r="U127" s="168">
        <v>45672</v>
      </c>
      <c r="V127" s="168">
        <v>45961</v>
      </c>
      <c r="W127" s="315" t="s">
        <v>771</v>
      </c>
    </row>
    <row r="128" spans="1:23 16383:16383" ht="45" x14ac:dyDescent="0.25">
      <c r="A128" s="316" t="s">
        <v>778</v>
      </c>
      <c r="B128" s="71" t="s">
        <v>778</v>
      </c>
      <c r="C128" s="161" t="s">
        <v>771</v>
      </c>
      <c r="D128" s="161">
        <v>0</v>
      </c>
      <c r="E128" s="161" t="s">
        <v>499</v>
      </c>
      <c r="F128" s="161" t="s">
        <v>778</v>
      </c>
      <c r="G128" s="161" t="s">
        <v>19</v>
      </c>
      <c r="H128" s="161" t="s">
        <v>1814</v>
      </c>
      <c r="I128" s="161" t="s">
        <v>1814</v>
      </c>
      <c r="J128" s="161" t="s">
        <v>1814</v>
      </c>
      <c r="K128" s="161" t="s">
        <v>19</v>
      </c>
      <c r="L128" s="161" t="s">
        <v>19</v>
      </c>
      <c r="M128" s="161" t="s">
        <v>19</v>
      </c>
      <c r="N128" s="161" t="s">
        <v>646</v>
      </c>
      <c r="O128" s="161" t="s">
        <v>19</v>
      </c>
      <c r="P128" s="161" t="s">
        <v>223</v>
      </c>
      <c r="Q128" s="161">
        <v>20</v>
      </c>
      <c r="R128" s="161">
        <v>70</v>
      </c>
      <c r="S128" s="161" t="s">
        <v>525</v>
      </c>
      <c r="T128" s="161" t="s">
        <v>779</v>
      </c>
      <c r="U128" s="168">
        <v>45672</v>
      </c>
      <c r="V128" s="168">
        <v>46022</v>
      </c>
      <c r="W128" s="315" t="s">
        <v>771</v>
      </c>
    </row>
    <row r="129" spans="1:23 16383:16383" ht="60" x14ac:dyDescent="0.25">
      <c r="A129" s="316" t="s">
        <v>780</v>
      </c>
      <c r="B129" s="71" t="s">
        <v>780</v>
      </c>
      <c r="C129" s="161" t="s">
        <v>771</v>
      </c>
      <c r="D129" s="161">
        <v>0</v>
      </c>
      <c r="E129" s="161" t="s">
        <v>499</v>
      </c>
      <c r="F129" s="161" t="s">
        <v>780</v>
      </c>
      <c r="G129" s="161" t="s">
        <v>19</v>
      </c>
      <c r="H129" s="161" t="s">
        <v>1814</v>
      </c>
      <c r="I129" s="161" t="s">
        <v>1814</v>
      </c>
      <c r="J129" s="161" t="s">
        <v>1814</v>
      </c>
      <c r="K129" s="161" t="s">
        <v>19</v>
      </c>
      <c r="L129" s="161" t="s">
        <v>19</v>
      </c>
      <c r="M129" s="161" t="s">
        <v>19</v>
      </c>
      <c r="N129" s="161" t="s">
        <v>646</v>
      </c>
      <c r="O129" s="161" t="s">
        <v>19</v>
      </c>
      <c r="P129" s="161" t="s">
        <v>224</v>
      </c>
      <c r="Q129" s="161">
        <v>20</v>
      </c>
      <c r="R129" s="161">
        <v>70</v>
      </c>
      <c r="S129" s="161" t="s">
        <v>525</v>
      </c>
      <c r="T129" s="161" t="s">
        <v>777</v>
      </c>
      <c r="U129" s="168">
        <v>45870</v>
      </c>
      <c r="V129" s="168">
        <v>46022</v>
      </c>
      <c r="W129" s="315" t="s">
        <v>771</v>
      </c>
    </row>
    <row r="130" spans="1:23 16383:16383" ht="34.5" hidden="1" customHeight="1" x14ac:dyDescent="0.25">
      <c r="A130" s="325" t="s">
        <v>781</v>
      </c>
      <c r="B130" s="71" t="s">
        <v>781</v>
      </c>
      <c r="C130" s="178" t="s">
        <v>771</v>
      </c>
      <c r="D130" s="178">
        <v>0</v>
      </c>
      <c r="E130" s="178" t="s">
        <v>492</v>
      </c>
      <c r="F130" s="178" t="s">
        <v>781</v>
      </c>
      <c r="G130" s="178" t="s">
        <v>511</v>
      </c>
      <c r="H130" s="178" t="s">
        <v>12</v>
      </c>
      <c r="I130" s="178" t="s">
        <v>1452</v>
      </c>
      <c r="J130" s="178" t="s">
        <v>1453</v>
      </c>
      <c r="K130" s="178" t="s">
        <v>1885</v>
      </c>
      <c r="L130" s="178" t="s">
        <v>512</v>
      </c>
      <c r="M130" s="178" t="s">
        <v>19</v>
      </c>
      <c r="N130" s="178" t="s">
        <v>782</v>
      </c>
      <c r="O130" s="178" t="s">
        <v>1615</v>
      </c>
      <c r="P130" s="178" t="s">
        <v>136</v>
      </c>
      <c r="Q130" s="178">
        <v>5</v>
      </c>
      <c r="R130" s="178">
        <v>2</v>
      </c>
      <c r="S130" s="179" t="s">
        <v>497</v>
      </c>
      <c r="T130" s="179" t="s">
        <v>783</v>
      </c>
      <c r="U130" s="179" t="s">
        <v>1886</v>
      </c>
      <c r="V130" s="161" t="s">
        <v>1918</v>
      </c>
      <c r="W130" s="315" t="s">
        <v>784</v>
      </c>
      <c r="XFC130" s="177"/>
    </row>
    <row r="131" spans="1:23 16383:16383" ht="60" x14ac:dyDescent="0.25">
      <c r="A131" s="316" t="s">
        <v>785</v>
      </c>
      <c r="B131" s="71" t="s">
        <v>785</v>
      </c>
      <c r="C131" s="161" t="s">
        <v>771</v>
      </c>
      <c r="D131" s="161">
        <v>0</v>
      </c>
      <c r="E131" s="161" t="s">
        <v>499</v>
      </c>
      <c r="F131" s="161" t="s">
        <v>785</v>
      </c>
      <c r="G131" s="161" t="s">
        <v>19</v>
      </c>
      <c r="H131" s="161" t="s">
        <v>1814</v>
      </c>
      <c r="I131" s="161" t="s">
        <v>1814</v>
      </c>
      <c r="J131" s="161" t="s">
        <v>1814</v>
      </c>
      <c r="K131" s="161" t="s">
        <v>19</v>
      </c>
      <c r="L131" s="161" t="s">
        <v>19</v>
      </c>
      <c r="M131" s="161" t="s">
        <v>19</v>
      </c>
      <c r="N131" s="161" t="s">
        <v>782</v>
      </c>
      <c r="O131" s="161" t="s">
        <v>19</v>
      </c>
      <c r="P131" s="161" t="s">
        <v>137</v>
      </c>
      <c r="Q131" s="161">
        <v>30</v>
      </c>
      <c r="R131" s="161">
        <v>2</v>
      </c>
      <c r="S131" s="161" t="s">
        <v>497</v>
      </c>
      <c r="T131" s="161" t="s">
        <v>786</v>
      </c>
      <c r="U131" s="168">
        <v>45691</v>
      </c>
      <c r="V131" s="168">
        <v>45744</v>
      </c>
      <c r="W131" s="315" t="s">
        <v>771</v>
      </c>
    </row>
    <row r="132" spans="1:23 16383:16383" ht="60" x14ac:dyDescent="0.25">
      <c r="A132" s="316" t="s">
        <v>787</v>
      </c>
      <c r="B132" s="71" t="s">
        <v>787</v>
      </c>
      <c r="C132" s="161" t="s">
        <v>771</v>
      </c>
      <c r="D132" s="161">
        <v>0</v>
      </c>
      <c r="E132" s="161" t="s">
        <v>1545</v>
      </c>
      <c r="F132" s="161" t="s">
        <v>787</v>
      </c>
      <c r="G132" s="161" t="s">
        <v>1814</v>
      </c>
      <c r="H132" s="161" t="s">
        <v>1814</v>
      </c>
      <c r="I132" s="161" t="s">
        <v>1814</v>
      </c>
      <c r="J132" s="161" t="s">
        <v>1814</v>
      </c>
      <c r="K132" s="161" t="s">
        <v>19</v>
      </c>
      <c r="L132" s="161" t="s">
        <v>19</v>
      </c>
      <c r="M132" s="161" t="s">
        <v>19</v>
      </c>
      <c r="N132" s="161" t="s">
        <v>782</v>
      </c>
      <c r="O132" s="161" t="s">
        <v>19</v>
      </c>
      <c r="P132" s="161" t="s">
        <v>138</v>
      </c>
      <c r="Q132" s="161">
        <v>0</v>
      </c>
      <c r="R132" s="161">
        <v>2</v>
      </c>
      <c r="S132" s="161" t="s">
        <v>497</v>
      </c>
      <c r="T132" s="161" t="s">
        <v>788</v>
      </c>
      <c r="U132" s="168">
        <v>45747</v>
      </c>
      <c r="V132" s="168">
        <v>45768</v>
      </c>
      <c r="W132" s="315" t="s">
        <v>618</v>
      </c>
    </row>
    <row r="133" spans="1:23 16383:16383" ht="60" x14ac:dyDescent="0.25">
      <c r="A133" s="316" t="s">
        <v>789</v>
      </c>
      <c r="B133" s="71" t="s">
        <v>789</v>
      </c>
      <c r="C133" s="161" t="s">
        <v>771</v>
      </c>
      <c r="D133" s="161">
        <v>0</v>
      </c>
      <c r="E133" s="161" t="s">
        <v>499</v>
      </c>
      <c r="F133" s="161" t="s">
        <v>789</v>
      </c>
      <c r="G133" s="161" t="s">
        <v>19</v>
      </c>
      <c r="H133" s="161" t="s">
        <v>1814</v>
      </c>
      <c r="I133" s="161" t="s">
        <v>1814</v>
      </c>
      <c r="J133" s="161" t="s">
        <v>1814</v>
      </c>
      <c r="K133" s="161" t="s">
        <v>19</v>
      </c>
      <c r="L133" s="161" t="s">
        <v>19</v>
      </c>
      <c r="M133" s="161" t="s">
        <v>19</v>
      </c>
      <c r="N133" s="161" t="s">
        <v>782</v>
      </c>
      <c r="O133" s="161" t="s">
        <v>19</v>
      </c>
      <c r="P133" s="161" t="s">
        <v>139</v>
      </c>
      <c r="Q133" s="161">
        <v>20</v>
      </c>
      <c r="R133" s="161">
        <v>2</v>
      </c>
      <c r="S133" s="161" t="s">
        <v>497</v>
      </c>
      <c r="T133" s="161" t="s">
        <v>790</v>
      </c>
      <c r="U133" s="168">
        <v>45769</v>
      </c>
      <c r="V133" s="168">
        <v>45777</v>
      </c>
      <c r="W133" s="315" t="s">
        <v>771</v>
      </c>
    </row>
    <row r="134" spans="1:23 16383:16383" ht="90" x14ac:dyDescent="0.25">
      <c r="A134" s="316" t="s">
        <v>791</v>
      </c>
      <c r="B134" s="71" t="s">
        <v>791</v>
      </c>
      <c r="C134" s="161" t="s">
        <v>771</v>
      </c>
      <c r="D134" s="161">
        <v>0</v>
      </c>
      <c r="E134" s="161" t="s">
        <v>499</v>
      </c>
      <c r="F134" s="161" t="s">
        <v>791</v>
      </c>
      <c r="G134" s="161" t="s">
        <v>19</v>
      </c>
      <c r="H134" s="161" t="s">
        <v>1814</v>
      </c>
      <c r="I134" s="161" t="s">
        <v>1814</v>
      </c>
      <c r="J134" s="161" t="s">
        <v>1814</v>
      </c>
      <c r="K134" s="161" t="s">
        <v>19</v>
      </c>
      <c r="L134" s="161" t="s">
        <v>19</v>
      </c>
      <c r="M134" s="161" t="s">
        <v>19</v>
      </c>
      <c r="N134" s="161" t="s">
        <v>782</v>
      </c>
      <c r="O134" s="161" t="s">
        <v>19</v>
      </c>
      <c r="P134" s="161" t="s">
        <v>140</v>
      </c>
      <c r="Q134" s="161">
        <v>20</v>
      </c>
      <c r="R134" s="161">
        <v>2</v>
      </c>
      <c r="S134" s="161" t="s">
        <v>497</v>
      </c>
      <c r="T134" s="161" t="s">
        <v>792</v>
      </c>
      <c r="U134" s="168">
        <v>45782</v>
      </c>
      <c r="V134" s="168">
        <v>45800</v>
      </c>
      <c r="W134" s="315" t="s">
        <v>793</v>
      </c>
    </row>
    <row r="135" spans="1:23 16383:16383" ht="60" x14ac:dyDescent="0.25">
      <c r="A135" s="316" t="s">
        <v>794</v>
      </c>
      <c r="B135" s="71" t="s">
        <v>794</v>
      </c>
      <c r="C135" s="161" t="s">
        <v>771</v>
      </c>
      <c r="D135" s="161">
        <v>0</v>
      </c>
      <c r="E135" s="161" t="s">
        <v>499</v>
      </c>
      <c r="F135" s="161" t="s">
        <v>794</v>
      </c>
      <c r="G135" s="161" t="s">
        <v>19</v>
      </c>
      <c r="H135" s="161" t="s">
        <v>1814</v>
      </c>
      <c r="I135" s="161" t="s">
        <v>1814</v>
      </c>
      <c r="J135" s="161" t="s">
        <v>1814</v>
      </c>
      <c r="K135" s="161" t="s">
        <v>19</v>
      </c>
      <c r="L135" s="161" t="s">
        <v>19</v>
      </c>
      <c r="M135" s="161" t="s">
        <v>19</v>
      </c>
      <c r="N135" s="161" t="s">
        <v>782</v>
      </c>
      <c r="O135" s="161" t="s">
        <v>19</v>
      </c>
      <c r="P135" s="161" t="s">
        <v>141</v>
      </c>
      <c r="Q135" s="161">
        <v>30</v>
      </c>
      <c r="R135" s="161">
        <v>2</v>
      </c>
      <c r="S135" s="161" t="s">
        <v>497</v>
      </c>
      <c r="T135" s="161" t="s">
        <v>795</v>
      </c>
      <c r="U135" s="168">
        <v>45803</v>
      </c>
      <c r="V135" s="168">
        <v>45884</v>
      </c>
      <c r="W135" s="315" t="s">
        <v>796</v>
      </c>
    </row>
    <row r="136" spans="1:23 16383:16383" ht="34.5" hidden="1" customHeight="1" x14ac:dyDescent="0.25">
      <c r="A136" s="325" t="s">
        <v>928</v>
      </c>
      <c r="B136" s="71" t="s">
        <v>928</v>
      </c>
      <c r="C136" s="178" t="s">
        <v>927</v>
      </c>
      <c r="D136" s="178">
        <v>0</v>
      </c>
      <c r="E136" s="178" t="s">
        <v>492</v>
      </c>
      <c r="F136" s="178" t="s">
        <v>928</v>
      </c>
      <c r="G136" s="178" t="s">
        <v>511</v>
      </c>
      <c r="H136" s="178" t="s">
        <v>11</v>
      </c>
      <c r="I136" s="178" t="s">
        <v>1454</v>
      </c>
      <c r="J136" s="178" t="s">
        <v>1455</v>
      </c>
      <c r="K136" s="178" t="s">
        <v>1925</v>
      </c>
      <c r="L136" s="178" t="s">
        <v>512</v>
      </c>
      <c r="M136" s="178" t="s">
        <v>23</v>
      </c>
      <c r="N136" s="178" t="s">
        <v>606</v>
      </c>
      <c r="O136" s="178">
        <v>0</v>
      </c>
      <c r="P136" s="178" t="s">
        <v>191</v>
      </c>
      <c r="Q136" s="178">
        <v>50</v>
      </c>
      <c r="R136" s="178">
        <v>1</v>
      </c>
      <c r="S136" s="179" t="s">
        <v>497</v>
      </c>
      <c r="T136" s="179" t="s">
        <v>929</v>
      </c>
      <c r="U136" s="179" t="s">
        <v>1886</v>
      </c>
      <c r="V136" s="161" t="s">
        <v>1926</v>
      </c>
      <c r="W136" s="315" t="s">
        <v>930</v>
      </c>
      <c r="XFC136" s="177"/>
    </row>
    <row r="137" spans="1:23 16383:16383" ht="60" x14ac:dyDescent="0.25">
      <c r="A137" s="316" t="s">
        <v>931</v>
      </c>
      <c r="B137" s="71" t="s">
        <v>931</v>
      </c>
      <c r="C137" s="161" t="s">
        <v>927</v>
      </c>
      <c r="D137" s="161">
        <v>0</v>
      </c>
      <c r="E137" s="161" t="s">
        <v>499</v>
      </c>
      <c r="F137" s="161" t="s">
        <v>931</v>
      </c>
      <c r="G137" s="161" t="s">
        <v>19</v>
      </c>
      <c r="H137" s="161" t="s">
        <v>1814</v>
      </c>
      <c r="I137" s="161" t="s">
        <v>1814</v>
      </c>
      <c r="J137" s="161" t="s">
        <v>1814</v>
      </c>
      <c r="K137" s="161" t="s">
        <v>19</v>
      </c>
      <c r="L137" s="161" t="s">
        <v>19</v>
      </c>
      <c r="M137" s="161" t="s">
        <v>19</v>
      </c>
      <c r="N137" s="161" t="s">
        <v>606</v>
      </c>
      <c r="O137" s="161" t="s">
        <v>19</v>
      </c>
      <c r="P137" s="161" t="s">
        <v>24</v>
      </c>
      <c r="Q137" s="161">
        <v>100</v>
      </c>
      <c r="R137" s="161">
        <v>1</v>
      </c>
      <c r="S137" s="161" t="s">
        <v>497</v>
      </c>
      <c r="T137" s="161" t="s">
        <v>932</v>
      </c>
      <c r="U137" s="168">
        <v>45691</v>
      </c>
      <c r="V137" s="168">
        <v>45777</v>
      </c>
      <c r="W137" s="315" t="s">
        <v>930</v>
      </c>
    </row>
    <row r="138" spans="1:23 16383:16383" ht="30" x14ac:dyDescent="0.25">
      <c r="A138" s="316" t="s">
        <v>933</v>
      </c>
      <c r="B138" s="71" t="s">
        <v>933</v>
      </c>
      <c r="C138" s="161" t="s">
        <v>927</v>
      </c>
      <c r="D138" s="161">
        <v>0</v>
      </c>
      <c r="E138" s="161" t="s">
        <v>1545</v>
      </c>
      <c r="F138" s="161" t="s">
        <v>933</v>
      </c>
      <c r="G138" s="161" t="s">
        <v>1814</v>
      </c>
      <c r="H138" s="161" t="s">
        <v>1814</v>
      </c>
      <c r="I138" s="161" t="s">
        <v>1814</v>
      </c>
      <c r="J138" s="161" t="s">
        <v>1814</v>
      </c>
      <c r="K138" s="161" t="s">
        <v>19</v>
      </c>
      <c r="L138" s="161" t="s">
        <v>19</v>
      </c>
      <c r="M138" s="161" t="s">
        <v>19</v>
      </c>
      <c r="N138" s="161" t="s">
        <v>606</v>
      </c>
      <c r="O138" s="161" t="s">
        <v>19</v>
      </c>
      <c r="P138" s="161" t="s">
        <v>25</v>
      </c>
      <c r="Q138" s="161">
        <v>0</v>
      </c>
      <c r="R138" s="161">
        <v>1</v>
      </c>
      <c r="S138" s="161" t="s">
        <v>497</v>
      </c>
      <c r="T138" s="161" t="s">
        <v>932</v>
      </c>
      <c r="U138" s="168">
        <v>45779</v>
      </c>
      <c r="V138" s="168">
        <v>45839</v>
      </c>
      <c r="W138" s="315" t="s">
        <v>540</v>
      </c>
    </row>
    <row r="139" spans="1:23 16383:16383" ht="60" x14ac:dyDescent="0.25">
      <c r="A139" s="316" t="s">
        <v>934</v>
      </c>
      <c r="B139" s="71" t="s">
        <v>934</v>
      </c>
      <c r="C139" s="161" t="s">
        <v>927</v>
      </c>
      <c r="D139" s="161">
        <v>0</v>
      </c>
      <c r="E139" s="161" t="s">
        <v>1545</v>
      </c>
      <c r="F139" s="161" t="s">
        <v>934</v>
      </c>
      <c r="G139" s="161" t="s">
        <v>1814</v>
      </c>
      <c r="H139" s="161" t="s">
        <v>1814</v>
      </c>
      <c r="I139" s="161" t="s">
        <v>1814</v>
      </c>
      <c r="J139" s="161" t="s">
        <v>1814</v>
      </c>
      <c r="K139" s="161" t="s">
        <v>19</v>
      </c>
      <c r="L139" s="161" t="s">
        <v>19</v>
      </c>
      <c r="M139" s="161" t="s">
        <v>19</v>
      </c>
      <c r="N139" s="161" t="s">
        <v>606</v>
      </c>
      <c r="O139" s="161" t="s">
        <v>19</v>
      </c>
      <c r="P139" s="161" t="s">
        <v>192</v>
      </c>
      <c r="Q139" s="161">
        <v>0</v>
      </c>
      <c r="R139" s="161">
        <v>1</v>
      </c>
      <c r="S139" s="161" t="s">
        <v>497</v>
      </c>
      <c r="T139" s="161" t="s">
        <v>932</v>
      </c>
      <c r="U139" s="168">
        <v>45839</v>
      </c>
      <c r="V139" s="168">
        <v>45869</v>
      </c>
      <c r="W139" s="315" t="s">
        <v>540</v>
      </c>
    </row>
    <row r="140" spans="1:23 16383:16383" ht="34.5" customHeight="1" x14ac:dyDescent="0.25">
      <c r="A140" s="316" t="s">
        <v>935</v>
      </c>
      <c r="B140" s="71" t="s">
        <v>935</v>
      </c>
      <c r="C140" s="161" t="s">
        <v>927</v>
      </c>
      <c r="D140" s="161">
        <v>0</v>
      </c>
      <c r="E140" s="161" t="s">
        <v>1545</v>
      </c>
      <c r="F140" s="161" t="s">
        <v>935</v>
      </c>
      <c r="G140" s="161" t="s">
        <v>1814</v>
      </c>
      <c r="H140" s="161" t="s">
        <v>1814</v>
      </c>
      <c r="I140" s="161" t="s">
        <v>1814</v>
      </c>
      <c r="J140" s="161" t="s">
        <v>1814</v>
      </c>
      <c r="K140" s="161" t="s">
        <v>19</v>
      </c>
      <c r="L140" s="161" t="s">
        <v>19</v>
      </c>
      <c r="M140" s="161" t="s">
        <v>19</v>
      </c>
      <c r="N140" s="161" t="s">
        <v>606</v>
      </c>
      <c r="O140" s="161" t="s">
        <v>19</v>
      </c>
      <c r="P140" s="161" t="s">
        <v>193</v>
      </c>
      <c r="Q140" s="161">
        <v>0</v>
      </c>
      <c r="R140" s="161">
        <v>1</v>
      </c>
      <c r="S140" s="161" t="s">
        <v>497</v>
      </c>
      <c r="T140" s="161" t="s">
        <v>932</v>
      </c>
      <c r="U140" s="168">
        <v>45870</v>
      </c>
      <c r="V140" s="168">
        <v>45960</v>
      </c>
      <c r="W140" s="315" t="s">
        <v>540</v>
      </c>
    </row>
    <row r="141" spans="1:23 16383:16383" ht="225" hidden="1" x14ac:dyDescent="0.25">
      <c r="A141" s="325" t="s">
        <v>936</v>
      </c>
      <c r="B141" s="71" t="s">
        <v>936</v>
      </c>
      <c r="C141" s="178" t="s">
        <v>927</v>
      </c>
      <c r="D141" s="178">
        <v>0</v>
      </c>
      <c r="E141" s="178" t="s">
        <v>492</v>
      </c>
      <c r="F141" s="178" t="s">
        <v>936</v>
      </c>
      <c r="G141" s="178" t="s">
        <v>494</v>
      </c>
      <c r="H141" s="178" t="s">
        <v>12</v>
      </c>
      <c r="I141" s="178" t="s">
        <v>1452</v>
      </c>
      <c r="J141" s="178" t="s">
        <v>1453</v>
      </c>
      <c r="K141" s="178" t="s">
        <v>1885</v>
      </c>
      <c r="L141" s="178" t="s">
        <v>495</v>
      </c>
      <c r="M141" s="178" t="s">
        <v>23</v>
      </c>
      <c r="N141" s="178" t="s">
        <v>646</v>
      </c>
      <c r="O141" s="178">
        <v>0</v>
      </c>
      <c r="P141" s="178" t="s">
        <v>292</v>
      </c>
      <c r="Q141" s="178">
        <v>50</v>
      </c>
      <c r="R141" s="178">
        <v>2</v>
      </c>
      <c r="S141" s="179" t="s">
        <v>497</v>
      </c>
      <c r="T141" s="179" t="s">
        <v>937</v>
      </c>
      <c r="U141" s="179" t="s">
        <v>1886</v>
      </c>
      <c r="V141" s="161" t="s">
        <v>1887</v>
      </c>
      <c r="W141" s="315" t="s">
        <v>927</v>
      </c>
      <c r="XFC141" s="177"/>
    </row>
    <row r="142" spans="1:23 16383:16383" ht="45" x14ac:dyDescent="0.25">
      <c r="A142" s="316" t="s">
        <v>938</v>
      </c>
      <c r="B142" s="71" t="s">
        <v>938</v>
      </c>
      <c r="C142" s="161" t="s">
        <v>927</v>
      </c>
      <c r="D142" s="161">
        <v>0</v>
      </c>
      <c r="E142" s="161" t="s">
        <v>499</v>
      </c>
      <c r="F142" s="161" t="s">
        <v>938</v>
      </c>
      <c r="G142" s="161" t="s">
        <v>19</v>
      </c>
      <c r="H142" s="161" t="s">
        <v>1814</v>
      </c>
      <c r="I142" s="161" t="s">
        <v>1814</v>
      </c>
      <c r="J142" s="161" t="s">
        <v>1814</v>
      </c>
      <c r="K142" s="161" t="s">
        <v>19</v>
      </c>
      <c r="L142" s="161" t="s">
        <v>19</v>
      </c>
      <c r="M142" s="161" t="s">
        <v>19</v>
      </c>
      <c r="N142" s="161" t="s">
        <v>646</v>
      </c>
      <c r="O142" s="161" t="s">
        <v>19</v>
      </c>
      <c r="P142" s="161" t="s">
        <v>293</v>
      </c>
      <c r="Q142" s="161">
        <v>20</v>
      </c>
      <c r="R142" s="161">
        <v>2</v>
      </c>
      <c r="S142" s="161" t="s">
        <v>497</v>
      </c>
      <c r="T142" s="161" t="s">
        <v>939</v>
      </c>
      <c r="U142" s="168">
        <v>45691</v>
      </c>
      <c r="V142" s="168">
        <v>45842</v>
      </c>
      <c r="W142" s="315" t="s">
        <v>927</v>
      </c>
    </row>
    <row r="143" spans="1:23 16383:16383" ht="45" x14ac:dyDescent="0.25">
      <c r="A143" s="316" t="s">
        <v>940</v>
      </c>
      <c r="B143" s="71" t="s">
        <v>940</v>
      </c>
      <c r="C143" s="161" t="s">
        <v>927</v>
      </c>
      <c r="D143" s="161">
        <v>0</v>
      </c>
      <c r="E143" s="161" t="s">
        <v>499</v>
      </c>
      <c r="F143" s="161" t="s">
        <v>940</v>
      </c>
      <c r="G143" s="161" t="s">
        <v>19</v>
      </c>
      <c r="H143" s="161" t="s">
        <v>1814</v>
      </c>
      <c r="I143" s="161" t="s">
        <v>1814</v>
      </c>
      <c r="J143" s="161" t="s">
        <v>1814</v>
      </c>
      <c r="K143" s="161" t="s">
        <v>19</v>
      </c>
      <c r="L143" s="161" t="s">
        <v>19</v>
      </c>
      <c r="M143" s="161" t="s">
        <v>19</v>
      </c>
      <c r="N143" s="161" t="s">
        <v>646</v>
      </c>
      <c r="O143" s="161" t="s">
        <v>19</v>
      </c>
      <c r="P143" s="161" t="s">
        <v>294</v>
      </c>
      <c r="Q143" s="161">
        <v>40</v>
      </c>
      <c r="R143" s="161">
        <v>1</v>
      </c>
      <c r="S143" s="161" t="s">
        <v>497</v>
      </c>
      <c r="T143" s="161" t="s">
        <v>941</v>
      </c>
      <c r="U143" s="168">
        <v>45720</v>
      </c>
      <c r="V143" s="168">
        <v>45835</v>
      </c>
      <c r="W143" s="315" t="s">
        <v>927</v>
      </c>
    </row>
    <row r="144" spans="1:23 16383:16383" ht="45" x14ac:dyDescent="0.25">
      <c r="A144" s="316" t="s">
        <v>942</v>
      </c>
      <c r="B144" s="71" t="s">
        <v>942</v>
      </c>
      <c r="C144" s="161" t="s">
        <v>927</v>
      </c>
      <c r="D144" s="161">
        <v>0</v>
      </c>
      <c r="E144" s="161" t="s">
        <v>499</v>
      </c>
      <c r="F144" s="161" t="s">
        <v>942</v>
      </c>
      <c r="G144" s="161" t="s">
        <v>19</v>
      </c>
      <c r="H144" s="161" t="s">
        <v>1814</v>
      </c>
      <c r="I144" s="161" t="s">
        <v>1814</v>
      </c>
      <c r="J144" s="161" t="s">
        <v>1814</v>
      </c>
      <c r="K144" s="161" t="s">
        <v>19</v>
      </c>
      <c r="L144" s="161" t="s">
        <v>19</v>
      </c>
      <c r="M144" s="161" t="s">
        <v>19</v>
      </c>
      <c r="N144" s="161" t="s">
        <v>646</v>
      </c>
      <c r="O144" s="161" t="s">
        <v>19</v>
      </c>
      <c r="P144" s="161" t="s">
        <v>295</v>
      </c>
      <c r="Q144" s="161">
        <v>40</v>
      </c>
      <c r="R144" s="161">
        <v>1</v>
      </c>
      <c r="S144" s="161" t="s">
        <v>497</v>
      </c>
      <c r="T144" s="161" t="s">
        <v>941</v>
      </c>
      <c r="U144" s="168">
        <v>45839</v>
      </c>
      <c r="V144" s="168">
        <v>45989</v>
      </c>
      <c r="W144" s="315" t="s">
        <v>927</v>
      </c>
    </row>
    <row r="145" spans="1:23 16383:16383" ht="225" hidden="1" x14ac:dyDescent="0.25">
      <c r="A145" s="325" t="s">
        <v>992</v>
      </c>
      <c r="B145" s="71" t="s">
        <v>992</v>
      </c>
      <c r="C145" s="178" t="s">
        <v>991</v>
      </c>
      <c r="D145" s="178">
        <v>0</v>
      </c>
      <c r="E145" s="178" t="s">
        <v>492</v>
      </c>
      <c r="F145" s="178" t="s">
        <v>992</v>
      </c>
      <c r="G145" s="178" t="s">
        <v>511</v>
      </c>
      <c r="H145" s="178" t="s">
        <v>12</v>
      </c>
      <c r="I145" s="178" t="s">
        <v>1452</v>
      </c>
      <c r="J145" s="178" t="s">
        <v>1453</v>
      </c>
      <c r="K145" s="178" t="s">
        <v>1885</v>
      </c>
      <c r="L145" s="178" t="s">
        <v>495</v>
      </c>
      <c r="M145" s="178" t="s">
        <v>20</v>
      </c>
      <c r="N145" s="178" t="s">
        <v>646</v>
      </c>
      <c r="O145" s="178" t="s">
        <v>1620</v>
      </c>
      <c r="P145" s="178" t="s">
        <v>145</v>
      </c>
      <c r="Q145" s="178">
        <v>50</v>
      </c>
      <c r="R145" s="178">
        <v>10</v>
      </c>
      <c r="S145" s="179" t="s">
        <v>497</v>
      </c>
      <c r="T145" s="179" t="s">
        <v>994</v>
      </c>
      <c r="U145" s="179" t="s">
        <v>1914</v>
      </c>
      <c r="V145" s="161" t="s">
        <v>1955</v>
      </c>
      <c r="W145" s="315" t="s">
        <v>991</v>
      </c>
      <c r="XFC145" s="177"/>
    </row>
    <row r="146" spans="1:23 16383:16383" ht="34.5" customHeight="1" x14ac:dyDescent="0.25">
      <c r="A146" s="316" t="s">
        <v>995</v>
      </c>
      <c r="B146" s="71" t="s">
        <v>995</v>
      </c>
      <c r="C146" s="161" t="s">
        <v>991</v>
      </c>
      <c r="D146" s="161">
        <v>0</v>
      </c>
      <c r="E146" s="161" t="s">
        <v>499</v>
      </c>
      <c r="F146" s="161" t="s">
        <v>995</v>
      </c>
      <c r="G146" s="161" t="s">
        <v>19</v>
      </c>
      <c r="H146" s="161">
        <v>0</v>
      </c>
      <c r="I146" s="161">
        <v>0</v>
      </c>
      <c r="J146" s="161">
        <v>0</v>
      </c>
      <c r="K146" s="161" t="s">
        <v>19</v>
      </c>
      <c r="L146" s="161" t="s">
        <v>19</v>
      </c>
      <c r="M146" s="161" t="s">
        <v>19</v>
      </c>
      <c r="N146" s="161" t="s">
        <v>646</v>
      </c>
      <c r="O146" s="161" t="s">
        <v>19</v>
      </c>
      <c r="P146" s="161" t="s">
        <v>146</v>
      </c>
      <c r="Q146" s="161">
        <v>50</v>
      </c>
      <c r="R146" s="161">
        <v>1</v>
      </c>
      <c r="S146" s="161" t="s">
        <v>497</v>
      </c>
      <c r="T146" s="161" t="s">
        <v>996</v>
      </c>
      <c r="U146" s="168">
        <v>45672</v>
      </c>
      <c r="V146" s="168">
        <v>45702</v>
      </c>
      <c r="W146" s="315" t="s">
        <v>991</v>
      </c>
    </row>
    <row r="147" spans="1:23 16383:16383" ht="45" x14ac:dyDescent="0.25">
      <c r="A147" s="316" t="s">
        <v>997</v>
      </c>
      <c r="B147" s="71" t="s">
        <v>997</v>
      </c>
      <c r="C147" s="161" t="s">
        <v>991</v>
      </c>
      <c r="D147" s="161">
        <v>0</v>
      </c>
      <c r="E147" s="161" t="s">
        <v>499</v>
      </c>
      <c r="F147" s="161" t="s">
        <v>997</v>
      </c>
      <c r="G147" s="161" t="s">
        <v>19</v>
      </c>
      <c r="H147" s="161" t="s">
        <v>1814</v>
      </c>
      <c r="I147" s="161" t="s">
        <v>1814</v>
      </c>
      <c r="J147" s="161" t="s">
        <v>1814</v>
      </c>
      <c r="K147" s="161" t="s">
        <v>19</v>
      </c>
      <c r="L147" s="161" t="s">
        <v>19</v>
      </c>
      <c r="M147" s="161" t="s">
        <v>19</v>
      </c>
      <c r="N147" s="161" t="s">
        <v>646</v>
      </c>
      <c r="O147" s="161" t="s">
        <v>19</v>
      </c>
      <c r="P147" s="161" t="s">
        <v>147</v>
      </c>
      <c r="Q147" s="161">
        <v>50</v>
      </c>
      <c r="R147" s="161">
        <v>10</v>
      </c>
      <c r="S147" s="161" t="s">
        <v>497</v>
      </c>
      <c r="T147" s="161" t="s">
        <v>994</v>
      </c>
      <c r="U147" s="168">
        <v>45705</v>
      </c>
      <c r="V147" s="168">
        <v>46006</v>
      </c>
      <c r="W147" s="315" t="s">
        <v>991</v>
      </c>
    </row>
    <row r="148" spans="1:23 16383:16383" ht="225" hidden="1" x14ac:dyDescent="0.25">
      <c r="A148" s="325" t="s">
        <v>998</v>
      </c>
      <c r="B148" s="71" t="s">
        <v>998</v>
      </c>
      <c r="C148" s="178" t="s">
        <v>991</v>
      </c>
      <c r="D148" s="178">
        <v>0</v>
      </c>
      <c r="E148" s="178" t="s">
        <v>492</v>
      </c>
      <c r="F148" s="178" t="s">
        <v>998</v>
      </c>
      <c r="G148" s="178" t="s">
        <v>494</v>
      </c>
      <c r="H148" s="178" t="s">
        <v>9</v>
      </c>
      <c r="I148" s="178" t="s">
        <v>1458</v>
      </c>
      <c r="J148" s="178" t="s">
        <v>1496</v>
      </c>
      <c r="K148" s="178" t="s">
        <v>1885</v>
      </c>
      <c r="L148" s="178" t="s">
        <v>495</v>
      </c>
      <c r="M148" s="178" t="s">
        <v>20</v>
      </c>
      <c r="N148" s="178" t="s">
        <v>646</v>
      </c>
      <c r="O148" s="178">
        <v>0</v>
      </c>
      <c r="P148" s="178" t="s">
        <v>257</v>
      </c>
      <c r="Q148" s="178">
        <v>50</v>
      </c>
      <c r="R148" s="178">
        <v>80</v>
      </c>
      <c r="S148" s="179" t="s">
        <v>525</v>
      </c>
      <c r="T148" s="179" t="s">
        <v>999</v>
      </c>
      <c r="U148" s="179" t="s">
        <v>1912</v>
      </c>
      <c r="V148" s="161" t="s">
        <v>1960</v>
      </c>
      <c r="W148" s="315" t="s">
        <v>991</v>
      </c>
      <c r="XFC148" s="177"/>
    </row>
    <row r="149" spans="1:23 16383:16383" ht="60" x14ac:dyDescent="0.25">
      <c r="A149" s="316" t="s">
        <v>1000</v>
      </c>
      <c r="B149" s="71" t="s">
        <v>1000</v>
      </c>
      <c r="C149" s="161" t="s">
        <v>991</v>
      </c>
      <c r="D149" s="161">
        <v>0</v>
      </c>
      <c r="E149" s="161" t="s">
        <v>499</v>
      </c>
      <c r="F149" s="161" t="s">
        <v>1000</v>
      </c>
      <c r="G149" s="161" t="s">
        <v>19</v>
      </c>
      <c r="H149" s="161" t="s">
        <v>1814</v>
      </c>
      <c r="I149" s="161" t="s">
        <v>1814</v>
      </c>
      <c r="J149" s="161" t="s">
        <v>1814</v>
      </c>
      <c r="K149" s="161" t="s">
        <v>19</v>
      </c>
      <c r="L149" s="161" t="s">
        <v>19</v>
      </c>
      <c r="M149" s="161" t="s">
        <v>19</v>
      </c>
      <c r="N149" s="161" t="s">
        <v>646</v>
      </c>
      <c r="O149" s="161" t="s">
        <v>19</v>
      </c>
      <c r="P149" s="161" t="s">
        <v>258</v>
      </c>
      <c r="Q149" s="161">
        <v>25</v>
      </c>
      <c r="R149" s="161">
        <v>1</v>
      </c>
      <c r="S149" s="161" t="s">
        <v>497</v>
      </c>
      <c r="T149" s="161" t="s">
        <v>1001</v>
      </c>
      <c r="U149" s="168">
        <v>45659</v>
      </c>
      <c r="V149" s="168">
        <v>45730</v>
      </c>
      <c r="W149" s="315" t="s">
        <v>991</v>
      </c>
    </row>
    <row r="150" spans="1:23 16383:16383" ht="45" x14ac:dyDescent="0.25">
      <c r="A150" s="316" t="s">
        <v>1002</v>
      </c>
      <c r="B150" s="71" t="s">
        <v>1002</v>
      </c>
      <c r="C150" s="161" t="s">
        <v>991</v>
      </c>
      <c r="D150" s="161">
        <v>0</v>
      </c>
      <c r="E150" s="161" t="s">
        <v>499</v>
      </c>
      <c r="F150" s="161" t="s">
        <v>1002</v>
      </c>
      <c r="G150" s="161" t="s">
        <v>19</v>
      </c>
      <c r="H150" s="161" t="s">
        <v>1814</v>
      </c>
      <c r="I150" s="161" t="s">
        <v>1814</v>
      </c>
      <c r="J150" s="161" t="s">
        <v>1814</v>
      </c>
      <c r="K150" s="161" t="s">
        <v>19</v>
      </c>
      <c r="L150" s="161" t="s">
        <v>19</v>
      </c>
      <c r="M150" s="161" t="s">
        <v>19</v>
      </c>
      <c r="N150" s="161" t="s">
        <v>646</v>
      </c>
      <c r="O150" s="161" t="s">
        <v>19</v>
      </c>
      <c r="P150" s="161" t="s">
        <v>259</v>
      </c>
      <c r="Q150" s="161">
        <v>25</v>
      </c>
      <c r="R150" s="161">
        <v>1</v>
      </c>
      <c r="S150" s="161" t="s">
        <v>497</v>
      </c>
      <c r="T150" s="161" t="s">
        <v>1001</v>
      </c>
      <c r="U150" s="168">
        <v>45659</v>
      </c>
      <c r="V150" s="168">
        <v>45853</v>
      </c>
      <c r="W150" s="315" t="s">
        <v>991</v>
      </c>
    </row>
    <row r="151" spans="1:23 16383:16383" ht="34.5" customHeight="1" x14ac:dyDescent="0.25">
      <c r="A151" s="316" t="s">
        <v>1003</v>
      </c>
      <c r="B151" s="71" t="s">
        <v>1003</v>
      </c>
      <c r="C151" s="161" t="s">
        <v>991</v>
      </c>
      <c r="D151" s="161">
        <v>0</v>
      </c>
      <c r="E151" s="161" t="s">
        <v>499</v>
      </c>
      <c r="F151" s="161" t="s">
        <v>1003</v>
      </c>
      <c r="G151" s="161" t="s">
        <v>19</v>
      </c>
      <c r="H151" s="161">
        <v>0</v>
      </c>
      <c r="I151" s="161">
        <v>0</v>
      </c>
      <c r="J151" s="161">
        <v>0</v>
      </c>
      <c r="K151" s="161" t="s">
        <v>19</v>
      </c>
      <c r="L151" s="161" t="s">
        <v>19</v>
      </c>
      <c r="M151" s="161" t="s">
        <v>19</v>
      </c>
      <c r="N151" s="161" t="s">
        <v>646</v>
      </c>
      <c r="O151" s="161" t="s">
        <v>19</v>
      </c>
      <c r="P151" s="161" t="s">
        <v>260</v>
      </c>
      <c r="Q151" s="161">
        <v>50</v>
      </c>
      <c r="R151" s="161">
        <v>80</v>
      </c>
      <c r="S151" s="161" t="s">
        <v>525</v>
      </c>
      <c r="T151" s="161" t="s">
        <v>1004</v>
      </c>
      <c r="U151" s="168">
        <v>45659</v>
      </c>
      <c r="V151" s="168">
        <v>46021</v>
      </c>
      <c r="W151" s="315" t="s">
        <v>991</v>
      </c>
    </row>
    <row r="152" spans="1:23 16383:16383" ht="255" hidden="1" x14ac:dyDescent="0.25">
      <c r="A152" s="325" t="s">
        <v>1232</v>
      </c>
      <c r="B152" s="71" t="s">
        <v>1232</v>
      </c>
      <c r="C152" s="178" t="s">
        <v>1231</v>
      </c>
      <c r="D152" s="178">
        <v>0</v>
      </c>
      <c r="E152" s="178" t="s">
        <v>492</v>
      </c>
      <c r="F152" s="178" t="s">
        <v>1232</v>
      </c>
      <c r="G152" s="178" t="s">
        <v>511</v>
      </c>
      <c r="H152" s="178" t="s">
        <v>10</v>
      </c>
      <c r="I152" s="178" t="s">
        <v>1456</v>
      </c>
      <c r="J152" s="178" t="s">
        <v>1457</v>
      </c>
      <c r="K152" s="178" t="s">
        <v>1901</v>
      </c>
      <c r="L152" s="178" t="s">
        <v>495</v>
      </c>
      <c r="M152" s="178" t="s">
        <v>39</v>
      </c>
      <c r="N152" s="178" t="s">
        <v>1546</v>
      </c>
      <c r="O152" s="178" t="s">
        <v>1625</v>
      </c>
      <c r="P152" s="178" t="s">
        <v>194</v>
      </c>
      <c r="Q152" s="178">
        <v>14</v>
      </c>
      <c r="R152" s="178">
        <v>4</v>
      </c>
      <c r="S152" s="179" t="s">
        <v>497</v>
      </c>
      <c r="T152" s="179" t="s">
        <v>1233</v>
      </c>
      <c r="U152" s="179" t="s">
        <v>1897</v>
      </c>
      <c r="V152" s="161" t="s">
        <v>1913</v>
      </c>
      <c r="W152" s="315" t="s">
        <v>1231</v>
      </c>
      <c r="XFC152" s="177"/>
    </row>
    <row r="153" spans="1:23 16383:16383" ht="75" x14ac:dyDescent="0.25">
      <c r="A153" s="316" t="s">
        <v>1234</v>
      </c>
      <c r="B153" s="71" t="s">
        <v>1234</v>
      </c>
      <c r="C153" s="161" t="s">
        <v>1231</v>
      </c>
      <c r="D153" s="161">
        <v>0</v>
      </c>
      <c r="E153" s="161" t="s">
        <v>499</v>
      </c>
      <c r="F153" s="161" t="s">
        <v>1234</v>
      </c>
      <c r="G153" s="161" t="s">
        <v>19</v>
      </c>
      <c r="H153" s="161" t="s">
        <v>1814</v>
      </c>
      <c r="I153" s="161" t="s">
        <v>1814</v>
      </c>
      <c r="J153" s="161" t="s">
        <v>1814</v>
      </c>
      <c r="K153" s="161" t="s">
        <v>19</v>
      </c>
      <c r="L153" s="161" t="s">
        <v>19</v>
      </c>
      <c r="M153" s="161" t="s">
        <v>19</v>
      </c>
      <c r="N153" s="161" t="s">
        <v>1546</v>
      </c>
      <c r="O153" s="161" t="s">
        <v>19</v>
      </c>
      <c r="P153" s="161" t="s">
        <v>195</v>
      </c>
      <c r="Q153" s="161">
        <v>20</v>
      </c>
      <c r="R153" s="161">
        <v>1</v>
      </c>
      <c r="S153" s="161" t="s">
        <v>497</v>
      </c>
      <c r="T153" s="161" t="s">
        <v>1235</v>
      </c>
      <c r="U153" s="168">
        <v>45670</v>
      </c>
      <c r="V153" s="168">
        <v>45897</v>
      </c>
      <c r="W153" s="315" t="s">
        <v>1231</v>
      </c>
    </row>
    <row r="154" spans="1:23 16383:16383" ht="45" x14ac:dyDescent="0.25">
      <c r="A154" s="316" t="s">
        <v>1236</v>
      </c>
      <c r="B154" s="71" t="s">
        <v>1236</v>
      </c>
      <c r="C154" s="161" t="s">
        <v>1231</v>
      </c>
      <c r="D154" s="161">
        <v>0</v>
      </c>
      <c r="E154" s="161" t="s">
        <v>499</v>
      </c>
      <c r="F154" s="161" t="s">
        <v>1236</v>
      </c>
      <c r="G154" s="161" t="s">
        <v>19</v>
      </c>
      <c r="H154" s="161" t="s">
        <v>1814</v>
      </c>
      <c r="I154" s="161" t="s">
        <v>1814</v>
      </c>
      <c r="J154" s="161" t="s">
        <v>1814</v>
      </c>
      <c r="K154" s="161" t="s">
        <v>19</v>
      </c>
      <c r="L154" s="161" t="s">
        <v>19</v>
      </c>
      <c r="M154" s="161" t="s">
        <v>19</v>
      </c>
      <c r="N154" s="161" t="s">
        <v>1546</v>
      </c>
      <c r="O154" s="161" t="s">
        <v>19</v>
      </c>
      <c r="P154" s="161" t="s">
        <v>196</v>
      </c>
      <c r="Q154" s="161">
        <v>20</v>
      </c>
      <c r="R154" s="161">
        <v>1</v>
      </c>
      <c r="S154" s="161" t="s">
        <v>497</v>
      </c>
      <c r="T154" s="161" t="s">
        <v>1237</v>
      </c>
      <c r="U154" s="168">
        <v>45670</v>
      </c>
      <c r="V154" s="168">
        <v>46022</v>
      </c>
      <c r="W154" s="315" t="s">
        <v>1231</v>
      </c>
    </row>
    <row r="155" spans="1:23 16383:16383" ht="34.5" customHeight="1" x14ac:dyDescent="0.25">
      <c r="A155" s="316" t="s">
        <v>1238</v>
      </c>
      <c r="B155" s="71" t="s">
        <v>1238</v>
      </c>
      <c r="C155" s="161" t="s">
        <v>1231</v>
      </c>
      <c r="D155" s="161">
        <v>0</v>
      </c>
      <c r="E155" s="161" t="s">
        <v>499</v>
      </c>
      <c r="F155" s="161" t="s">
        <v>1238</v>
      </c>
      <c r="G155" s="161" t="s">
        <v>19</v>
      </c>
      <c r="H155" s="161">
        <v>0</v>
      </c>
      <c r="I155" s="161">
        <v>0</v>
      </c>
      <c r="J155" s="161">
        <v>0</v>
      </c>
      <c r="K155" s="161" t="s">
        <v>19</v>
      </c>
      <c r="L155" s="161" t="s">
        <v>19</v>
      </c>
      <c r="M155" s="161" t="s">
        <v>19</v>
      </c>
      <c r="N155" s="161" t="s">
        <v>646</v>
      </c>
      <c r="O155" s="161" t="s">
        <v>19</v>
      </c>
      <c r="P155" s="161" t="s">
        <v>197</v>
      </c>
      <c r="Q155" s="161">
        <v>30</v>
      </c>
      <c r="R155" s="161">
        <v>100</v>
      </c>
      <c r="S155" s="161" t="s">
        <v>525</v>
      </c>
      <c r="T155" s="161" t="s">
        <v>1239</v>
      </c>
      <c r="U155" s="168">
        <v>45670</v>
      </c>
      <c r="V155" s="168">
        <v>46022</v>
      </c>
      <c r="W155" s="315" t="s">
        <v>1231</v>
      </c>
    </row>
    <row r="156" spans="1:23 16383:16383" ht="45" x14ac:dyDescent="0.25">
      <c r="A156" s="316" t="s">
        <v>1240</v>
      </c>
      <c r="B156" s="71" t="s">
        <v>1240</v>
      </c>
      <c r="C156" s="161" t="s">
        <v>1231</v>
      </c>
      <c r="D156" s="161">
        <v>0</v>
      </c>
      <c r="E156" s="161" t="s">
        <v>499</v>
      </c>
      <c r="F156" s="161" t="s">
        <v>1240</v>
      </c>
      <c r="G156" s="161" t="s">
        <v>19</v>
      </c>
      <c r="H156" s="161" t="s">
        <v>1814</v>
      </c>
      <c r="I156" s="161" t="s">
        <v>1814</v>
      </c>
      <c r="J156" s="161" t="s">
        <v>1814</v>
      </c>
      <c r="K156" s="161" t="s">
        <v>19</v>
      </c>
      <c r="L156" s="161" t="s">
        <v>19</v>
      </c>
      <c r="M156" s="161" t="s">
        <v>19</v>
      </c>
      <c r="N156" s="161" t="s">
        <v>646</v>
      </c>
      <c r="O156" s="161" t="s">
        <v>19</v>
      </c>
      <c r="P156" s="161" t="s">
        <v>198</v>
      </c>
      <c r="Q156" s="161">
        <v>30</v>
      </c>
      <c r="R156" s="161">
        <v>1</v>
      </c>
      <c r="S156" s="161" t="s">
        <v>497</v>
      </c>
      <c r="T156" s="161" t="s">
        <v>1241</v>
      </c>
      <c r="U156" s="168">
        <v>45670</v>
      </c>
      <c r="V156" s="168">
        <v>46022</v>
      </c>
      <c r="W156" s="315" t="s">
        <v>1231</v>
      </c>
    </row>
    <row r="157" spans="1:23 16383:16383" ht="45" hidden="1" x14ac:dyDescent="0.25">
      <c r="A157" s="325" t="s">
        <v>1242</v>
      </c>
      <c r="B157" s="71" t="s">
        <v>1242</v>
      </c>
      <c r="C157" s="178" t="s">
        <v>1231</v>
      </c>
      <c r="D157" s="178">
        <v>0</v>
      </c>
      <c r="E157" s="178" t="s">
        <v>492</v>
      </c>
      <c r="F157" s="178" t="s">
        <v>1242</v>
      </c>
      <c r="G157" s="178" t="s">
        <v>1814</v>
      </c>
      <c r="H157" s="178" t="s">
        <v>1814</v>
      </c>
      <c r="I157" s="178" t="s">
        <v>1814</v>
      </c>
      <c r="J157" s="178" t="s">
        <v>1814</v>
      </c>
      <c r="K157" s="178" t="s">
        <v>19</v>
      </c>
      <c r="L157" s="178" t="s">
        <v>495</v>
      </c>
      <c r="M157" s="178" t="s">
        <v>39</v>
      </c>
      <c r="N157" s="178" t="s">
        <v>1020</v>
      </c>
      <c r="O157" s="178" t="s">
        <v>1625</v>
      </c>
      <c r="P157" s="178" t="s">
        <v>199</v>
      </c>
      <c r="Q157" s="178">
        <v>14</v>
      </c>
      <c r="R157" s="178">
        <v>4</v>
      </c>
      <c r="S157" s="179" t="s">
        <v>497</v>
      </c>
      <c r="T157" s="179" t="s">
        <v>1233</v>
      </c>
      <c r="U157" s="179" t="s">
        <v>1897</v>
      </c>
      <c r="V157" s="161" t="s">
        <v>1913</v>
      </c>
      <c r="W157" s="315" t="s">
        <v>1231</v>
      </c>
      <c r="XFC157" s="177"/>
    </row>
    <row r="158" spans="1:23 16383:16383" ht="34.5" customHeight="1" x14ac:dyDescent="0.25">
      <c r="A158" s="316" t="s">
        <v>1243</v>
      </c>
      <c r="B158" s="71" t="s">
        <v>1243</v>
      </c>
      <c r="C158" s="161" t="s">
        <v>1231</v>
      </c>
      <c r="D158" s="161">
        <v>0</v>
      </c>
      <c r="E158" s="161" t="s">
        <v>499</v>
      </c>
      <c r="F158" s="161" t="s">
        <v>1243</v>
      </c>
      <c r="G158" s="161" t="s">
        <v>19</v>
      </c>
      <c r="H158" s="161">
        <v>0</v>
      </c>
      <c r="I158" s="161">
        <v>0</v>
      </c>
      <c r="J158" s="161">
        <v>0</v>
      </c>
      <c r="K158" s="161" t="s">
        <v>19</v>
      </c>
      <c r="L158" s="161" t="s">
        <v>19</v>
      </c>
      <c r="M158" s="161" t="s">
        <v>19</v>
      </c>
      <c r="N158" s="161" t="s">
        <v>646</v>
      </c>
      <c r="O158" s="161" t="s">
        <v>19</v>
      </c>
      <c r="P158" s="161" t="s">
        <v>195</v>
      </c>
      <c r="Q158" s="161">
        <v>20</v>
      </c>
      <c r="R158" s="161">
        <v>1</v>
      </c>
      <c r="S158" s="161" t="s">
        <v>497</v>
      </c>
      <c r="T158" s="161" t="s">
        <v>1235</v>
      </c>
      <c r="U158" s="168">
        <v>45670</v>
      </c>
      <c r="V158" s="168">
        <v>45897</v>
      </c>
      <c r="W158" s="315" t="s">
        <v>1231</v>
      </c>
    </row>
    <row r="159" spans="1:23 16383:16383" ht="45" x14ac:dyDescent="0.25">
      <c r="A159" s="316" t="s">
        <v>1244</v>
      </c>
      <c r="B159" s="71" t="s">
        <v>1244</v>
      </c>
      <c r="C159" s="161" t="s">
        <v>1231</v>
      </c>
      <c r="D159" s="161">
        <v>0</v>
      </c>
      <c r="E159" s="161" t="s">
        <v>499</v>
      </c>
      <c r="F159" s="161" t="s">
        <v>1244</v>
      </c>
      <c r="G159" s="161" t="s">
        <v>1814</v>
      </c>
      <c r="H159" s="161" t="s">
        <v>1814</v>
      </c>
      <c r="I159" s="161" t="s">
        <v>1814</v>
      </c>
      <c r="J159" s="161" t="s">
        <v>1814</v>
      </c>
      <c r="K159" s="161" t="s">
        <v>19</v>
      </c>
      <c r="L159" s="161" t="s">
        <v>19</v>
      </c>
      <c r="M159" s="161" t="s">
        <v>19</v>
      </c>
      <c r="N159" s="161" t="s">
        <v>646</v>
      </c>
      <c r="O159" s="161" t="s">
        <v>19</v>
      </c>
      <c r="P159" s="161" t="s">
        <v>196</v>
      </c>
      <c r="Q159" s="161">
        <v>20</v>
      </c>
      <c r="R159" s="161">
        <v>1</v>
      </c>
      <c r="S159" s="161" t="s">
        <v>497</v>
      </c>
      <c r="T159" s="161" t="s">
        <v>1237</v>
      </c>
      <c r="U159" s="168">
        <v>45670</v>
      </c>
      <c r="V159" s="168">
        <v>46022</v>
      </c>
      <c r="W159" s="315" t="s">
        <v>1231</v>
      </c>
    </row>
    <row r="160" spans="1:23 16383:16383" ht="45" x14ac:dyDescent="0.25">
      <c r="A160" s="316" t="s">
        <v>1245</v>
      </c>
      <c r="B160" s="71" t="s">
        <v>1245</v>
      </c>
      <c r="C160" s="161" t="s">
        <v>1231</v>
      </c>
      <c r="D160" s="161">
        <v>0</v>
      </c>
      <c r="E160" s="161" t="s">
        <v>499</v>
      </c>
      <c r="F160" s="161" t="s">
        <v>1245</v>
      </c>
      <c r="G160" s="161" t="s">
        <v>19</v>
      </c>
      <c r="H160" s="161" t="s">
        <v>1814</v>
      </c>
      <c r="I160" s="161" t="s">
        <v>1814</v>
      </c>
      <c r="J160" s="161" t="s">
        <v>1814</v>
      </c>
      <c r="K160" s="161" t="s">
        <v>19</v>
      </c>
      <c r="L160" s="161" t="s">
        <v>19</v>
      </c>
      <c r="M160" s="161" t="s">
        <v>19</v>
      </c>
      <c r="N160" s="161" t="s">
        <v>646</v>
      </c>
      <c r="O160" s="161" t="s">
        <v>19</v>
      </c>
      <c r="P160" s="161" t="s">
        <v>197</v>
      </c>
      <c r="Q160" s="161">
        <v>30</v>
      </c>
      <c r="R160" s="161">
        <v>100</v>
      </c>
      <c r="S160" s="161" t="s">
        <v>525</v>
      </c>
      <c r="T160" s="161" t="s">
        <v>1239</v>
      </c>
      <c r="U160" s="168">
        <v>45670</v>
      </c>
      <c r="V160" s="168">
        <v>46022</v>
      </c>
      <c r="W160" s="315" t="s">
        <v>1231</v>
      </c>
    </row>
    <row r="161" spans="1:23 16383:16383" ht="45" x14ac:dyDescent="0.25">
      <c r="A161" s="316" t="s">
        <v>1246</v>
      </c>
      <c r="B161" s="71" t="s">
        <v>1246</v>
      </c>
      <c r="C161" s="161" t="s">
        <v>1231</v>
      </c>
      <c r="D161" s="161">
        <v>0</v>
      </c>
      <c r="E161" s="161" t="s">
        <v>499</v>
      </c>
      <c r="F161" s="161" t="s">
        <v>1246</v>
      </c>
      <c r="G161" s="161" t="s">
        <v>19</v>
      </c>
      <c r="H161" s="161">
        <v>0</v>
      </c>
      <c r="I161" s="161">
        <v>0</v>
      </c>
      <c r="J161" s="161">
        <v>0</v>
      </c>
      <c r="K161" s="161" t="s">
        <v>19</v>
      </c>
      <c r="L161" s="161" t="s">
        <v>19</v>
      </c>
      <c r="M161" s="161" t="s">
        <v>19</v>
      </c>
      <c r="N161" s="161" t="s">
        <v>646</v>
      </c>
      <c r="O161" s="161" t="s">
        <v>19</v>
      </c>
      <c r="P161" s="161" t="s">
        <v>198</v>
      </c>
      <c r="Q161" s="161">
        <v>30</v>
      </c>
      <c r="R161" s="161">
        <v>1</v>
      </c>
      <c r="S161" s="161" t="s">
        <v>497</v>
      </c>
      <c r="T161" s="161" t="s">
        <v>1241</v>
      </c>
      <c r="U161" s="168">
        <v>45670</v>
      </c>
      <c r="V161" s="168">
        <v>46022</v>
      </c>
      <c r="W161" s="315" t="s">
        <v>1231</v>
      </c>
    </row>
    <row r="162" spans="1:23 16383:16383" ht="34.5" hidden="1" customHeight="1" x14ac:dyDescent="0.25">
      <c r="A162" s="325" t="s">
        <v>1247</v>
      </c>
      <c r="B162" s="71" t="s">
        <v>1247</v>
      </c>
      <c r="C162" s="178" t="s">
        <v>1231</v>
      </c>
      <c r="D162" s="178">
        <v>0</v>
      </c>
      <c r="E162" s="178" t="s">
        <v>492</v>
      </c>
      <c r="F162" s="178" t="s">
        <v>1247</v>
      </c>
      <c r="G162" s="178" t="s">
        <v>511</v>
      </c>
      <c r="H162" s="178" t="s">
        <v>10</v>
      </c>
      <c r="I162" s="178" t="s">
        <v>1456</v>
      </c>
      <c r="J162" s="178" t="s">
        <v>1457</v>
      </c>
      <c r="K162" s="178" t="s">
        <v>1901</v>
      </c>
      <c r="L162" s="178" t="s">
        <v>495</v>
      </c>
      <c r="M162" s="178" t="s">
        <v>39</v>
      </c>
      <c r="N162" s="178" t="s">
        <v>646</v>
      </c>
      <c r="O162" s="178" t="s">
        <v>1625</v>
      </c>
      <c r="P162" s="178" t="s">
        <v>200</v>
      </c>
      <c r="Q162" s="178">
        <v>14</v>
      </c>
      <c r="R162" s="178">
        <v>4</v>
      </c>
      <c r="S162" s="179" t="s">
        <v>497</v>
      </c>
      <c r="T162" s="179" t="s">
        <v>1233</v>
      </c>
      <c r="U162" s="179" t="s">
        <v>1897</v>
      </c>
      <c r="V162" s="161" t="s">
        <v>1913</v>
      </c>
      <c r="W162" s="315" t="s">
        <v>1231</v>
      </c>
      <c r="XFC162" s="177"/>
    </row>
    <row r="163" spans="1:23 16383:16383" ht="75" x14ac:dyDescent="0.25">
      <c r="A163" s="316" t="s">
        <v>1248</v>
      </c>
      <c r="B163" s="71" t="s">
        <v>1248</v>
      </c>
      <c r="C163" s="161" t="s">
        <v>1231</v>
      </c>
      <c r="D163" s="161">
        <v>0</v>
      </c>
      <c r="E163" s="161" t="s">
        <v>499</v>
      </c>
      <c r="F163" s="161" t="s">
        <v>1248</v>
      </c>
      <c r="G163" s="161" t="s">
        <v>19</v>
      </c>
      <c r="H163" s="161" t="s">
        <v>1814</v>
      </c>
      <c r="I163" s="161" t="s">
        <v>1814</v>
      </c>
      <c r="J163" s="161" t="s">
        <v>1814</v>
      </c>
      <c r="K163" s="161" t="s">
        <v>19</v>
      </c>
      <c r="L163" s="161" t="s">
        <v>19</v>
      </c>
      <c r="M163" s="161" t="s">
        <v>19</v>
      </c>
      <c r="N163" s="161" t="s">
        <v>646</v>
      </c>
      <c r="O163" s="161" t="s">
        <v>19</v>
      </c>
      <c r="P163" s="161" t="s">
        <v>195</v>
      </c>
      <c r="Q163" s="161">
        <v>20</v>
      </c>
      <c r="R163" s="161">
        <v>1</v>
      </c>
      <c r="S163" s="161" t="s">
        <v>497</v>
      </c>
      <c r="T163" s="161" t="s">
        <v>1235</v>
      </c>
      <c r="U163" s="168">
        <v>45670</v>
      </c>
      <c r="V163" s="168">
        <v>45897</v>
      </c>
      <c r="W163" s="315" t="s">
        <v>1231</v>
      </c>
    </row>
    <row r="164" spans="1:23 16383:16383" ht="34.5" customHeight="1" x14ac:dyDescent="0.25">
      <c r="A164" s="316" t="s">
        <v>1249</v>
      </c>
      <c r="B164" s="71" t="s">
        <v>1249</v>
      </c>
      <c r="C164" s="161" t="s">
        <v>1231</v>
      </c>
      <c r="D164" s="161">
        <v>0</v>
      </c>
      <c r="E164" s="161" t="s">
        <v>499</v>
      </c>
      <c r="F164" s="161" t="s">
        <v>1249</v>
      </c>
      <c r="G164" s="161" t="s">
        <v>19</v>
      </c>
      <c r="H164" s="161">
        <v>0</v>
      </c>
      <c r="I164" s="161">
        <v>0</v>
      </c>
      <c r="J164" s="161">
        <v>0</v>
      </c>
      <c r="K164" s="161" t="s">
        <v>19</v>
      </c>
      <c r="L164" s="161" t="s">
        <v>19</v>
      </c>
      <c r="M164" s="161" t="s">
        <v>19</v>
      </c>
      <c r="N164" s="161" t="s">
        <v>646</v>
      </c>
      <c r="O164" s="161" t="s">
        <v>19</v>
      </c>
      <c r="P164" s="161" t="s">
        <v>196</v>
      </c>
      <c r="Q164" s="161">
        <v>20</v>
      </c>
      <c r="R164" s="161">
        <v>1</v>
      </c>
      <c r="S164" s="161" t="s">
        <v>497</v>
      </c>
      <c r="T164" s="161" t="s">
        <v>1237</v>
      </c>
      <c r="U164" s="168">
        <v>45670</v>
      </c>
      <c r="V164" s="168">
        <v>46022</v>
      </c>
      <c r="W164" s="315" t="s">
        <v>1231</v>
      </c>
    </row>
    <row r="165" spans="1:23 16383:16383" ht="45" x14ac:dyDescent="0.25">
      <c r="A165" s="316" t="s">
        <v>1250</v>
      </c>
      <c r="B165" s="71" t="s">
        <v>1250</v>
      </c>
      <c r="C165" s="161" t="s">
        <v>1231</v>
      </c>
      <c r="D165" s="161">
        <v>0</v>
      </c>
      <c r="E165" s="161" t="s">
        <v>499</v>
      </c>
      <c r="F165" s="161" t="s">
        <v>1250</v>
      </c>
      <c r="G165" s="161" t="s">
        <v>19</v>
      </c>
      <c r="H165" s="161" t="s">
        <v>1814</v>
      </c>
      <c r="I165" s="161" t="s">
        <v>1814</v>
      </c>
      <c r="J165" s="161" t="s">
        <v>1814</v>
      </c>
      <c r="K165" s="161" t="s">
        <v>19</v>
      </c>
      <c r="L165" s="161" t="s">
        <v>19</v>
      </c>
      <c r="M165" s="161" t="s">
        <v>19</v>
      </c>
      <c r="N165" s="161" t="s">
        <v>646</v>
      </c>
      <c r="O165" s="161" t="s">
        <v>19</v>
      </c>
      <c r="P165" s="161" t="s">
        <v>197</v>
      </c>
      <c r="Q165" s="161">
        <v>30</v>
      </c>
      <c r="R165" s="161">
        <v>100</v>
      </c>
      <c r="S165" s="161" t="s">
        <v>525</v>
      </c>
      <c r="T165" s="161" t="s">
        <v>1239</v>
      </c>
      <c r="U165" s="168">
        <v>45670</v>
      </c>
      <c r="V165" s="168">
        <v>46022</v>
      </c>
      <c r="W165" s="315" t="s">
        <v>1231</v>
      </c>
    </row>
    <row r="166" spans="1:23 16383:16383" ht="45" x14ac:dyDescent="0.25">
      <c r="A166" s="316" t="s">
        <v>1251</v>
      </c>
      <c r="B166" s="71" t="s">
        <v>1251</v>
      </c>
      <c r="C166" s="161" t="s">
        <v>1231</v>
      </c>
      <c r="D166" s="161">
        <v>0</v>
      </c>
      <c r="E166" s="161" t="s">
        <v>499</v>
      </c>
      <c r="F166" s="161" t="s">
        <v>1251</v>
      </c>
      <c r="G166" s="161" t="s">
        <v>19</v>
      </c>
      <c r="H166" s="161" t="s">
        <v>1814</v>
      </c>
      <c r="I166" s="161" t="s">
        <v>1814</v>
      </c>
      <c r="J166" s="161" t="s">
        <v>1814</v>
      </c>
      <c r="K166" s="161" t="s">
        <v>19</v>
      </c>
      <c r="L166" s="161" t="s">
        <v>19</v>
      </c>
      <c r="M166" s="161" t="s">
        <v>19</v>
      </c>
      <c r="N166" s="161" t="s">
        <v>646</v>
      </c>
      <c r="O166" s="161" t="s">
        <v>19</v>
      </c>
      <c r="P166" s="161" t="s">
        <v>198</v>
      </c>
      <c r="Q166" s="161">
        <v>30</v>
      </c>
      <c r="R166" s="161">
        <v>1</v>
      </c>
      <c r="S166" s="161" t="s">
        <v>497</v>
      </c>
      <c r="T166" s="161" t="s">
        <v>1241</v>
      </c>
      <c r="U166" s="168">
        <v>45670</v>
      </c>
      <c r="V166" s="168">
        <v>46022</v>
      </c>
      <c r="W166" s="315" t="s">
        <v>1231</v>
      </c>
    </row>
    <row r="167" spans="1:23 16383:16383" ht="255" hidden="1" x14ac:dyDescent="0.25">
      <c r="A167" s="325" t="s">
        <v>1252</v>
      </c>
      <c r="B167" s="71" t="s">
        <v>1252</v>
      </c>
      <c r="C167" s="178" t="s">
        <v>1231</v>
      </c>
      <c r="D167" s="178">
        <v>0</v>
      </c>
      <c r="E167" s="178" t="s">
        <v>492</v>
      </c>
      <c r="F167" s="178" t="s">
        <v>1252</v>
      </c>
      <c r="G167" s="178" t="s">
        <v>494</v>
      </c>
      <c r="H167" s="178" t="s">
        <v>10</v>
      </c>
      <c r="I167" s="178" t="s">
        <v>1456</v>
      </c>
      <c r="J167" s="178" t="s">
        <v>1457</v>
      </c>
      <c r="K167" s="178" t="s">
        <v>1901</v>
      </c>
      <c r="L167" s="178" t="s">
        <v>495</v>
      </c>
      <c r="M167" s="178" t="s">
        <v>39</v>
      </c>
      <c r="N167" s="178" t="s">
        <v>1020</v>
      </c>
      <c r="O167" s="178" t="s">
        <v>1626</v>
      </c>
      <c r="P167" s="178" t="s">
        <v>467</v>
      </c>
      <c r="Q167" s="178">
        <v>14</v>
      </c>
      <c r="R167" s="178">
        <v>100</v>
      </c>
      <c r="S167" s="179" t="s">
        <v>525</v>
      </c>
      <c r="T167" s="179" t="s">
        <v>1253</v>
      </c>
      <c r="U167" s="179" t="s">
        <v>1886</v>
      </c>
      <c r="V167" s="161" t="s">
        <v>1965</v>
      </c>
      <c r="W167" s="315" t="s">
        <v>1231</v>
      </c>
      <c r="XFC167" s="177"/>
    </row>
    <row r="168" spans="1:23 16383:16383" ht="105" x14ac:dyDescent="0.25">
      <c r="A168" s="316" t="s">
        <v>1254</v>
      </c>
      <c r="B168" s="71" t="s">
        <v>1254</v>
      </c>
      <c r="C168" s="161" t="s">
        <v>1231</v>
      </c>
      <c r="D168" s="161">
        <v>0</v>
      </c>
      <c r="E168" s="161" t="s">
        <v>499</v>
      </c>
      <c r="F168" s="161" t="s">
        <v>1254</v>
      </c>
      <c r="G168" s="161" t="s">
        <v>19</v>
      </c>
      <c r="H168" s="161" t="s">
        <v>1814</v>
      </c>
      <c r="I168" s="161" t="s">
        <v>1814</v>
      </c>
      <c r="J168" s="161" t="s">
        <v>1814</v>
      </c>
      <c r="K168" s="161" t="s">
        <v>19</v>
      </c>
      <c r="L168" s="161" t="s">
        <v>19</v>
      </c>
      <c r="M168" s="161" t="s">
        <v>19</v>
      </c>
      <c r="N168" s="161" t="s">
        <v>1020</v>
      </c>
      <c r="O168" s="161" t="s">
        <v>19</v>
      </c>
      <c r="P168" s="161" t="s">
        <v>468</v>
      </c>
      <c r="Q168" s="161">
        <v>20</v>
      </c>
      <c r="R168" s="161">
        <v>1</v>
      </c>
      <c r="S168" s="161" t="s">
        <v>497</v>
      </c>
      <c r="T168" s="161" t="s">
        <v>1255</v>
      </c>
      <c r="U168" s="168">
        <v>45691</v>
      </c>
      <c r="V168" s="168">
        <v>45730</v>
      </c>
      <c r="W168" s="315" t="s">
        <v>1231</v>
      </c>
    </row>
    <row r="169" spans="1:23 16383:16383" ht="34.5" customHeight="1" x14ac:dyDescent="0.25">
      <c r="A169" s="316" t="s">
        <v>1256</v>
      </c>
      <c r="B169" s="71" t="s">
        <v>1256</v>
      </c>
      <c r="C169" s="161" t="s">
        <v>1231</v>
      </c>
      <c r="D169" s="161">
        <v>0</v>
      </c>
      <c r="E169" s="161" t="s">
        <v>499</v>
      </c>
      <c r="F169" s="161" t="s">
        <v>1256</v>
      </c>
      <c r="G169" s="161" t="s">
        <v>19</v>
      </c>
      <c r="H169" s="161">
        <v>0</v>
      </c>
      <c r="I169" s="161">
        <v>0</v>
      </c>
      <c r="J169" s="161">
        <v>0</v>
      </c>
      <c r="K169" s="161" t="s">
        <v>19</v>
      </c>
      <c r="L169" s="161" t="s">
        <v>19</v>
      </c>
      <c r="M169" s="161" t="s">
        <v>19</v>
      </c>
      <c r="N169" s="161" t="s">
        <v>1020</v>
      </c>
      <c r="O169" s="161" t="s">
        <v>19</v>
      </c>
      <c r="P169" s="161" t="s">
        <v>469</v>
      </c>
      <c r="Q169" s="161">
        <v>20</v>
      </c>
      <c r="R169" s="161">
        <v>1</v>
      </c>
      <c r="S169" s="161" t="s">
        <v>497</v>
      </c>
      <c r="T169" s="161" t="s">
        <v>1257</v>
      </c>
      <c r="U169" s="168">
        <v>45733</v>
      </c>
      <c r="V169" s="168">
        <v>45751</v>
      </c>
      <c r="W169" s="315" t="s">
        <v>1231</v>
      </c>
    </row>
    <row r="170" spans="1:23 16383:16383" ht="105" x14ac:dyDescent="0.25">
      <c r="A170" s="316" t="s">
        <v>1258</v>
      </c>
      <c r="B170" s="71" t="s">
        <v>1258</v>
      </c>
      <c r="C170" s="161" t="s">
        <v>1231</v>
      </c>
      <c r="D170" s="161">
        <v>0</v>
      </c>
      <c r="E170" s="161" t="s">
        <v>499</v>
      </c>
      <c r="F170" s="161" t="s">
        <v>1258</v>
      </c>
      <c r="G170" s="161" t="s">
        <v>19</v>
      </c>
      <c r="H170" s="161">
        <v>0</v>
      </c>
      <c r="I170" s="161">
        <v>0</v>
      </c>
      <c r="J170" s="161">
        <v>0</v>
      </c>
      <c r="K170" s="161" t="s">
        <v>19</v>
      </c>
      <c r="L170" s="161" t="s">
        <v>19</v>
      </c>
      <c r="M170" s="161" t="s">
        <v>19</v>
      </c>
      <c r="N170" s="161" t="s">
        <v>1020</v>
      </c>
      <c r="O170" s="161" t="s">
        <v>19</v>
      </c>
      <c r="P170" s="161" t="s">
        <v>57</v>
      </c>
      <c r="Q170" s="161">
        <v>20</v>
      </c>
      <c r="R170" s="161">
        <v>1</v>
      </c>
      <c r="S170" s="161" t="s">
        <v>497</v>
      </c>
      <c r="T170" s="161" t="s">
        <v>1259</v>
      </c>
      <c r="U170" s="168">
        <v>45754</v>
      </c>
      <c r="V170" s="168">
        <v>45779</v>
      </c>
      <c r="W170" s="315" t="s">
        <v>1231</v>
      </c>
    </row>
    <row r="171" spans="1:23 16383:16383" ht="60" x14ac:dyDescent="0.25">
      <c r="A171" s="316" t="s">
        <v>1260</v>
      </c>
      <c r="B171" s="71" t="s">
        <v>1260</v>
      </c>
      <c r="C171" s="161" t="s">
        <v>1231</v>
      </c>
      <c r="D171" s="161">
        <v>0</v>
      </c>
      <c r="E171" s="161" t="s">
        <v>499</v>
      </c>
      <c r="F171" s="161" t="s">
        <v>1260</v>
      </c>
      <c r="G171" s="161" t="s">
        <v>19</v>
      </c>
      <c r="H171" s="161" t="s">
        <v>1814</v>
      </c>
      <c r="I171" s="161" t="s">
        <v>1814</v>
      </c>
      <c r="J171" s="161" t="s">
        <v>1814</v>
      </c>
      <c r="K171" s="161" t="s">
        <v>19</v>
      </c>
      <c r="L171" s="161" t="s">
        <v>19</v>
      </c>
      <c r="M171" s="161" t="s">
        <v>19</v>
      </c>
      <c r="N171" s="161" t="s">
        <v>1020</v>
      </c>
      <c r="O171" s="161" t="s">
        <v>19</v>
      </c>
      <c r="P171" s="161" t="s">
        <v>470</v>
      </c>
      <c r="Q171" s="161">
        <v>20</v>
      </c>
      <c r="R171" s="161">
        <v>1</v>
      </c>
      <c r="S171" s="161" t="s">
        <v>497</v>
      </c>
      <c r="T171" s="161" t="s">
        <v>1261</v>
      </c>
      <c r="U171" s="168">
        <v>45782</v>
      </c>
      <c r="V171" s="168">
        <v>45800</v>
      </c>
      <c r="W171" s="315" t="s">
        <v>1231</v>
      </c>
    </row>
    <row r="172" spans="1:23 16383:16383" ht="60" x14ac:dyDescent="0.25">
      <c r="A172" s="316" t="s">
        <v>1262</v>
      </c>
      <c r="B172" s="71" t="s">
        <v>1262</v>
      </c>
      <c r="C172" s="161" t="s">
        <v>1231</v>
      </c>
      <c r="D172" s="161">
        <v>0</v>
      </c>
      <c r="E172" s="161" t="s">
        <v>499</v>
      </c>
      <c r="F172" s="161" t="s">
        <v>1262</v>
      </c>
      <c r="G172" s="161" t="s">
        <v>19</v>
      </c>
      <c r="H172" s="161" t="s">
        <v>1814</v>
      </c>
      <c r="I172" s="161" t="s">
        <v>1814</v>
      </c>
      <c r="J172" s="161" t="s">
        <v>1814</v>
      </c>
      <c r="K172" s="161" t="s">
        <v>19</v>
      </c>
      <c r="L172" s="161" t="s">
        <v>19</v>
      </c>
      <c r="M172" s="161" t="s">
        <v>19</v>
      </c>
      <c r="N172" s="161" t="s">
        <v>1020</v>
      </c>
      <c r="O172" s="161" t="s">
        <v>19</v>
      </c>
      <c r="P172" s="161" t="s">
        <v>471</v>
      </c>
      <c r="Q172" s="161">
        <v>20</v>
      </c>
      <c r="R172" s="161">
        <v>1</v>
      </c>
      <c r="S172" s="161" t="s">
        <v>497</v>
      </c>
      <c r="T172" s="161" t="s">
        <v>1261</v>
      </c>
      <c r="U172" s="168">
        <v>45828</v>
      </c>
      <c r="V172" s="168">
        <v>45947</v>
      </c>
      <c r="W172" s="315" t="s">
        <v>1231</v>
      </c>
    </row>
    <row r="173" spans="1:23 16383:16383" ht="34.5" hidden="1" customHeight="1" x14ac:dyDescent="0.25">
      <c r="A173" s="325" t="s">
        <v>1263</v>
      </c>
      <c r="B173" s="71" t="s">
        <v>1263</v>
      </c>
      <c r="C173" s="178" t="s">
        <v>1231</v>
      </c>
      <c r="D173" s="178">
        <v>0</v>
      </c>
      <c r="E173" s="178" t="s">
        <v>492</v>
      </c>
      <c r="F173" s="178" t="s">
        <v>1263</v>
      </c>
      <c r="G173" s="178" t="s">
        <v>494</v>
      </c>
      <c r="H173" s="178" t="s">
        <v>10</v>
      </c>
      <c r="I173" s="178" t="s">
        <v>1456</v>
      </c>
      <c r="J173" s="178" t="s">
        <v>1457</v>
      </c>
      <c r="K173" s="178" t="s">
        <v>1901</v>
      </c>
      <c r="L173" s="178" t="s">
        <v>495</v>
      </c>
      <c r="M173" s="178" t="s">
        <v>39</v>
      </c>
      <c r="N173" s="178" t="s">
        <v>1020</v>
      </c>
      <c r="O173" s="178" t="s">
        <v>1626</v>
      </c>
      <c r="P173" s="178" t="s">
        <v>472</v>
      </c>
      <c r="Q173" s="178">
        <v>14</v>
      </c>
      <c r="R173" s="178">
        <v>85</v>
      </c>
      <c r="S173" s="179" t="s">
        <v>525</v>
      </c>
      <c r="T173" s="179" t="s">
        <v>1264</v>
      </c>
      <c r="U173" s="179" t="s">
        <v>1970</v>
      </c>
      <c r="V173" s="161" t="s">
        <v>1915</v>
      </c>
      <c r="W173" s="315" t="s">
        <v>1231</v>
      </c>
      <c r="XFC173" s="177"/>
    </row>
    <row r="174" spans="1:23 16383:16383" ht="60" x14ac:dyDescent="0.25">
      <c r="A174" s="316" t="s">
        <v>1265</v>
      </c>
      <c r="B174" s="71" t="s">
        <v>1265</v>
      </c>
      <c r="C174" s="161" t="s">
        <v>1231</v>
      </c>
      <c r="D174" s="161">
        <v>0</v>
      </c>
      <c r="E174" s="161" t="s">
        <v>499</v>
      </c>
      <c r="F174" s="161" t="s">
        <v>1265</v>
      </c>
      <c r="G174" s="161" t="s">
        <v>19</v>
      </c>
      <c r="H174" s="161">
        <v>0</v>
      </c>
      <c r="I174" s="161">
        <v>0</v>
      </c>
      <c r="J174" s="161">
        <v>0</v>
      </c>
      <c r="K174" s="161" t="s">
        <v>19</v>
      </c>
      <c r="L174" s="161" t="s">
        <v>19</v>
      </c>
      <c r="M174" s="161" t="s">
        <v>19</v>
      </c>
      <c r="N174" s="161" t="s">
        <v>1020</v>
      </c>
      <c r="O174" s="161" t="s">
        <v>19</v>
      </c>
      <c r="P174" s="161" t="s">
        <v>473</v>
      </c>
      <c r="Q174" s="161">
        <v>10</v>
      </c>
      <c r="R174" s="161">
        <v>1</v>
      </c>
      <c r="S174" s="161" t="s">
        <v>497</v>
      </c>
      <c r="T174" s="161" t="s">
        <v>1266</v>
      </c>
      <c r="U174" s="168">
        <v>45707</v>
      </c>
      <c r="V174" s="168">
        <v>45721</v>
      </c>
      <c r="W174" s="315" t="s">
        <v>1231</v>
      </c>
    </row>
    <row r="175" spans="1:23 16383:16383" ht="75" x14ac:dyDescent="0.25">
      <c r="A175" s="316" t="s">
        <v>1267</v>
      </c>
      <c r="B175" s="71" t="s">
        <v>1267</v>
      </c>
      <c r="C175" s="161" t="s">
        <v>1231</v>
      </c>
      <c r="D175" s="161">
        <v>0</v>
      </c>
      <c r="E175" s="161" t="s">
        <v>499</v>
      </c>
      <c r="F175" s="161" t="s">
        <v>1267</v>
      </c>
      <c r="G175" s="161" t="s">
        <v>19</v>
      </c>
      <c r="H175" s="161" t="s">
        <v>1814</v>
      </c>
      <c r="I175" s="161" t="s">
        <v>1814</v>
      </c>
      <c r="J175" s="161" t="s">
        <v>1814</v>
      </c>
      <c r="K175" s="161" t="s">
        <v>19</v>
      </c>
      <c r="L175" s="161" t="s">
        <v>19</v>
      </c>
      <c r="M175" s="161" t="s">
        <v>19</v>
      </c>
      <c r="N175" s="161" t="s">
        <v>1020</v>
      </c>
      <c r="O175" s="161" t="s">
        <v>19</v>
      </c>
      <c r="P175" s="161" t="s">
        <v>474</v>
      </c>
      <c r="Q175" s="161">
        <v>10</v>
      </c>
      <c r="R175" s="161">
        <v>1</v>
      </c>
      <c r="S175" s="161" t="s">
        <v>497</v>
      </c>
      <c r="T175" s="161" t="s">
        <v>1268</v>
      </c>
      <c r="U175" s="168">
        <v>45722</v>
      </c>
      <c r="V175" s="168">
        <v>45736</v>
      </c>
      <c r="W175" s="315" t="s">
        <v>1231</v>
      </c>
    </row>
    <row r="176" spans="1:23 16383:16383" ht="60" x14ac:dyDescent="0.25">
      <c r="A176" s="316" t="s">
        <v>1269</v>
      </c>
      <c r="B176" s="71" t="s">
        <v>1269</v>
      </c>
      <c r="C176" s="161" t="s">
        <v>1231</v>
      </c>
      <c r="D176" s="161">
        <v>0</v>
      </c>
      <c r="E176" s="161" t="s">
        <v>499</v>
      </c>
      <c r="F176" s="161" t="s">
        <v>1269</v>
      </c>
      <c r="G176" s="161" t="s">
        <v>19</v>
      </c>
      <c r="H176" s="161" t="s">
        <v>1814</v>
      </c>
      <c r="I176" s="161" t="s">
        <v>1814</v>
      </c>
      <c r="J176" s="161" t="s">
        <v>1814</v>
      </c>
      <c r="K176" s="161" t="s">
        <v>19</v>
      </c>
      <c r="L176" s="161" t="s">
        <v>19</v>
      </c>
      <c r="M176" s="161" t="s">
        <v>19</v>
      </c>
      <c r="N176" s="161" t="s">
        <v>1020</v>
      </c>
      <c r="O176" s="161" t="s">
        <v>19</v>
      </c>
      <c r="P176" s="161" t="s">
        <v>475</v>
      </c>
      <c r="Q176" s="161">
        <v>10</v>
      </c>
      <c r="R176" s="161">
        <v>1</v>
      </c>
      <c r="S176" s="161" t="s">
        <v>497</v>
      </c>
      <c r="T176" s="161" t="s">
        <v>1261</v>
      </c>
      <c r="U176" s="168">
        <v>45737</v>
      </c>
      <c r="V176" s="168">
        <v>45772</v>
      </c>
      <c r="W176" s="315" t="s">
        <v>1231</v>
      </c>
    </row>
    <row r="177" spans="1:23 16383:16383" ht="105" x14ac:dyDescent="0.25">
      <c r="A177" s="316" t="s">
        <v>1270</v>
      </c>
      <c r="B177" s="71" t="s">
        <v>1270</v>
      </c>
      <c r="C177" s="161" t="s">
        <v>1231</v>
      </c>
      <c r="D177" s="161">
        <v>0</v>
      </c>
      <c r="E177" s="161" t="s">
        <v>499</v>
      </c>
      <c r="F177" s="161" t="s">
        <v>1270</v>
      </c>
      <c r="G177" s="161" t="s">
        <v>19</v>
      </c>
      <c r="H177" s="161" t="s">
        <v>1814</v>
      </c>
      <c r="I177" s="161" t="s">
        <v>1814</v>
      </c>
      <c r="J177" s="161" t="s">
        <v>1814</v>
      </c>
      <c r="K177" s="161" t="s">
        <v>19</v>
      </c>
      <c r="L177" s="161" t="s">
        <v>19</v>
      </c>
      <c r="M177" s="161" t="s">
        <v>19</v>
      </c>
      <c r="N177" s="161" t="s">
        <v>1020</v>
      </c>
      <c r="O177" s="161" t="s">
        <v>19</v>
      </c>
      <c r="P177" s="161" t="s">
        <v>468</v>
      </c>
      <c r="Q177" s="161">
        <v>10</v>
      </c>
      <c r="R177" s="161">
        <v>1</v>
      </c>
      <c r="S177" s="161" t="s">
        <v>497</v>
      </c>
      <c r="T177" s="161" t="s">
        <v>1255</v>
      </c>
      <c r="U177" s="168">
        <v>45803</v>
      </c>
      <c r="V177" s="168">
        <v>45856</v>
      </c>
      <c r="W177" s="315" t="s">
        <v>1231</v>
      </c>
    </row>
    <row r="178" spans="1:23 16383:16383" ht="34.5" customHeight="1" x14ac:dyDescent="0.25">
      <c r="A178" s="316" t="s">
        <v>1271</v>
      </c>
      <c r="B178" s="71" t="s">
        <v>1271</v>
      </c>
      <c r="C178" s="161" t="s">
        <v>1231</v>
      </c>
      <c r="D178" s="161">
        <v>0</v>
      </c>
      <c r="E178" s="161" t="s">
        <v>499</v>
      </c>
      <c r="F178" s="161" t="s">
        <v>1271</v>
      </c>
      <c r="G178" s="161" t="s">
        <v>19</v>
      </c>
      <c r="H178" s="161">
        <v>0</v>
      </c>
      <c r="I178" s="161">
        <v>0</v>
      </c>
      <c r="J178" s="161">
        <v>0</v>
      </c>
      <c r="K178" s="161" t="s">
        <v>19</v>
      </c>
      <c r="L178" s="161" t="s">
        <v>19</v>
      </c>
      <c r="M178" s="161" t="s">
        <v>19</v>
      </c>
      <c r="N178" s="161" t="s">
        <v>1499</v>
      </c>
      <c r="O178" s="161" t="s">
        <v>19</v>
      </c>
      <c r="P178" s="161" t="s">
        <v>469</v>
      </c>
      <c r="Q178" s="161">
        <v>10</v>
      </c>
      <c r="R178" s="161">
        <v>1</v>
      </c>
      <c r="S178" s="161" t="s">
        <v>497</v>
      </c>
      <c r="T178" s="161" t="s">
        <v>1257</v>
      </c>
      <c r="U178" s="168">
        <v>45859</v>
      </c>
      <c r="V178" s="168">
        <v>45884</v>
      </c>
      <c r="W178" s="315" t="s">
        <v>1231</v>
      </c>
    </row>
    <row r="179" spans="1:23 16383:16383" ht="105" x14ac:dyDescent="0.25">
      <c r="A179" s="316" t="s">
        <v>1272</v>
      </c>
      <c r="B179" s="71" t="s">
        <v>1272</v>
      </c>
      <c r="C179" s="161" t="s">
        <v>1231</v>
      </c>
      <c r="D179" s="161">
        <v>0</v>
      </c>
      <c r="E179" s="161" t="s">
        <v>499</v>
      </c>
      <c r="F179" s="161" t="s">
        <v>1272</v>
      </c>
      <c r="G179" s="161" t="s">
        <v>19</v>
      </c>
      <c r="H179" s="161">
        <v>0</v>
      </c>
      <c r="I179" s="161">
        <v>0</v>
      </c>
      <c r="J179" s="161">
        <v>0</v>
      </c>
      <c r="K179" s="161" t="s">
        <v>19</v>
      </c>
      <c r="L179" s="161" t="s">
        <v>19</v>
      </c>
      <c r="M179" s="161" t="s">
        <v>19</v>
      </c>
      <c r="N179" s="161" t="s">
        <v>1499</v>
      </c>
      <c r="O179" s="161" t="s">
        <v>19</v>
      </c>
      <c r="P179" s="161" t="s">
        <v>57</v>
      </c>
      <c r="Q179" s="161">
        <v>25</v>
      </c>
      <c r="R179" s="161">
        <v>1</v>
      </c>
      <c r="S179" s="161" t="s">
        <v>497</v>
      </c>
      <c r="T179" s="161" t="s">
        <v>1259</v>
      </c>
      <c r="U179" s="168">
        <v>45901</v>
      </c>
      <c r="V179" s="168">
        <v>45933</v>
      </c>
      <c r="W179" s="315" t="s">
        <v>1231</v>
      </c>
    </row>
    <row r="180" spans="1:23 16383:16383" ht="75" x14ac:dyDescent="0.25">
      <c r="A180" s="316" t="s">
        <v>1273</v>
      </c>
      <c r="B180" s="71" t="s">
        <v>1273</v>
      </c>
      <c r="C180" s="161" t="s">
        <v>1231</v>
      </c>
      <c r="D180" s="161">
        <v>0</v>
      </c>
      <c r="E180" s="161" t="s">
        <v>499</v>
      </c>
      <c r="F180" s="161" t="s">
        <v>1273</v>
      </c>
      <c r="G180" s="161" t="s">
        <v>19</v>
      </c>
      <c r="H180" s="161" t="s">
        <v>1814</v>
      </c>
      <c r="I180" s="161" t="s">
        <v>1814</v>
      </c>
      <c r="J180" s="161" t="s">
        <v>1814</v>
      </c>
      <c r="K180" s="161" t="s">
        <v>19</v>
      </c>
      <c r="L180" s="161" t="s">
        <v>19</v>
      </c>
      <c r="M180" s="161" t="s">
        <v>19</v>
      </c>
      <c r="N180" s="161" t="s">
        <v>1499</v>
      </c>
      <c r="O180" s="161" t="s">
        <v>19</v>
      </c>
      <c r="P180" s="161" t="s">
        <v>470</v>
      </c>
      <c r="Q180" s="161">
        <v>25</v>
      </c>
      <c r="R180" s="161">
        <v>1</v>
      </c>
      <c r="S180" s="161" t="s">
        <v>497</v>
      </c>
      <c r="T180" s="161" t="s">
        <v>1257</v>
      </c>
      <c r="U180" s="168">
        <v>45936</v>
      </c>
      <c r="V180" s="168">
        <v>45961</v>
      </c>
      <c r="W180" s="315" t="s">
        <v>1231</v>
      </c>
    </row>
    <row r="181" spans="1:23 16383:16383" ht="34.5" hidden="1" customHeight="1" x14ac:dyDescent="0.25">
      <c r="A181" s="325" t="s">
        <v>1274</v>
      </c>
      <c r="B181" s="71" t="s">
        <v>1274</v>
      </c>
      <c r="C181" s="178" t="s">
        <v>1231</v>
      </c>
      <c r="D181" s="178">
        <v>0</v>
      </c>
      <c r="E181" s="178" t="s">
        <v>492</v>
      </c>
      <c r="F181" s="178" t="s">
        <v>1274</v>
      </c>
      <c r="G181" s="178" t="s">
        <v>494</v>
      </c>
      <c r="H181" s="178" t="s">
        <v>10</v>
      </c>
      <c r="I181" s="178" t="s">
        <v>1456</v>
      </c>
      <c r="J181" s="178" t="s">
        <v>1457</v>
      </c>
      <c r="K181" s="178" t="s">
        <v>1901</v>
      </c>
      <c r="L181" s="178" t="s">
        <v>495</v>
      </c>
      <c r="M181" s="178" t="s">
        <v>39</v>
      </c>
      <c r="N181" s="178" t="s">
        <v>1020</v>
      </c>
      <c r="O181" s="178" t="s">
        <v>1627</v>
      </c>
      <c r="P181" s="178" t="s">
        <v>476</v>
      </c>
      <c r="Q181" s="178">
        <v>14</v>
      </c>
      <c r="R181" s="178">
        <v>75</v>
      </c>
      <c r="S181" s="179" t="s">
        <v>525</v>
      </c>
      <c r="T181" s="179" t="s">
        <v>1275</v>
      </c>
      <c r="U181" s="179" t="s">
        <v>1891</v>
      </c>
      <c r="V181" s="161" t="s">
        <v>1906</v>
      </c>
      <c r="W181" s="315" t="s">
        <v>1231</v>
      </c>
      <c r="XFC181" s="177"/>
    </row>
    <row r="182" spans="1:23 16383:16383" ht="75" x14ac:dyDescent="0.25">
      <c r="A182" s="316" t="s">
        <v>1276</v>
      </c>
      <c r="B182" s="71" t="s">
        <v>1276</v>
      </c>
      <c r="C182" s="161" t="s">
        <v>1231</v>
      </c>
      <c r="D182" s="161">
        <v>0</v>
      </c>
      <c r="E182" s="161" t="s">
        <v>499</v>
      </c>
      <c r="F182" s="161" t="s">
        <v>1276</v>
      </c>
      <c r="G182" s="161" t="s">
        <v>19</v>
      </c>
      <c r="H182" s="161" t="s">
        <v>1814</v>
      </c>
      <c r="I182" s="161" t="s">
        <v>1814</v>
      </c>
      <c r="J182" s="161" t="s">
        <v>1814</v>
      </c>
      <c r="K182" s="161" t="s">
        <v>19</v>
      </c>
      <c r="L182" s="161" t="s">
        <v>19</v>
      </c>
      <c r="M182" s="161" t="s">
        <v>19</v>
      </c>
      <c r="N182" s="161" t="s">
        <v>1020</v>
      </c>
      <c r="O182" s="161" t="s">
        <v>19</v>
      </c>
      <c r="P182" s="161" t="s">
        <v>477</v>
      </c>
      <c r="Q182" s="161">
        <v>20</v>
      </c>
      <c r="R182" s="161">
        <v>1</v>
      </c>
      <c r="S182" s="161" t="s">
        <v>497</v>
      </c>
      <c r="T182" s="161" t="s">
        <v>1277</v>
      </c>
      <c r="U182" s="168">
        <v>45839</v>
      </c>
      <c r="V182" s="168">
        <v>45960</v>
      </c>
      <c r="W182" s="315" t="s">
        <v>1231</v>
      </c>
    </row>
    <row r="183" spans="1:23 16383:16383" ht="90" x14ac:dyDescent="0.25">
      <c r="A183" s="316" t="s">
        <v>1278</v>
      </c>
      <c r="B183" s="71" t="s">
        <v>1278</v>
      </c>
      <c r="C183" s="161" t="s">
        <v>1231</v>
      </c>
      <c r="D183" s="161">
        <v>0</v>
      </c>
      <c r="E183" s="161" t="s">
        <v>499</v>
      </c>
      <c r="F183" s="161" t="s">
        <v>1278</v>
      </c>
      <c r="G183" s="161" t="s">
        <v>19</v>
      </c>
      <c r="H183" s="161" t="s">
        <v>1814</v>
      </c>
      <c r="I183" s="161" t="s">
        <v>1814</v>
      </c>
      <c r="J183" s="161" t="s">
        <v>1814</v>
      </c>
      <c r="K183" s="161" t="s">
        <v>19</v>
      </c>
      <c r="L183" s="161" t="s">
        <v>19</v>
      </c>
      <c r="M183" s="161" t="s">
        <v>19</v>
      </c>
      <c r="N183" s="161" t="s">
        <v>1020</v>
      </c>
      <c r="O183" s="161" t="s">
        <v>19</v>
      </c>
      <c r="P183" s="161" t="s">
        <v>478</v>
      </c>
      <c r="Q183" s="161">
        <v>30</v>
      </c>
      <c r="R183" s="161">
        <v>1</v>
      </c>
      <c r="S183" s="161" t="s">
        <v>497</v>
      </c>
      <c r="T183" s="161" t="s">
        <v>1279</v>
      </c>
      <c r="U183" s="168">
        <v>45965</v>
      </c>
      <c r="V183" s="168">
        <v>45982</v>
      </c>
      <c r="W183" s="315" t="s">
        <v>1231</v>
      </c>
    </row>
    <row r="184" spans="1:23 16383:16383" ht="75" x14ac:dyDescent="0.25">
      <c r="A184" s="316" t="s">
        <v>1280</v>
      </c>
      <c r="B184" s="71" t="s">
        <v>1280</v>
      </c>
      <c r="C184" s="161" t="s">
        <v>1231</v>
      </c>
      <c r="D184" s="161">
        <v>0</v>
      </c>
      <c r="E184" s="161" t="s">
        <v>499</v>
      </c>
      <c r="F184" s="161" t="s">
        <v>1280</v>
      </c>
      <c r="G184" s="161" t="s">
        <v>19</v>
      </c>
      <c r="H184" s="161">
        <v>0</v>
      </c>
      <c r="I184" s="161">
        <v>0</v>
      </c>
      <c r="J184" s="161">
        <v>0</v>
      </c>
      <c r="K184" s="161" t="s">
        <v>19</v>
      </c>
      <c r="L184" s="161" t="s">
        <v>19</v>
      </c>
      <c r="M184" s="161" t="s">
        <v>19</v>
      </c>
      <c r="N184" s="161" t="s">
        <v>1020</v>
      </c>
      <c r="O184" s="161" t="s">
        <v>19</v>
      </c>
      <c r="P184" s="161" t="s">
        <v>479</v>
      </c>
      <c r="Q184" s="161">
        <v>50</v>
      </c>
      <c r="R184" s="161">
        <v>1</v>
      </c>
      <c r="S184" s="161" t="s">
        <v>497</v>
      </c>
      <c r="T184" s="161" t="s">
        <v>1281</v>
      </c>
      <c r="U184" s="168">
        <v>45985</v>
      </c>
      <c r="V184" s="168">
        <v>46003</v>
      </c>
      <c r="W184" s="315" t="s">
        <v>1231</v>
      </c>
    </row>
    <row r="185" spans="1:23 16383:16383" ht="105" hidden="1" x14ac:dyDescent="0.25">
      <c r="A185" s="325" t="s">
        <v>1282</v>
      </c>
      <c r="B185" s="71" t="s">
        <v>1282</v>
      </c>
      <c r="C185" s="178" t="s">
        <v>1231</v>
      </c>
      <c r="D185" s="178">
        <v>0</v>
      </c>
      <c r="E185" s="178" t="s">
        <v>492</v>
      </c>
      <c r="F185" s="178" t="s">
        <v>1282</v>
      </c>
      <c r="G185" s="178" t="s">
        <v>494</v>
      </c>
      <c r="H185" s="178" t="s">
        <v>1814</v>
      </c>
      <c r="I185" s="178" t="s">
        <v>1814</v>
      </c>
      <c r="J185" s="178" t="s">
        <v>1814</v>
      </c>
      <c r="K185" s="178" t="s">
        <v>19</v>
      </c>
      <c r="L185" s="178" t="s">
        <v>495</v>
      </c>
      <c r="M185" s="178" t="s">
        <v>39</v>
      </c>
      <c r="N185" s="178" t="s">
        <v>1020</v>
      </c>
      <c r="O185" s="178" t="s">
        <v>1627</v>
      </c>
      <c r="P185" s="178" t="s">
        <v>480</v>
      </c>
      <c r="Q185" s="178">
        <v>16</v>
      </c>
      <c r="R185" s="178">
        <v>50</v>
      </c>
      <c r="S185" s="179" t="s">
        <v>525</v>
      </c>
      <c r="T185" s="179" t="s">
        <v>1283</v>
      </c>
      <c r="U185" s="179" t="s">
        <v>1982</v>
      </c>
      <c r="V185" s="161" t="s">
        <v>1983</v>
      </c>
      <c r="W185" s="315" t="s">
        <v>1231</v>
      </c>
      <c r="XFC185" s="177"/>
    </row>
    <row r="186" spans="1:23 16383:16383" ht="34.5" customHeight="1" x14ac:dyDescent="0.25">
      <c r="A186" s="316" t="s">
        <v>1284</v>
      </c>
      <c r="B186" s="71" t="s">
        <v>1284</v>
      </c>
      <c r="C186" s="161" t="s">
        <v>1231</v>
      </c>
      <c r="D186" s="161">
        <v>0</v>
      </c>
      <c r="E186" s="161" t="s">
        <v>499</v>
      </c>
      <c r="F186" s="161" t="s">
        <v>1284</v>
      </c>
      <c r="G186" s="161" t="s">
        <v>19</v>
      </c>
      <c r="H186" s="161">
        <v>0</v>
      </c>
      <c r="I186" s="161">
        <v>0</v>
      </c>
      <c r="J186" s="161">
        <v>0</v>
      </c>
      <c r="K186" s="161" t="s">
        <v>19</v>
      </c>
      <c r="L186" s="161" t="s">
        <v>19</v>
      </c>
      <c r="M186" s="161" t="s">
        <v>19</v>
      </c>
      <c r="N186" s="161" t="s">
        <v>1020</v>
      </c>
      <c r="O186" s="161" t="s">
        <v>19</v>
      </c>
      <c r="P186" s="161" t="s">
        <v>481</v>
      </c>
      <c r="Q186" s="161">
        <v>20</v>
      </c>
      <c r="R186" s="161">
        <v>1</v>
      </c>
      <c r="S186" s="161" t="s">
        <v>497</v>
      </c>
      <c r="T186" s="161" t="s">
        <v>1285</v>
      </c>
      <c r="U186" s="168">
        <v>45726</v>
      </c>
      <c r="V186" s="168">
        <v>45898</v>
      </c>
      <c r="W186" s="315" t="s">
        <v>1231</v>
      </c>
    </row>
    <row r="187" spans="1:23 16383:16383" ht="90" x14ac:dyDescent="0.25">
      <c r="A187" s="316" t="s">
        <v>1286</v>
      </c>
      <c r="B187" s="71" t="s">
        <v>1286</v>
      </c>
      <c r="C187" s="161" t="s">
        <v>1231</v>
      </c>
      <c r="D187" s="161">
        <v>0</v>
      </c>
      <c r="E187" s="161" t="s">
        <v>499</v>
      </c>
      <c r="F187" s="161" t="s">
        <v>1286</v>
      </c>
      <c r="G187" s="161" t="s">
        <v>19</v>
      </c>
      <c r="H187" s="161" t="s">
        <v>1814</v>
      </c>
      <c r="I187" s="161" t="s">
        <v>1814</v>
      </c>
      <c r="J187" s="161" t="s">
        <v>1814</v>
      </c>
      <c r="K187" s="161" t="s">
        <v>19</v>
      </c>
      <c r="L187" s="161" t="s">
        <v>19</v>
      </c>
      <c r="M187" s="161" t="s">
        <v>19</v>
      </c>
      <c r="N187" s="161" t="s">
        <v>1020</v>
      </c>
      <c r="O187" s="161" t="s">
        <v>19</v>
      </c>
      <c r="P187" s="161" t="s">
        <v>482</v>
      </c>
      <c r="Q187" s="161">
        <v>20</v>
      </c>
      <c r="R187" s="161">
        <v>1</v>
      </c>
      <c r="S187" s="161" t="s">
        <v>497</v>
      </c>
      <c r="T187" s="161" t="s">
        <v>1287</v>
      </c>
      <c r="U187" s="168">
        <v>45901</v>
      </c>
      <c r="V187" s="168">
        <v>45926</v>
      </c>
      <c r="W187" s="315" t="s">
        <v>1231</v>
      </c>
    </row>
    <row r="188" spans="1:23 16383:16383" ht="105" x14ac:dyDescent="0.25">
      <c r="A188" s="316" t="s">
        <v>1288</v>
      </c>
      <c r="B188" s="71" t="s">
        <v>1288</v>
      </c>
      <c r="C188" s="161" t="s">
        <v>1231</v>
      </c>
      <c r="D188" s="161">
        <v>0</v>
      </c>
      <c r="E188" s="161" t="s">
        <v>499</v>
      </c>
      <c r="F188" s="161" t="s">
        <v>1288</v>
      </c>
      <c r="G188" s="161" t="s">
        <v>19</v>
      </c>
      <c r="H188" s="161" t="s">
        <v>1814</v>
      </c>
      <c r="I188" s="161" t="s">
        <v>1814</v>
      </c>
      <c r="J188" s="161" t="s">
        <v>1814</v>
      </c>
      <c r="K188" s="161" t="s">
        <v>19</v>
      </c>
      <c r="L188" s="161" t="s">
        <v>19</v>
      </c>
      <c r="M188" s="161" t="s">
        <v>19</v>
      </c>
      <c r="N188" s="161" t="s">
        <v>1020</v>
      </c>
      <c r="O188" s="161" t="s">
        <v>19</v>
      </c>
      <c r="P188" s="161" t="s">
        <v>483</v>
      </c>
      <c r="Q188" s="161">
        <v>30</v>
      </c>
      <c r="R188" s="161">
        <v>1</v>
      </c>
      <c r="S188" s="161" t="s">
        <v>497</v>
      </c>
      <c r="T188" s="161" t="s">
        <v>1289</v>
      </c>
      <c r="U188" s="168">
        <v>45929</v>
      </c>
      <c r="V188" s="168">
        <v>45933</v>
      </c>
      <c r="W188" s="315" t="s">
        <v>1231</v>
      </c>
    </row>
    <row r="189" spans="1:23 16383:16383" ht="34.5" customHeight="1" x14ac:dyDescent="0.25">
      <c r="A189" s="316" t="s">
        <v>1290</v>
      </c>
      <c r="B189" s="71" t="s">
        <v>1290</v>
      </c>
      <c r="C189" s="161" t="s">
        <v>1231</v>
      </c>
      <c r="D189" s="161">
        <v>0</v>
      </c>
      <c r="E189" s="161" t="s">
        <v>499</v>
      </c>
      <c r="F189" s="161" t="s">
        <v>1290</v>
      </c>
      <c r="G189" s="161" t="s">
        <v>19</v>
      </c>
      <c r="H189" s="161">
        <v>0</v>
      </c>
      <c r="I189" s="161">
        <v>0</v>
      </c>
      <c r="J189" s="161">
        <v>0</v>
      </c>
      <c r="K189" s="161" t="s">
        <v>19</v>
      </c>
      <c r="L189" s="161" t="s">
        <v>19</v>
      </c>
      <c r="M189" s="161" t="s">
        <v>19</v>
      </c>
      <c r="N189" s="161" t="s">
        <v>1020</v>
      </c>
      <c r="O189" s="161" t="s">
        <v>19</v>
      </c>
      <c r="P189" s="161" t="s">
        <v>1291</v>
      </c>
      <c r="Q189" s="161">
        <v>30</v>
      </c>
      <c r="R189" s="161">
        <v>1</v>
      </c>
      <c r="S189" s="161" t="s">
        <v>497</v>
      </c>
      <c r="T189" s="161" t="s">
        <v>1292</v>
      </c>
      <c r="U189" s="168">
        <v>45950</v>
      </c>
      <c r="V189" s="168">
        <v>45968</v>
      </c>
      <c r="W189" s="315" t="s">
        <v>1231</v>
      </c>
    </row>
    <row r="190" spans="1:23 16383:16383" ht="60" hidden="1" x14ac:dyDescent="0.25">
      <c r="A190" s="325" t="s">
        <v>798</v>
      </c>
      <c r="B190" s="71" t="s">
        <v>798</v>
      </c>
      <c r="C190" s="178" t="s">
        <v>797</v>
      </c>
      <c r="D190" s="178">
        <v>0</v>
      </c>
      <c r="E190" s="178" t="s">
        <v>492</v>
      </c>
      <c r="F190" s="178" t="s">
        <v>798</v>
      </c>
      <c r="G190" s="178" t="s">
        <v>494</v>
      </c>
      <c r="H190" s="178" t="s">
        <v>1814</v>
      </c>
      <c r="I190" s="178" t="s">
        <v>1814</v>
      </c>
      <c r="J190" s="178" t="s">
        <v>1814</v>
      </c>
      <c r="K190" s="178" t="s">
        <v>19</v>
      </c>
      <c r="L190" s="178" t="s">
        <v>512</v>
      </c>
      <c r="M190" s="178" t="s">
        <v>19</v>
      </c>
      <c r="N190" s="178" t="s">
        <v>1499</v>
      </c>
      <c r="O190" s="178">
        <v>0</v>
      </c>
      <c r="P190" s="178" t="s">
        <v>461</v>
      </c>
      <c r="Q190" s="178">
        <v>100</v>
      </c>
      <c r="R190" s="178">
        <v>1</v>
      </c>
      <c r="S190" s="179" t="s">
        <v>497</v>
      </c>
      <c r="T190" s="179" t="s">
        <v>799</v>
      </c>
      <c r="U190" s="179" t="s">
        <v>1932</v>
      </c>
      <c r="V190" s="161" t="s">
        <v>1933</v>
      </c>
      <c r="W190" s="315" t="s">
        <v>800</v>
      </c>
      <c r="XFC190" s="177"/>
    </row>
    <row r="191" spans="1:23 16383:16383" ht="60" x14ac:dyDescent="0.25">
      <c r="A191" s="316" t="s">
        <v>801</v>
      </c>
      <c r="B191" s="71" t="s">
        <v>801</v>
      </c>
      <c r="C191" s="161" t="s">
        <v>797</v>
      </c>
      <c r="D191" s="161">
        <v>0</v>
      </c>
      <c r="E191" s="161" t="s">
        <v>499</v>
      </c>
      <c r="F191" s="161" t="s">
        <v>801</v>
      </c>
      <c r="G191" s="161" t="s">
        <v>19</v>
      </c>
      <c r="H191" s="161" t="s">
        <v>1814</v>
      </c>
      <c r="I191" s="161" t="s">
        <v>1814</v>
      </c>
      <c r="J191" s="161" t="s">
        <v>1814</v>
      </c>
      <c r="K191" s="161" t="s">
        <v>19</v>
      </c>
      <c r="L191" s="161" t="s">
        <v>19</v>
      </c>
      <c r="M191" s="161" t="s">
        <v>19</v>
      </c>
      <c r="N191" s="161" t="s">
        <v>1499</v>
      </c>
      <c r="O191" s="161" t="s">
        <v>19</v>
      </c>
      <c r="P191" s="161" t="s">
        <v>462</v>
      </c>
      <c r="Q191" s="161">
        <v>100</v>
      </c>
      <c r="R191" s="161">
        <v>1</v>
      </c>
      <c r="S191" s="161" t="s">
        <v>497</v>
      </c>
      <c r="T191" s="161" t="s">
        <v>802</v>
      </c>
      <c r="U191" s="168">
        <v>45684</v>
      </c>
      <c r="V191" s="168">
        <v>45716</v>
      </c>
      <c r="W191" s="315" t="s">
        <v>797</v>
      </c>
    </row>
    <row r="192" spans="1:23 16383:16383" ht="75" x14ac:dyDescent="0.25">
      <c r="A192" s="316" t="s">
        <v>803</v>
      </c>
      <c r="B192" s="71" t="s">
        <v>803</v>
      </c>
      <c r="C192" s="161" t="s">
        <v>797</v>
      </c>
      <c r="D192" s="161">
        <v>0</v>
      </c>
      <c r="E192" s="161" t="s">
        <v>1545</v>
      </c>
      <c r="F192" s="161" t="s">
        <v>803</v>
      </c>
      <c r="G192" s="161" t="s">
        <v>19</v>
      </c>
      <c r="H192" s="161" t="s">
        <v>1814</v>
      </c>
      <c r="I192" s="161" t="s">
        <v>1814</v>
      </c>
      <c r="J192" s="161" t="s">
        <v>1814</v>
      </c>
      <c r="K192" s="161" t="s">
        <v>19</v>
      </c>
      <c r="L192" s="161" t="s">
        <v>19</v>
      </c>
      <c r="M192" s="161" t="s">
        <v>19</v>
      </c>
      <c r="N192" s="161" t="s">
        <v>1499</v>
      </c>
      <c r="O192" s="161" t="s">
        <v>19</v>
      </c>
      <c r="P192" s="161" t="s">
        <v>463</v>
      </c>
      <c r="Q192" s="161">
        <v>0</v>
      </c>
      <c r="R192" s="161">
        <v>1</v>
      </c>
      <c r="S192" s="161" t="s">
        <v>497</v>
      </c>
      <c r="T192" s="161" t="s">
        <v>804</v>
      </c>
      <c r="U192" s="168">
        <v>45719</v>
      </c>
      <c r="V192" s="168">
        <v>45777</v>
      </c>
      <c r="W192" s="315" t="s">
        <v>618</v>
      </c>
    </row>
    <row r="193" spans="1:23 16383:16383" ht="45" x14ac:dyDescent="0.25">
      <c r="A193" s="316" t="s">
        <v>805</v>
      </c>
      <c r="B193" s="71" t="s">
        <v>805</v>
      </c>
      <c r="C193" s="161" t="s">
        <v>797</v>
      </c>
      <c r="D193" s="161">
        <v>0</v>
      </c>
      <c r="E193" s="161" t="s">
        <v>1545</v>
      </c>
      <c r="F193" s="161" t="s">
        <v>805</v>
      </c>
      <c r="G193" s="161" t="s">
        <v>19</v>
      </c>
      <c r="H193" s="161" t="s">
        <v>1814</v>
      </c>
      <c r="I193" s="161" t="s">
        <v>1814</v>
      </c>
      <c r="J193" s="161" t="s">
        <v>1814</v>
      </c>
      <c r="K193" s="161" t="s">
        <v>19</v>
      </c>
      <c r="L193" s="161" t="s">
        <v>19</v>
      </c>
      <c r="M193" s="161" t="s">
        <v>19</v>
      </c>
      <c r="N193" s="161" t="s">
        <v>1499</v>
      </c>
      <c r="O193" s="161" t="s">
        <v>19</v>
      </c>
      <c r="P193" s="161" t="s">
        <v>464</v>
      </c>
      <c r="Q193" s="161">
        <v>0</v>
      </c>
      <c r="R193" s="161">
        <v>1</v>
      </c>
      <c r="S193" s="161" t="s">
        <v>525</v>
      </c>
      <c r="T193" s="161" t="s">
        <v>806</v>
      </c>
      <c r="U193" s="168">
        <v>45748</v>
      </c>
      <c r="V193" s="168">
        <v>46001</v>
      </c>
      <c r="W193" s="315" t="s">
        <v>618</v>
      </c>
    </row>
    <row r="194" spans="1:23 16383:16383" ht="60" hidden="1" x14ac:dyDescent="0.25">
      <c r="A194" s="325" t="s">
        <v>808</v>
      </c>
      <c r="B194" s="71" t="s">
        <v>808</v>
      </c>
      <c r="C194" s="178" t="s">
        <v>807</v>
      </c>
      <c r="D194" s="178">
        <v>0</v>
      </c>
      <c r="E194" s="178" t="s">
        <v>492</v>
      </c>
      <c r="F194" s="178" t="s">
        <v>808</v>
      </c>
      <c r="G194" s="178" t="s">
        <v>494</v>
      </c>
      <c r="H194" s="178" t="s">
        <v>1814</v>
      </c>
      <c r="I194" s="178" t="s">
        <v>1814</v>
      </c>
      <c r="J194" s="178" t="s">
        <v>1814</v>
      </c>
      <c r="K194" s="178" t="s">
        <v>19</v>
      </c>
      <c r="L194" s="178" t="s">
        <v>495</v>
      </c>
      <c r="M194" s="178" t="s">
        <v>19</v>
      </c>
      <c r="N194" s="178" t="s">
        <v>1499</v>
      </c>
      <c r="O194" s="178">
        <v>0</v>
      </c>
      <c r="P194" s="178" t="s">
        <v>453</v>
      </c>
      <c r="Q194" s="178">
        <v>100</v>
      </c>
      <c r="R194" s="178">
        <v>100</v>
      </c>
      <c r="S194" s="179" t="s">
        <v>525</v>
      </c>
      <c r="T194" s="179" t="s">
        <v>809</v>
      </c>
      <c r="U194" s="179" t="s">
        <v>1987</v>
      </c>
      <c r="V194" s="161" t="s">
        <v>1988</v>
      </c>
      <c r="W194" s="315" t="s">
        <v>807</v>
      </c>
      <c r="XFC194" s="177"/>
    </row>
    <row r="195" spans="1:23 16383:16383" ht="34.5" customHeight="1" x14ac:dyDescent="0.25">
      <c r="A195" s="316" t="s">
        <v>810</v>
      </c>
      <c r="B195" s="71" t="s">
        <v>810</v>
      </c>
      <c r="C195" s="161" t="s">
        <v>807</v>
      </c>
      <c r="D195" s="161">
        <v>0</v>
      </c>
      <c r="E195" s="161" t="s">
        <v>499</v>
      </c>
      <c r="F195" s="161" t="s">
        <v>810</v>
      </c>
      <c r="G195" s="161" t="s">
        <v>19</v>
      </c>
      <c r="H195" s="161">
        <v>0</v>
      </c>
      <c r="I195" s="161">
        <v>0</v>
      </c>
      <c r="J195" s="161">
        <v>0</v>
      </c>
      <c r="K195" s="161" t="s">
        <v>19</v>
      </c>
      <c r="L195" s="161" t="s">
        <v>19</v>
      </c>
      <c r="M195" s="161" t="s">
        <v>19</v>
      </c>
      <c r="N195" s="161" t="s">
        <v>1499</v>
      </c>
      <c r="O195" s="161" t="s">
        <v>19</v>
      </c>
      <c r="P195" s="161" t="s">
        <v>454</v>
      </c>
      <c r="Q195" s="161">
        <v>15</v>
      </c>
      <c r="R195" s="161">
        <v>1</v>
      </c>
      <c r="S195" s="161" t="s">
        <v>497</v>
      </c>
      <c r="T195" s="161" t="s">
        <v>811</v>
      </c>
      <c r="U195" s="168">
        <v>45687</v>
      </c>
      <c r="V195" s="168">
        <v>45716</v>
      </c>
      <c r="W195" s="315" t="s">
        <v>807</v>
      </c>
    </row>
    <row r="196" spans="1:23 16383:16383" ht="60" x14ac:dyDescent="0.25">
      <c r="A196" s="316" t="s">
        <v>812</v>
      </c>
      <c r="B196" s="71" t="s">
        <v>812</v>
      </c>
      <c r="C196" s="161" t="s">
        <v>807</v>
      </c>
      <c r="D196" s="161">
        <v>0</v>
      </c>
      <c r="E196" s="161" t="s">
        <v>499</v>
      </c>
      <c r="F196" s="161" t="s">
        <v>812</v>
      </c>
      <c r="G196" s="161" t="s">
        <v>19</v>
      </c>
      <c r="H196" s="161" t="s">
        <v>1814</v>
      </c>
      <c r="I196" s="161" t="s">
        <v>1814</v>
      </c>
      <c r="J196" s="161" t="s">
        <v>1814</v>
      </c>
      <c r="K196" s="161" t="s">
        <v>19</v>
      </c>
      <c r="L196" s="161" t="s">
        <v>19</v>
      </c>
      <c r="M196" s="161" t="s">
        <v>19</v>
      </c>
      <c r="N196" s="161" t="s">
        <v>1499</v>
      </c>
      <c r="O196" s="161" t="s">
        <v>19</v>
      </c>
      <c r="P196" s="161" t="s">
        <v>455</v>
      </c>
      <c r="Q196" s="161">
        <v>10</v>
      </c>
      <c r="R196" s="161">
        <v>1</v>
      </c>
      <c r="S196" s="161" t="s">
        <v>497</v>
      </c>
      <c r="T196" s="161" t="s">
        <v>813</v>
      </c>
      <c r="U196" s="168">
        <v>45713</v>
      </c>
      <c r="V196" s="168">
        <v>45741</v>
      </c>
      <c r="W196" s="315" t="s">
        <v>807</v>
      </c>
    </row>
    <row r="197" spans="1:23 16383:16383" ht="90" x14ac:dyDescent="0.25">
      <c r="A197" s="316" t="s">
        <v>814</v>
      </c>
      <c r="B197" s="71" t="s">
        <v>814</v>
      </c>
      <c r="C197" s="161" t="s">
        <v>807</v>
      </c>
      <c r="D197" s="161">
        <v>0</v>
      </c>
      <c r="E197" s="161" t="s">
        <v>499</v>
      </c>
      <c r="F197" s="161" t="s">
        <v>814</v>
      </c>
      <c r="G197" s="161" t="s">
        <v>19</v>
      </c>
      <c r="H197" s="161" t="s">
        <v>1814</v>
      </c>
      <c r="I197" s="161" t="s">
        <v>1814</v>
      </c>
      <c r="J197" s="161" t="s">
        <v>1814</v>
      </c>
      <c r="K197" s="161" t="s">
        <v>19</v>
      </c>
      <c r="L197" s="161" t="s">
        <v>19</v>
      </c>
      <c r="M197" s="161" t="s">
        <v>19</v>
      </c>
      <c r="N197" s="161" t="s">
        <v>1499</v>
      </c>
      <c r="O197" s="161" t="s">
        <v>19</v>
      </c>
      <c r="P197" s="161" t="s">
        <v>456</v>
      </c>
      <c r="Q197" s="161">
        <v>10</v>
      </c>
      <c r="R197" s="161">
        <v>1</v>
      </c>
      <c r="S197" s="161" t="s">
        <v>497</v>
      </c>
      <c r="T197" s="161" t="s">
        <v>815</v>
      </c>
      <c r="U197" s="168">
        <v>45713</v>
      </c>
      <c r="V197" s="168">
        <v>45741</v>
      </c>
      <c r="W197" s="315" t="s">
        <v>807</v>
      </c>
    </row>
    <row r="198" spans="1:23 16383:16383" ht="34.5" customHeight="1" x14ac:dyDescent="0.25">
      <c r="A198" s="316" t="s">
        <v>816</v>
      </c>
      <c r="B198" s="71" t="s">
        <v>816</v>
      </c>
      <c r="C198" s="161" t="s">
        <v>807</v>
      </c>
      <c r="D198" s="161">
        <v>0</v>
      </c>
      <c r="E198" s="161" t="s">
        <v>499</v>
      </c>
      <c r="F198" s="161" t="s">
        <v>816</v>
      </c>
      <c r="G198" s="161" t="s">
        <v>19</v>
      </c>
      <c r="H198" s="161">
        <v>0</v>
      </c>
      <c r="I198" s="161">
        <v>0</v>
      </c>
      <c r="J198" s="161">
        <v>0</v>
      </c>
      <c r="K198" s="161" t="s">
        <v>19</v>
      </c>
      <c r="L198" s="161" t="s">
        <v>19</v>
      </c>
      <c r="M198" s="161" t="s">
        <v>19</v>
      </c>
      <c r="N198" s="161" t="s">
        <v>1499</v>
      </c>
      <c r="O198" s="161" t="s">
        <v>19</v>
      </c>
      <c r="P198" s="161" t="s">
        <v>457</v>
      </c>
      <c r="Q198" s="161">
        <v>20</v>
      </c>
      <c r="R198" s="161">
        <v>1</v>
      </c>
      <c r="S198" s="161" t="s">
        <v>497</v>
      </c>
      <c r="T198" s="161" t="s">
        <v>817</v>
      </c>
      <c r="U198" s="168">
        <v>45742</v>
      </c>
      <c r="V198" s="168">
        <v>45772</v>
      </c>
      <c r="W198" s="315" t="s">
        <v>807</v>
      </c>
    </row>
    <row r="199" spans="1:23 16383:16383" ht="45" x14ac:dyDescent="0.25">
      <c r="A199" s="316" t="s">
        <v>818</v>
      </c>
      <c r="B199" s="71" t="s">
        <v>818</v>
      </c>
      <c r="C199" s="161" t="s">
        <v>807</v>
      </c>
      <c r="D199" s="161">
        <v>0</v>
      </c>
      <c r="E199" s="161" t="s">
        <v>499</v>
      </c>
      <c r="F199" s="161" t="s">
        <v>818</v>
      </c>
      <c r="G199" s="161" t="s">
        <v>19</v>
      </c>
      <c r="H199" s="161" t="s">
        <v>1814</v>
      </c>
      <c r="I199" s="161" t="s">
        <v>1814</v>
      </c>
      <c r="J199" s="161" t="s">
        <v>1814</v>
      </c>
      <c r="K199" s="161" t="s">
        <v>19</v>
      </c>
      <c r="L199" s="161" t="s">
        <v>19</v>
      </c>
      <c r="M199" s="161" t="s">
        <v>19</v>
      </c>
      <c r="N199" s="161" t="s">
        <v>1499</v>
      </c>
      <c r="O199" s="161" t="s">
        <v>19</v>
      </c>
      <c r="P199" s="161" t="s">
        <v>458</v>
      </c>
      <c r="Q199" s="161">
        <v>15</v>
      </c>
      <c r="R199" s="161">
        <v>1</v>
      </c>
      <c r="S199" s="161" t="s">
        <v>497</v>
      </c>
      <c r="T199" s="161" t="s">
        <v>819</v>
      </c>
      <c r="U199" s="168">
        <v>45775</v>
      </c>
      <c r="V199" s="168">
        <v>45807</v>
      </c>
      <c r="W199" s="315" t="s">
        <v>807</v>
      </c>
    </row>
    <row r="200" spans="1:23 16383:16383" ht="60" x14ac:dyDescent="0.25">
      <c r="A200" s="316" t="s">
        <v>820</v>
      </c>
      <c r="B200" s="71" t="s">
        <v>820</v>
      </c>
      <c r="C200" s="161" t="s">
        <v>807</v>
      </c>
      <c r="D200" s="161">
        <v>0</v>
      </c>
      <c r="E200" s="161" t="s">
        <v>499</v>
      </c>
      <c r="F200" s="161" t="s">
        <v>820</v>
      </c>
      <c r="G200" s="161" t="s">
        <v>19</v>
      </c>
      <c r="H200" s="161" t="s">
        <v>1814</v>
      </c>
      <c r="I200" s="161" t="s">
        <v>1814</v>
      </c>
      <c r="J200" s="161" t="s">
        <v>1814</v>
      </c>
      <c r="K200" s="161" t="s">
        <v>19</v>
      </c>
      <c r="L200" s="161" t="s">
        <v>19</v>
      </c>
      <c r="M200" s="161" t="s">
        <v>19</v>
      </c>
      <c r="N200" s="161" t="s">
        <v>1499</v>
      </c>
      <c r="O200" s="161" t="s">
        <v>19</v>
      </c>
      <c r="P200" s="161" t="s">
        <v>459</v>
      </c>
      <c r="Q200" s="161">
        <v>10</v>
      </c>
      <c r="R200" s="161">
        <v>1</v>
      </c>
      <c r="S200" s="161" t="s">
        <v>497</v>
      </c>
      <c r="T200" s="161" t="s">
        <v>813</v>
      </c>
      <c r="U200" s="168">
        <v>45811</v>
      </c>
      <c r="V200" s="168">
        <v>45828</v>
      </c>
      <c r="W200" s="315" t="s">
        <v>807</v>
      </c>
    </row>
    <row r="201" spans="1:23 16383:16383" ht="34.5" customHeight="1" x14ac:dyDescent="0.25">
      <c r="A201" s="316" t="s">
        <v>821</v>
      </c>
      <c r="B201" s="71" t="s">
        <v>821</v>
      </c>
      <c r="C201" s="161" t="s">
        <v>807</v>
      </c>
      <c r="D201" s="161">
        <v>0</v>
      </c>
      <c r="E201" s="161" t="s">
        <v>499</v>
      </c>
      <c r="F201" s="161" t="s">
        <v>821</v>
      </c>
      <c r="G201" s="161" t="s">
        <v>19</v>
      </c>
      <c r="H201" s="161">
        <v>0</v>
      </c>
      <c r="I201" s="161">
        <v>0</v>
      </c>
      <c r="J201" s="161">
        <v>0</v>
      </c>
      <c r="K201" s="161" t="s">
        <v>19</v>
      </c>
      <c r="L201" s="161" t="s">
        <v>19</v>
      </c>
      <c r="M201" s="161" t="s">
        <v>19</v>
      </c>
      <c r="N201" s="161" t="s">
        <v>1499</v>
      </c>
      <c r="O201" s="161" t="s">
        <v>19</v>
      </c>
      <c r="P201" s="161" t="s">
        <v>460</v>
      </c>
      <c r="Q201" s="161">
        <v>20</v>
      </c>
      <c r="R201" s="161">
        <v>1</v>
      </c>
      <c r="S201" s="161" t="s">
        <v>497</v>
      </c>
      <c r="T201" s="161" t="s">
        <v>822</v>
      </c>
      <c r="U201" s="168">
        <v>45832</v>
      </c>
      <c r="V201" s="168">
        <v>45849</v>
      </c>
      <c r="W201" s="315" t="s">
        <v>807</v>
      </c>
    </row>
    <row r="202" spans="1:23 16383:16383" ht="45" hidden="1" x14ac:dyDescent="0.25">
      <c r="A202" s="325" t="s">
        <v>824</v>
      </c>
      <c r="B202" s="71" t="s">
        <v>824</v>
      </c>
      <c r="C202" s="178" t="s">
        <v>823</v>
      </c>
      <c r="D202" s="178">
        <v>0</v>
      </c>
      <c r="E202" s="178" t="s">
        <v>492</v>
      </c>
      <c r="F202" s="178" t="s">
        <v>824</v>
      </c>
      <c r="G202" s="178" t="s">
        <v>494</v>
      </c>
      <c r="H202" s="178" t="s">
        <v>1814</v>
      </c>
      <c r="I202" s="178" t="s">
        <v>1814</v>
      </c>
      <c r="J202" s="178" t="s">
        <v>1814</v>
      </c>
      <c r="K202" s="178" t="s">
        <v>19</v>
      </c>
      <c r="L202" s="178" t="s">
        <v>495</v>
      </c>
      <c r="M202" s="178" t="s">
        <v>308</v>
      </c>
      <c r="N202" s="178" t="s">
        <v>782</v>
      </c>
      <c r="O202" s="178">
        <v>0</v>
      </c>
      <c r="P202" s="178" t="s">
        <v>309</v>
      </c>
      <c r="Q202" s="178">
        <v>50</v>
      </c>
      <c r="R202" s="178">
        <v>2</v>
      </c>
      <c r="S202" s="179" t="s">
        <v>497</v>
      </c>
      <c r="T202" s="179" t="s">
        <v>825</v>
      </c>
      <c r="U202" s="179" t="s">
        <v>1914</v>
      </c>
      <c r="V202" s="161" t="s">
        <v>1955</v>
      </c>
      <c r="W202" s="315" t="s">
        <v>823</v>
      </c>
      <c r="XFC202" s="177"/>
    </row>
    <row r="203" spans="1:23 16383:16383" ht="30" x14ac:dyDescent="0.25">
      <c r="A203" s="316" t="s">
        <v>826</v>
      </c>
      <c r="B203" s="71" t="s">
        <v>826</v>
      </c>
      <c r="C203" s="161" t="s">
        <v>823</v>
      </c>
      <c r="D203" s="161">
        <v>0</v>
      </c>
      <c r="E203" s="161" t="s">
        <v>499</v>
      </c>
      <c r="F203" s="161" t="s">
        <v>826</v>
      </c>
      <c r="G203" s="161" t="s">
        <v>19</v>
      </c>
      <c r="H203" s="161">
        <v>0</v>
      </c>
      <c r="I203" s="161">
        <v>0</v>
      </c>
      <c r="J203" s="161">
        <v>0</v>
      </c>
      <c r="K203" s="161" t="s">
        <v>19</v>
      </c>
      <c r="L203" s="161" t="s">
        <v>19</v>
      </c>
      <c r="M203" s="161" t="s">
        <v>19</v>
      </c>
      <c r="N203" s="161" t="s">
        <v>782</v>
      </c>
      <c r="O203" s="161" t="s">
        <v>19</v>
      </c>
      <c r="P203" s="161" t="s">
        <v>310</v>
      </c>
      <c r="Q203" s="161">
        <v>10</v>
      </c>
      <c r="R203" s="161">
        <v>1</v>
      </c>
      <c r="S203" s="161" t="s">
        <v>497</v>
      </c>
      <c r="T203" s="161" t="s">
        <v>827</v>
      </c>
      <c r="U203" s="168">
        <v>45672</v>
      </c>
      <c r="V203" s="168">
        <v>45762</v>
      </c>
      <c r="W203" s="315" t="s">
        <v>823</v>
      </c>
    </row>
    <row r="204" spans="1:23 16383:16383" ht="34.5" customHeight="1" x14ac:dyDescent="0.25">
      <c r="A204" s="316" t="s">
        <v>828</v>
      </c>
      <c r="B204" s="71" t="s">
        <v>828</v>
      </c>
      <c r="C204" s="161" t="s">
        <v>823</v>
      </c>
      <c r="D204" s="161">
        <v>0</v>
      </c>
      <c r="E204" s="161" t="s">
        <v>499</v>
      </c>
      <c r="F204" s="161" t="s">
        <v>828</v>
      </c>
      <c r="G204" s="161" t="s">
        <v>19</v>
      </c>
      <c r="H204" s="161">
        <v>0</v>
      </c>
      <c r="I204" s="161">
        <v>0</v>
      </c>
      <c r="J204" s="161">
        <v>0</v>
      </c>
      <c r="K204" s="161" t="s">
        <v>19</v>
      </c>
      <c r="L204" s="161" t="s">
        <v>19</v>
      </c>
      <c r="M204" s="161" t="s">
        <v>19</v>
      </c>
      <c r="N204" s="161" t="s">
        <v>782</v>
      </c>
      <c r="O204" s="161" t="s">
        <v>19</v>
      </c>
      <c r="P204" s="161" t="s">
        <v>311</v>
      </c>
      <c r="Q204" s="161">
        <v>30</v>
      </c>
      <c r="R204" s="161">
        <v>1</v>
      </c>
      <c r="S204" s="161" t="s">
        <v>497</v>
      </c>
      <c r="T204" s="161" t="s">
        <v>829</v>
      </c>
      <c r="U204" s="168">
        <v>45689</v>
      </c>
      <c r="V204" s="168">
        <v>45915</v>
      </c>
      <c r="W204" s="315" t="s">
        <v>823</v>
      </c>
    </row>
    <row r="205" spans="1:23 16383:16383" ht="30" x14ac:dyDescent="0.25">
      <c r="A205" s="316" t="s">
        <v>830</v>
      </c>
      <c r="B205" s="71" t="s">
        <v>830</v>
      </c>
      <c r="C205" s="161" t="s">
        <v>823</v>
      </c>
      <c r="D205" s="161">
        <v>0</v>
      </c>
      <c r="E205" s="161" t="s">
        <v>499</v>
      </c>
      <c r="F205" s="161" t="s">
        <v>830</v>
      </c>
      <c r="G205" s="161" t="s">
        <v>19</v>
      </c>
      <c r="H205" s="161" t="s">
        <v>1814</v>
      </c>
      <c r="I205" s="161" t="s">
        <v>1814</v>
      </c>
      <c r="J205" s="161" t="s">
        <v>1814</v>
      </c>
      <c r="K205" s="161" t="s">
        <v>19</v>
      </c>
      <c r="L205" s="161" t="s">
        <v>19</v>
      </c>
      <c r="M205" s="161" t="s">
        <v>19</v>
      </c>
      <c r="N205" s="161" t="s">
        <v>782</v>
      </c>
      <c r="O205" s="161" t="s">
        <v>19</v>
      </c>
      <c r="P205" s="161" t="s">
        <v>312</v>
      </c>
      <c r="Q205" s="161">
        <v>20</v>
      </c>
      <c r="R205" s="161">
        <v>1</v>
      </c>
      <c r="S205" s="161" t="s">
        <v>497</v>
      </c>
      <c r="T205" s="161" t="s">
        <v>831</v>
      </c>
      <c r="U205" s="168">
        <v>45689</v>
      </c>
      <c r="V205" s="168">
        <v>45915</v>
      </c>
      <c r="W205" s="315" t="s">
        <v>823</v>
      </c>
    </row>
    <row r="206" spans="1:23 16383:16383" ht="45" x14ac:dyDescent="0.25">
      <c r="A206" s="316" t="s">
        <v>832</v>
      </c>
      <c r="B206" s="71" t="s">
        <v>832</v>
      </c>
      <c r="C206" s="161" t="s">
        <v>823</v>
      </c>
      <c r="D206" s="161">
        <v>0</v>
      </c>
      <c r="E206" s="161" t="s">
        <v>499</v>
      </c>
      <c r="F206" s="161" t="s">
        <v>832</v>
      </c>
      <c r="G206" s="161" t="s">
        <v>19</v>
      </c>
      <c r="H206" s="161" t="s">
        <v>1814</v>
      </c>
      <c r="I206" s="161" t="s">
        <v>1814</v>
      </c>
      <c r="J206" s="161" t="s">
        <v>1814</v>
      </c>
      <c r="K206" s="161" t="s">
        <v>19</v>
      </c>
      <c r="L206" s="161" t="s">
        <v>19</v>
      </c>
      <c r="M206" s="161" t="s">
        <v>19</v>
      </c>
      <c r="N206" s="161" t="s">
        <v>782</v>
      </c>
      <c r="O206" s="161" t="s">
        <v>19</v>
      </c>
      <c r="P206" s="161" t="s">
        <v>313</v>
      </c>
      <c r="Q206" s="161">
        <v>20</v>
      </c>
      <c r="R206" s="161">
        <v>1</v>
      </c>
      <c r="S206" s="161" t="s">
        <v>497</v>
      </c>
      <c r="T206" s="161" t="s">
        <v>833</v>
      </c>
      <c r="U206" s="168">
        <v>45717</v>
      </c>
      <c r="V206" s="168">
        <v>45976</v>
      </c>
      <c r="W206" s="315" t="s">
        <v>823</v>
      </c>
    </row>
    <row r="207" spans="1:23 16383:16383" ht="45" x14ac:dyDescent="0.25">
      <c r="A207" s="316" t="s">
        <v>834</v>
      </c>
      <c r="B207" s="71" t="s">
        <v>834</v>
      </c>
      <c r="C207" s="161" t="s">
        <v>823</v>
      </c>
      <c r="D207" s="161">
        <v>0</v>
      </c>
      <c r="E207" s="161" t="s">
        <v>499</v>
      </c>
      <c r="F207" s="161" t="s">
        <v>834</v>
      </c>
      <c r="G207" s="161" t="s">
        <v>19</v>
      </c>
      <c r="H207" s="161">
        <v>0</v>
      </c>
      <c r="I207" s="161">
        <v>0</v>
      </c>
      <c r="J207" s="161">
        <v>0</v>
      </c>
      <c r="K207" s="161" t="s">
        <v>19</v>
      </c>
      <c r="L207" s="161" t="s">
        <v>19</v>
      </c>
      <c r="M207" s="161" t="s">
        <v>19</v>
      </c>
      <c r="N207" s="161" t="s">
        <v>782</v>
      </c>
      <c r="O207" s="161" t="s">
        <v>19</v>
      </c>
      <c r="P207" s="161" t="s">
        <v>314</v>
      </c>
      <c r="Q207" s="161">
        <v>20</v>
      </c>
      <c r="R207" s="161">
        <v>1</v>
      </c>
      <c r="S207" s="161" t="s">
        <v>497</v>
      </c>
      <c r="T207" s="161" t="s">
        <v>835</v>
      </c>
      <c r="U207" s="168">
        <v>45748</v>
      </c>
      <c r="V207" s="168">
        <v>46006</v>
      </c>
      <c r="W207" s="315" t="s">
        <v>823</v>
      </c>
    </row>
    <row r="208" spans="1:23 16383:16383" ht="34.5" hidden="1" customHeight="1" x14ac:dyDescent="0.25">
      <c r="A208" s="325" t="s">
        <v>836</v>
      </c>
      <c r="B208" s="71" t="s">
        <v>836</v>
      </c>
      <c r="C208" s="178" t="s">
        <v>823</v>
      </c>
      <c r="D208" s="178">
        <v>0</v>
      </c>
      <c r="E208" s="178" t="s">
        <v>492</v>
      </c>
      <c r="F208" s="178" t="s">
        <v>836</v>
      </c>
      <c r="G208" s="178" t="s">
        <v>494</v>
      </c>
      <c r="H208" s="178" t="s">
        <v>12</v>
      </c>
      <c r="I208" s="178" t="s">
        <v>1452</v>
      </c>
      <c r="J208" s="178" t="s">
        <v>1453</v>
      </c>
      <c r="K208" s="178" t="s">
        <v>1885</v>
      </c>
      <c r="L208" s="178" t="s">
        <v>495</v>
      </c>
      <c r="M208" s="178" t="s">
        <v>308</v>
      </c>
      <c r="N208" s="178" t="s">
        <v>782</v>
      </c>
      <c r="O208" s="178">
        <v>0</v>
      </c>
      <c r="P208" s="178" t="s">
        <v>315</v>
      </c>
      <c r="Q208" s="178">
        <v>15</v>
      </c>
      <c r="R208" s="178">
        <v>11</v>
      </c>
      <c r="S208" s="179" t="s">
        <v>497</v>
      </c>
      <c r="T208" s="179" t="s">
        <v>837</v>
      </c>
      <c r="U208" s="179" t="s">
        <v>1914</v>
      </c>
      <c r="V208" s="161" t="s">
        <v>1955</v>
      </c>
      <c r="W208" s="315" t="s">
        <v>823</v>
      </c>
      <c r="XFC208" s="177"/>
    </row>
    <row r="209" spans="1:23 16383:16383" ht="30" x14ac:dyDescent="0.25">
      <c r="A209" s="316" t="s">
        <v>838</v>
      </c>
      <c r="B209" s="71" t="s">
        <v>838</v>
      </c>
      <c r="C209" s="161" t="s">
        <v>823</v>
      </c>
      <c r="D209" s="161">
        <v>0</v>
      </c>
      <c r="E209" s="161" t="s">
        <v>499</v>
      </c>
      <c r="F209" s="161" t="s">
        <v>838</v>
      </c>
      <c r="G209" s="161" t="s">
        <v>19</v>
      </c>
      <c r="H209" s="161" t="s">
        <v>1814</v>
      </c>
      <c r="I209" s="161" t="s">
        <v>1814</v>
      </c>
      <c r="J209" s="161" t="s">
        <v>1814</v>
      </c>
      <c r="K209" s="161" t="s">
        <v>19</v>
      </c>
      <c r="L209" s="161" t="s">
        <v>19</v>
      </c>
      <c r="M209" s="161" t="s">
        <v>19</v>
      </c>
      <c r="N209" s="161" t="s">
        <v>782</v>
      </c>
      <c r="O209" s="161" t="s">
        <v>19</v>
      </c>
      <c r="P209" s="161" t="s">
        <v>316</v>
      </c>
      <c r="Q209" s="161">
        <v>80</v>
      </c>
      <c r="R209" s="161">
        <v>11</v>
      </c>
      <c r="S209" s="161" t="s">
        <v>497</v>
      </c>
      <c r="T209" s="161" t="s">
        <v>839</v>
      </c>
      <c r="U209" s="168">
        <v>45672</v>
      </c>
      <c r="V209" s="168">
        <v>46006</v>
      </c>
      <c r="W209" s="315" t="s">
        <v>823</v>
      </c>
    </row>
    <row r="210" spans="1:23 16383:16383" ht="30" x14ac:dyDescent="0.25">
      <c r="A210" s="316" t="s">
        <v>840</v>
      </c>
      <c r="B210" s="71" t="s">
        <v>840</v>
      </c>
      <c r="C210" s="161" t="s">
        <v>823</v>
      </c>
      <c r="D210" s="161">
        <v>0</v>
      </c>
      <c r="E210" s="161" t="s">
        <v>499</v>
      </c>
      <c r="F210" s="161" t="s">
        <v>840</v>
      </c>
      <c r="G210" s="161" t="s">
        <v>19</v>
      </c>
      <c r="H210" s="161" t="s">
        <v>1814</v>
      </c>
      <c r="I210" s="161" t="s">
        <v>1814</v>
      </c>
      <c r="J210" s="161" t="s">
        <v>1814</v>
      </c>
      <c r="K210" s="161" t="s">
        <v>19</v>
      </c>
      <c r="L210" s="161" t="s">
        <v>19</v>
      </c>
      <c r="M210" s="161" t="s">
        <v>19</v>
      </c>
      <c r="N210" s="161" t="s">
        <v>782</v>
      </c>
      <c r="O210" s="161" t="s">
        <v>19</v>
      </c>
      <c r="P210" s="161" t="s">
        <v>317</v>
      </c>
      <c r="Q210" s="161">
        <v>20</v>
      </c>
      <c r="R210" s="161">
        <v>11</v>
      </c>
      <c r="S210" s="161" t="s">
        <v>497</v>
      </c>
      <c r="T210" s="161" t="s">
        <v>841</v>
      </c>
      <c r="U210" s="168">
        <v>45672</v>
      </c>
      <c r="V210" s="168">
        <v>46006</v>
      </c>
      <c r="W210" s="315" t="s">
        <v>823</v>
      </c>
    </row>
    <row r="211" spans="1:23 16383:16383" ht="30" hidden="1" x14ac:dyDescent="0.25">
      <c r="A211" s="325" t="s">
        <v>842</v>
      </c>
      <c r="B211" s="71" t="s">
        <v>842</v>
      </c>
      <c r="C211" s="178" t="s">
        <v>823</v>
      </c>
      <c r="D211" s="178">
        <v>0</v>
      </c>
      <c r="E211" s="178" t="s">
        <v>492</v>
      </c>
      <c r="F211" s="178" t="s">
        <v>842</v>
      </c>
      <c r="G211" s="178" t="s">
        <v>494</v>
      </c>
      <c r="H211" s="178" t="s">
        <v>1814</v>
      </c>
      <c r="I211" s="178" t="s">
        <v>1814</v>
      </c>
      <c r="J211" s="178" t="s">
        <v>1814</v>
      </c>
      <c r="K211" s="178" t="s">
        <v>19</v>
      </c>
      <c r="L211" s="178" t="s">
        <v>495</v>
      </c>
      <c r="M211" s="178" t="s">
        <v>308</v>
      </c>
      <c r="N211" s="178" t="s">
        <v>782</v>
      </c>
      <c r="O211" s="178">
        <v>0</v>
      </c>
      <c r="P211" s="178" t="s">
        <v>318</v>
      </c>
      <c r="Q211" s="178">
        <v>5</v>
      </c>
      <c r="R211" s="178">
        <v>1</v>
      </c>
      <c r="S211" s="179" t="s">
        <v>497</v>
      </c>
      <c r="T211" s="179" t="s">
        <v>843</v>
      </c>
      <c r="U211" s="179" t="s">
        <v>1959</v>
      </c>
      <c r="V211" s="161" t="s">
        <v>1955</v>
      </c>
      <c r="W211" s="315" t="s">
        <v>823</v>
      </c>
      <c r="XFC211" s="177"/>
    </row>
    <row r="212" spans="1:23 16383:16383" ht="30" x14ac:dyDescent="0.25">
      <c r="A212" s="316" t="s">
        <v>844</v>
      </c>
      <c r="B212" s="71" t="s">
        <v>844</v>
      </c>
      <c r="C212" s="161" t="s">
        <v>823</v>
      </c>
      <c r="D212" s="161">
        <v>0</v>
      </c>
      <c r="E212" s="161" t="s">
        <v>499</v>
      </c>
      <c r="F212" s="161" t="s">
        <v>844</v>
      </c>
      <c r="G212" s="161" t="s">
        <v>19</v>
      </c>
      <c r="H212" s="161">
        <v>0</v>
      </c>
      <c r="I212" s="161">
        <v>0</v>
      </c>
      <c r="J212" s="161">
        <v>0</v>
      </c>
      <c r="K212" s="161" t="s">
        <v>19</v>
      </c>
      <c r="L212" s="161" t="s">
        <v>19</v>
      </c>
      <c r="M212" s="161" t="s">
        <v>19</v>
      </c>
      <c r="N212" s="161" t="s">
        <v>782</v>
      </c>
      <c r="O212" s="161" t="s">
        <v>19</v>
      </c>
      <c r="P212" s="161" t="s">
        <v>319</v>
      </c>
      <c r="Q212" s="161">
        <v>10</v>
      </c>
      <c r="R212" s="161">
        <v>1</v>
      </c>
      <c r="S212" s="161" t="s">
        <v>497</v>
      </c>
      <c r="T212" s="161" t="s">
        <v>827</v>
      </c>
      <c r="U212" s="168">
        <v>45705</v>
      </c>
      <c r="V212" s="168">
        <v>46006</v>
      </c>
      <c r="W212" s="315" t="s">
        <v>823</v>
      </c>
    </row>
    <row r="213" spans="1:23 16383:16383" ht="34.5" customHeight="1" x14ac:dyDescent="0.25">
      <c r="A213" s="316" t="s">
        <v>845</v>
      </c>
      <c r="B213" s="71" t="s">
        <v>845</v>
      </c>
      <c r="C213" s="161" t="s">
        <v>823</v>
      </c>
      <c r="D213" s="161">
        <v>0</v>
      </c>
      <c r="E213" s="161" t="s">
        <v>499</v>
      </c>
      <c r="F213" s="161" t="s">
        <v>845</v>
      </c>
      <c r="G213" s="161" t="s">
        <v>19</v>
      </c>
      <c r="H213" s="161">
        <v>0</v>
      </c>
      <c r="I213" s="161">
        <v>0</v>
      </c>
      <c r="J213" s="161">
        <v>0</v>
      </c>
      <c r="K213" s="161" t="s">
        <v>19</v>
      </c>
      <c r="L213" s="161" t="s">
        <v>19</v>
      </c>
      <c r="M213" s="161" t="s">
        <v>19</v>
      </c>
      <c r="N213" s="161" t="s">
        <v>782</v>
      </c>
      <c r="O213" s="161" t="s">
        <v>19</v>
      </c>
      <c r="P213" s="161" t="s">
        <v>320</v>
      </c>
      <c r="Q213" s="161">
        <v>30</v>
      </c>
      <c r="R213" s="161">
        <v>1</v>
      </c>
      <c r="S213" s="161" t="s">
        <v>497</v>
      </c>
      <c r="T213" s="161" t="s">
        <v>829</v>
      </c>
      <c r="U213" s="168">
        <v>45712</v>
      </c>
      <c r="V213" s="168">
        <v>45887</v>
      </c>
      <c r="W213" s="315" t="s">
        <v>823</v>
      </c>
    </row>
    <row r="214" spans="1:23 16383:16383" ht="30" x14ac:dyDescent="0.25">
      <c r="A214" s="316" t="s">
        <v>846</v>
      </c>
      <c r="B214" s="71" t="s">
        <v>846</v>
      </c>
      <c r="C214" s="161" t="s">
        <v>823</v>
      </c>
      <c r="D214" s="161">
        <v>0</v>
      </c>
      <c r="E214" s="161" t="s">
        <v>499</v>
      </c>
      <c r="F214" s="161" t="s">
        <v>846</v>
      </c>
      <c r="G214" s="161" t="s">
        <v>1814</v>
      </c>
      <c r="H214" s="161" t="s">
        <v>1814</v>
      </c>
      <c r="I214" s="161" t="s">
        <v>1814</v>
      </c>
      <c r="J214" s="161" t="s">
        <v>1814</v>
      </c>
      <c r="K214" s="161" t="s">
        <v>19</v>
      </c>
      <c r="L214" s="161" t="s">
        <v>19</v>
      </c>
      <c r="M214" s="161" t="s">
        <v>19</v>
      </c>
      <c r="N214" s="161" t="s">
        <v>782</v>
      </c>
      <c r="O214" s="161" t="s">
        <v>19</v>
      </c>
      <c r="P214" s="161" t="s">
        <v>321</v>
      </c>
      <c r="Q214" s="161">
        <v>20</v>
      </c>
      <c r="R214" s="161">
        <v>1</v>
      </c>
      <c r="S214" s="161" t="s">
        <v>497</v>
      </c>
      <c r="T214" s="161" t="s">
        <v>831</v>
      </c>
      <c r="U214" s="168">
        <v>45712</v>
      </c>
      <c r="V214" s="168">
        <v>45915</v>
      </c>
      <c r="W214" s="315" t="s">
        <v>823</v>
      </c>
    </row>
    <row r="215" spans="1:23 16383:16383" ht="45" x14ac:dyDescent="0.25">
      <c r="A215" s="316" t="s">
        <v>847</v>
      </c>
      <c r="B215" s="71" t="s">
        <v>847</v>
      </c>
      <c r="C215" s="161" t="s">
        <v>823</v>
      </c>
      <c r="D215" s="161">
        <v>0</v>
      </c>
      <c r="E215" s="161" t="s">
        <v>499</v>
      </c>
      <c r="F215" s="161" t="s">
        <v>847</v>
      </c>
      <c r="G215" s="161" t="s">
        <v>1814</v>
      </c>
      <c r="H215" s="161" t="s">
        <v>1814</v>
      </c>
      <c r="I215" s="161" t="s">
        <v>1814</v>
      </c>
      <c r="J215" s="161" t="s">
        <v>1814</v>
      </c>
      <c r="K215" s="161" t="s">
        <v>19</v>
      </c>
      <c r="L215" s="161" t="s">
        <v>19</v>
      </c>
      <c r="M215" s="161" t="s">
        <v>19</v>
      </c>
      <c r="N215" s="161" t="s">
        <v>782</v>
      </c>
      <c r="O215" s="161" t="s">
        <v>19</v>
      </c>
      <c r="P215" s="161" t="s">
        <v>322</v>
      </c>
      <c r="Q215" s="161">
        <v>20</v>
      </c>
      <c r="R215" s="161">
        <v>1</v>
      </c>
      <c r="S215" s="161" t="s">
        <v>497</v>
      </c>
      <c r="T215" s="161" t="s">
        <v>833</v>
      </c>
      <c r="U215" s="168">
        <v>45717</v>
      </c>
      <c r="V215" s="168">
        <v>45975</v>
      </c>
      <c r="W215" s="315" t="s">
        <v>823</v>
      </c>
    </row>
    <row r="216" spans="1:23 16383:16383" ht="45" x14ac:dyDescent="0.25">
      <c r="A216" s="316" t="s">
        <v>848</v>
      </c>
      <c r="B216" s="71" t="s">
        <v>848</v>
      </c>
      <c r="C216" s="161" t="s">
        <v>823</v>
      </c>
      <c r="D216" s="161">
        <v>0</v>
      </c>
      <c r="E216" s="161" t="s">
        <v>499</v>
      </c>
      <c r="F216" s="161" t="s">
        <v>848</v>
      </c>
      <c r="G216" s="161" t="s">
        <v>19</v>
      </c>
      <c r="H216" s="161">
        <v>0</v>
      </c>
      <c r="I216" s="161">
        <v>0</v>
      </c>
      <c r="J216" s="161">
        <v>0</v>
      </c>
      <c r="K216" s="161" t="s">
        <v>19</v>
      </c>
      <c r="L216" s="161" t="s">
        <v>19</v>
      </c>
      <c r="M216" s="161" t="s">
        <v>19</v>
      </c>
      <c r="N216" s="161" t="s">
        <v>782</v>
      </c>
      <c r="O216" s="161" t="s">
        <v>19</v>
      </c>
      <c r="P216" s="161" t="s">
        <v>323</v>
      </c>
      <c r="Q216" s="161">
        <v>20</v>
      </c>
      <c r="R216" s="161">
        <v>1</v>
      </c>
      <c r="S216" s="161" t="s">
        <v>497</v>
      </c>
      <c r="T216" s="161" t="s">
        <v>835</v>
      </c>
      <c r="U216" s="168">
        <v>45748</v>
      </c>
      <c r="V216" s="168">
        <v>46006</v>
      </c>
      <c r="W216" s="315" t="s">
        <v>823</v>
      </c>
    </row>
    <row r="217" spans="1:23 16383:16383" ht="30" hidden="1" x14ac:dyDescent="0.25">
      <c r="A217" s="325" t="s">
        <v>849</v>
      </c>
      <c r="B217" s="71" t="s">
        <v>849</v>
      </c>
      <c r="C217" s="178" t="s">
        <v>823</v>
      </c>
      <c r="D217" s="178">
        <v>0</v>
      </c>
      <c r="E217" s="178" t="s">
        <v>492</v>
      </c>
      <c r="F217" s="178" t="s">
        <v>849</v>
      </c>
      <c r="G217" s="178" t="s">
        <v>494</v>
      </c>
      <c r="H217" s="178" t="s">
        <v>1814</v>
      </c>
      <c r="I217" s="178" t="s">
        <v>1814</v>
      </c>
      <c r="J217" s="178" t="s">
        <v>1814</v>
      </c>
      <c r="K217" s="178" t="s">
        <v>19</v>
      </c>
      <c r="L217" s="178" t="s">
        <v>495</v>
      </c>
      <c r="M217" s="178" t="s">
        <v>308</v>
      </c>
      <c r="N217" s="178" t="s">
        <v>782</v>
      </c>
      <c r="O217" s="178">
        <v>0</v>
      </c>
      <c r="P217" s="178" t="s">
        <v>324</v>
      </c>
      <c r="Q217" s="178">
        <v>10</v>
      </c>
      <c r="R217" s="178">
        <v>1</v>
      </c>
      <c r="S217" s="179" t="s">
        <v>497</v>
      </c>
      <c r="T217" s="179" t="s">
        <v>850</v>
      </c>
      <c r="U217" s="179" t="s">
        <v>1959</v>
      </c>
      <c r="V217" s="161" t="s">
        <v>1955</v>
      </c>
      <c r="W217" s="315" t="s">
        <v>823</v>
      </c>
      <c r="XFC217" s="177"/>
    </row>
    <row r="218" spans="1:23 16383:16383" ht="34.5" customHeight="1" x14ac:dyDescent="0.25">
      <c r="A218" s="316" t="s">
        <v>851</v>
      </c>
      <c r="B218" s="71" t="s">
        <v>851</v>
      </c>
      <c r="C218" s="161" t="s">
        <v>823</v>
      </c>
      <c r="D218" s="161">
        <v>0</v>
      </c>
      <c r="E218" s="161" t="s">
        <v>499</v>
      </c>
      <c r="F218" s="161" t="s">
        <v>851</v>
      </c>
      <c r="G218" s="161" t="s">
        <v>19</v>
      </c>
      <c r="H218" s="161">
        <v>0</v>
      </c>
      <c r="I218" s="161">
        <v>0</v>
      </c>
      <c r="J218" s="161">
        <v>0</v>
      </c>
      <c r="K218" s="161" t="s">
        <v>19</v>
      </c>
      <c r="L218" s="161" t="s">
        <v>19</v>
      </c>
      <c r="M218" s="161" t="s">
        <v>19</v>
      </c>
      <c r="N218" s="161" t="s">
        <v>782</v>
      </c>
      <c r="O218" s="161" t="s">
        <v>19</v>
      </c>
      <c r="P218" s="161" t="s">
        <v>310</v>
      </c>
      <c r="Q218" s="161">
        <v>10</v>
      </c>
      <c r="R218" s="161">
        <v>1</v>
      </c>
      <c r="S218" s="161" t="s">
        <v>497</v>
      </c>
      <c r="T218" s="161" t="s">
        <v>827</v>
      </c>
      <c r="U218" s="168">
        <v>45705</v>
      </c>
      <c r="V218" s="168">
        <v>46006</v>
      </c>
      <c r="W218" s="315" t="s">
        <v>823</v>
      </c>
    </row>
    <row r="219" spans="1:23 16383:16383" ht="30" x14ac:dyDescent="0.25">
      <c r="A219" s="316" t="s">
        <v>852</v>
      </c>
      <c r="B219" s="71" t="s">
        <v>852</v>
      </c>
      <c r="C219" s="161" t="s">
        <v>823</v>
      </c>
      <c r="D219" s="161">
        <v>0</v>
      </c>
      <c r="E219" s="161" t="s">
        <v>499</v>
      </c>
      <c r="F219" s="161" t="s">
        <v>852</v>
      </c>
      <c r="G219" s="161" t="s">
        <v>19</v>
      </c>
      <c r="H219" s="161" t="s">
        <v>1814</v>
      </c>
      <c r="I219" s="161" t="s">
        <v>1814</v>
      </c>
      <c r="J219" s="161" t="s">
        <v>1814</v>
      </c>
      <c r="K219" s="161" t="s">
        <v>19</v>
      </c>
      <c r="L219" s="161" t="s">
        <v>19</v>
      </c>
      <c r="M219" s="161" t="s">
        <v>19</v>
      </c>
      <c r="N219" s="161" t="s">
        <v>782</v>
      </c>
      <c r="O219" s="161" t="s">
        <v>19</v>
      </c>
      <c r="P219" s="161" t="s">
        <v>325</v>
      </c>
      <c r="Q219" s="161">
        <v>25</v>
      </c>
      <c r="R219" s="161">
        <v>1</v>
      </c>
      <c r="S219" s="161" t="s">
        <v>497</v>
      </c>
      <c r="T219" s="161" t="s">
        <v>831</v>
      </c>
      <c r="U219" s="168">
        <v>45712</v>
      </c>
      <c r="V219" s="168">
        <v>45823</v>
      </c>
      <c r="W219" s="315" t="s">
        <v>823</v>
      </c>
    </row>
    <row r="220" spans="1:23 16383:16383" ht="45" x14ac:dyDescent="0.25">
      <c r="A220" s="316" t="s">
        <v>853</v>
      </c>
      <c r="B220" s="71" t="s">
        <v>853</v>
      </c>
      <c r="C220" s="161" t="s">
        <v>823</v>
      </c>
      <c r="D220" s="161">
        <v>0</v>
      </c>
      <c r="E220" s="161" t="s">
        <v>499</v>
      </c>
      <c r="F220" s="161" t="s">
        <v>853</v>
      </c>
      <c r="G220" s="161" t="s">
        <v>19</v>
      </c>
      <c r="H220" s="161" t="s">
        <v>1814</v>
      </c>
      <c r="I220" s="161" t="s">
        <v>1814</v>
      </c>
      <c r="J220" s="161" t="s">
        <v>1814</v>
      </c>
      <c r="K220" s="161" t="s">
        <v>19</v>
      </c>
      <c r="L220" s="161" t="s">
        <v>19</v>
      </c>
      <c r="M220" s="161" t="s">
        <v>19</v>
      </c>
      <c r="N220" s="161" t="s">
        <v>782</v>
      </c>
      <c r="O220" s="161" t="s">
        <v>19</v>
      </c>
      <c r="P220" s="161" t="s">
        <v>326</v>
      </c>
      <c r="Q220" s="161">
        <v>20</v>
      </c>
      <c r="R220" s="161">
        <v>1</v>
      </c>
      <c r="S220" s="161" t="s">
        <v>497</v>
      </c>
      <c r="T220" s="161" t="s">
        <v>854</v>
      </c>
      <c r="U220" s="168">
        <v>45712</v>
      </c>
      <c r="V220" s="168">
        <v>45884</v>
      </c>
      <c r="W220" s="315" t="s">
        <v>823</v>
      </c>
    </row>
    <row r="221" spans="1:23 16383:16383" ht="30" x14ac:dyDescent="0.25">
      <c r="A221" s="316" t="s">
        <v>855</v>
      </c>
      <c r="B221" s="71" t="s">
        <v>855</v>
      </c>
      <c r="C221" s="161" t="s">
        <v>823</v>
      </c>
      <c r="D221" s="161">
        <v>0</v>
      </c>
      <c r="E221" s="161" t="s">
        <v>499</v>
      </c>
      <c r="F221" s="161" t="s">
        <v>855</v>
      </c>
      <c r="G221" s="161" t="s">
        <v>19</v>
      </c>
      <c r="H221" s="161" t="s">
        <v>1814</v>
      </c>
      <c r="I221" s="161" t="s">
        <v>1814</v>
      </c>
      <c r="J221" s="161" t="s">
        <v>1814</v>
      </c>
      <c r="K221" s="161" t="s">
        <v>19</v>
      </c>
      <c r="L221" s="161" t="s">
        <v>19</v>
      </c>
      <c r="M221" s="161" t="s">
        <v>19</v>
      </c>
      <c r="N221" s="161" t="s">
        <v>782</v>
      </c>
      <c r="O221" s="161" t="s">
        <v>19</v>
      </c>
      <c r="P221" s="161" t="s">
        <v>327</v>
      </c>
      <c r="Q221" s="161">
        <v>20</v>
      </c>
      <c r="R221" s="161">
        <v>1</v>
      </c>
      <c r="S221" s="161" t="s">
        <v>497</v>
      </c>
      <c r="T221" s="161" t="s">
        <v>829</v>
      </c>
      <c r="U221" s="168">
        <v>45717</v>
      </c>
      <c r="V221" s="168">
        <v>45945</v>
      </c>
      <c r="W221" s="315" t="s">
        <v>823</v>
      </c>
    </row>
    <row r="222" spans="1:23 16383:16383" ht="45" x14ac:dyDescent="0.25">
      <c r="A222" s="316" t="s">
        <v>856</v>
      </c>
      <c r="B222" s="71" t="s">
        <v>856</v>
      </c>
      <c r="C222" s="161" t="s">
        <v>823</v>
      </c>
      <c r="D222" s="161">
        <v>0</v>
      </c>
      <c r="E222" s="161" t="s">
        <v>499</v>
      </c>
      <c r="F222" s="161" t="s">
        <v>856</v>
      </c>
      <c r="G222" s="161" t="s">
        <v>19</v>
      </c>
      <c r="H222" s="161" t="s">
        <v>1814</v>
      </c>
      <c r="I222" s="161" t="s">
        <v>1814</v>
      </c>
      <c r="J222" s="161" t="s">
        <v>1814</v>
      </c>
      <c r="K222" s="161" t="s">
        <v>19</v>
      </c>
      <c r="L222" s="161" t="s">
        <v>19</v>
      </c>
      <c r="M222" s="161" t="s">
        <v>19</v>
      </c>
      <c r="N222" s="161" t="s">
        <v>782</v>
      </c>
      <c r="O222" s="161" t="s">
        <v>19</v>
      </c>
      <c r="P222" s="161" t="s">
        <v>328</v>
      </c>
      <c r="Q222" s="161">
        <v>20</v>
      </c>
      <c r="R222" s="161">
        <v>1</v>
      </c>
      <c r="S222" s="161" t="s">
        <v>497</v>
      </c>
      <c r="T222" s="161" t="s">
        <v>857</v>
      </c>
      <c r="U222" s="168">
        <v>45748</v>
      </c>
      <c r="V222" s="168">
        <v>45976</v>
      </c>
      <c r="W222" s="315" t="s">
        <v>823</v>
      </c>
    </row>
    <row r="223" spans="1:23 16383:16383" ht="34.5" customHeight="1" x14ac:dyDescent="0.25">
      <c r="A223" s="316" t="s">
        <v>858</v>
      </c>
      <c r="B223" s="71" t="s">
        <v>858</v>
      </c>
      <c r="C223" s="161" t="s">
        <v>823</v>
      </c>
      <c r="D223" s="161">
        <v>0</v>
      </c>
      <c r="E223" s="161" t="s">
        <v>499</v>
      </c>
      <c r="F223" s="161" t="s">
        <v>858</v>
      </c>
      <c r="G223" s="161" t="s">
        <v>19</v>
      </c>
      <c r="H223" s="161">
        <v>0</v>
      </c>
      <c r="I223" s="161">
        <v>0</v>
      </c>
      <c r="J223" s="161">
        <v>0</v>
      </c>
      <c r="K223" s="161" t="s">
        <v>19</v>
      </c>
      <c r="L223" s="161" t="s">
        <v>19</v>
      </c>
      <c r="M223" s="161" t="s">
        <v>19</v>
      </c>
      <c r="N223" s="161" t="s">
        <v>782</v>
      </c>
      <c r="O223" s="161" t="s">
        <v>19</v>
      </c>
      <c r="P223" s="161" t="s">
        <v>329</v>
      </c>
      <c r="Q223" s="161">
        <v>5</v>
      </c>
      <c r="R223" s="161">
        <v>1</v>
      </c>
      <c r="S223" s="161" t="s">
        <v>497</v>
      </c>
      <c r="T223" s="161" t="s">
        <v>850</v>
      </c>
      <c r="U223" s="168">
        <v>45778</v>
      </c>
      <c r="V223" s="168">
        <v>46006</v>
      </c>
      <c r="W223" s="315" t="s">
        <v>823</v>
      </c>
    </row>
    <row r="224" spans="1:23 16383:16383" ht="225" hidden="1" x14ac:dyDescent="0.25">
      <c r="A224" s="325" t="s">
        <v>859</v>
      </c>
      <c r="B224" s="71" t="s">
        <v>859</v>
      </c>
      <c r="C224" s="178" t="s">
        <v>823</v>
      </c>
      <c r="D224" s="178">
        <v>0</v>
      </c>
      <c r="E224" s="178" t="s">
        <v>492</v>
      </c>
      <c r="F224" s="178" t="s">
        <v>859</v>
      </c>
      <c r="G224" s="178" t="s">
        <v>494</v>
      </c>
      <c r="H224" s="178" t="s">
        <v>12</v>
      </c>
      <c r="I224" s="178" t="s">
        <v>1452</v>
      </c>
      <c r="J224" s="178" t="s">
        <v>1453</v>
      </c>
      <c r="K224" s="178" t="s">
        <v>1885</v>
      </c>
      <c r="L224" s="178" t="s">
        <v>495</v>
      </c>
      <c r="M224" s="178" t="s">
        <v>308</v>
      </c>
      <c r="N224" s="178" t="s">
        <v>782</v>
      </c>
      <c r="O224" s="178">
        <v>0</v>
      </c>
      <c r="P224" s="178" t="s">
        <v>330</v>
      </c>
      <c r="Q224" s="178">
        <v>20</v>
      </c>
      <c r="R224" s="178">
        <v>50</v>
      </c>
      <c r="S224" s="179" t="s">
        <v>497</v>
      </c>
      <c r="T224" s="179" t="s">
        <v>860</v>
      </c>
      <c r="U224" s="179" t="s">
        <v>1912</v>
      </c>
      <c r="V224" s="161" t="s">
        <v>1943</v>
      </c>
      <c r="W224" s="315" t="s">
        <v>823</v>
      </c>
      <c r="XFC224" s="177"/>
    </row>
    <row r="225" spans="1:23 16383:16383" ht="60" x14ac:dyDescent="0.25">
      <c r="A225" s="316" t="s">
        <v>861</v>
      </c>
      <c r="B225" s="71" t="s">
        <v>861</v>
      </c>
      <c r="C225" s="161" t="s">
        <v>823</v>
      </c>
      <c r="D225" s="161">
        <v>0</v>
      </c>
      <c r="E225" s="161" t="s">
        <v>499</v>
      </c>
      <c r="F225" s="161" t="s">
        <v>861</v>
      </c>
      <c r="G225" s="161" t="s">
        <v>19</v>
      </c>
      <c r="H225" s="161" t="s">
        <v>1814</v>
      </c>
      <c r="I225" s="161" t="s">
        <v>1814</v>
      </c>
      <c r="J225" s="161" t="s">
        <v>1814</v>
      </c>
      <c r="K225" s="161" t="s">
        <v>19</v>
      </c>
      <c r="L225" s="161" t="s">
        <v>19</v>
      </c>
      <c r="M225" s="161" t="s">
        <v>19</v>
      </c>
      <c r="N225" s="161" t="s">
        <v>782</v>
      </c>
      <c r="O225" s="161" t="s">
        <v>19</v>
      </c>
      <c r="P225" s="161" t="s">
        <v>331</v>
      </c>
      <c r="Q225" s="161">
        <v>5</v>
      </c>
      <c r="R225" s="161">
        <v>1</v>
      </c>
      <c r="S225" s="161" t="s">
        <v>497</v>
      </c>
      <c r="T225" s="161" t="s">
        <v>862</v>
      </c>
      <c r="U225" s="168">
        <v>45659</v>
      </c>
      <c r="V225" s="168">
        <v>45716</v>
      </c>
      <c r="W225" s="315" t="s">
        <v>823</v>
      </c>
    </row>
    <row r="226" spans="1:23 16383:16383" ht="60" x14ac:dyDescent="0.25">
      <c r="A226" s="316" t="s">
        <v>863</v>
      </c>
      <c r="B226" s="71" t="s">
        <v>863</v>
      </c>
      <c r="C226" s="161" t="s">
        <v>823</v>
      </c>
      <c r="D226" s="161">
        <v>0</v>
      </c>
      <c r="E226" s="161" t="s">
        <v>499</v>
      </c>
      <c r="F226" s="161" t="s">
        <v>863</v>
      </c>
      <c r="G226" s="161" t="s">
        <v>19</v>
      </c>
      <c r="H226" s="161" t="s">
        <v>1814</v>
      </c>
      <c r="I226" s="161" t="s">
        <v>1814</v>
      </c>
      <c r="J226" s="161" t="s">
        <v>1814</v>
      </c>
      <c r="K226" s="161" t="s">
        <v>19</v>
      </c>
      <c r="L226" s="161" t="s">
        <v>19</v>
      </c>
      <c r="M226" s="161" t="s">
        <v>19</v>
      </c>
      <c r="N226" s="161" t="s">
        <v>782</v>
      </c>
      <c r="O226" s="161" t="s">
        <v>19</v>
      </c>
      <c r="P226" s="161" t="s">
        <v>332</v>
      </c>
      <c r="Q226" s="161">
        <v>10</v>
      </c>
      <c r="R226" s="161">
        <v>1</v>
      </c>
      <c r="S226" s="161" t="s">
        <v>497</v>
      </c>
      <c r="T226" s="161" t="s">
        <v>864</v>
      </c>
      <c r="U226" s="168">
        <v>45717</v>
      </c>
      <c r="V226" s="168">
        <v>45731</v>
      </c>
      <c r="W226" s="315" t="s">
        <v>823</v>
      </c>
    </row>
    <row r="227" spans="1:23 16383:16383" ht="30" x14ac:dyDescent="0.25">
      <c r="A227" s="316" t="s">
        <v>865</v>
      </c>
      <c r="B227" s="71" t="s">
        <v>865</v>
      </c>
      <c r="C227" s="161" t="s">
        <v>823</v>
      </c>
      <c r="D227" s="161">
        <v>0</v>
      </c>
      <c r="E227" s="161" t="s">
        <v>499</v>
      </c>
      <c r="F227" s="161" t="s">
        <v>865</v>
      </c>
      <c r="G227" s="161" t="s">
        <v>19</v>
      </c>
      <c r="H227" s="161" t="s">
        <v>1814</v>
      </c>
      <c r="I227" s="161" t="s">
        <v>1814</v>
      </c>
      <c r="J227" s="161" t="s">
        <v>1814</v>
      </c>
      <c r="K227" s="161" t="s">
        <v>19</v>
      </c>
      <c r="L227" s="161" t="s">
        <v>19</v>
      </c>
      <c r="M227" s="161" t="s">
        <v>19</v>
      </c>
      <c r="N227" s="161" t="s">
        <v>782</v>
      </c>
      <c r="O227" s="161" t="s">
        <v>19</v>
      </c>
      <c r="P227" s="161" t="s">
        <v>333</v>
      </c>
      <c r="Q227" s="161">
        <v>10</v>
      </c>
      <c r="R227" s="161">
        <v>1</v>
      </c>
      <c r="S227" s="161" t="s">
        <v>497</v>
      </c>
      <c r="T227" s="161" t="s">
        <v>866</v>
      </c>
      <c r="U227" s="168">
        <v>45733</v>
      </c>
      <c r="V227" s="168">
        <v>45752</v>
      </c>
      <c r="W227" s="315" t="s">
        <v>823</v>
      </c>
    </row>
    <row r="228" spans="1:23 16383:16383" ht="30" x14ac:dyDescent="0.25">
      <c r="A228" s="316" t="s">
        <v>867</v>
      </c>
      <c r="B228" s="71" t="s">
        <v>867</v>
      </c>
      <c r="C228" s="161" t="s">
        <v>823</v>
      </c>
      <c r="D228" s="161">
        <v>0</v>
      </c>
      <c r="E228" s="161" t="s">
        <v>499</v>
      </c>
      <c r="F228" s="161" t="s">
        <v>867</v>
      </c>
      <c r="G228" s="161" t="s">
        <v>19</v>
      </c>
      <c r="H228" s="161" t="s">
        <v>1814</v>
      </c>
      <c r="I228" s="161" t="s">
        <v>1814</v>
      </c>
      <c r="J228" s="161" t="s">
        <v>1814</v>
      </c>
      <c r="K228" s="161" t="s">
        <v>19</v>
      </c>
      <c r="L228" s="161" t="s">
        <v>19</v>
      </c>
      <c r="M228" s="161" t="s">
        <v>19</v>
      </c>
      <c r="N228" s="161" t="s">
        <v>782</v>
      </c>
      <c r="O228" s="161" t="s">
        <v>19</v>
      </c>
      <c r="P228" s="161" t="s">
        <v>334</v>
      </c>
      <c r="Q228" s="161">
        <v>75</v>
      </c>
      <c r="R228" s="161">
        <v>100</v>
      </c>
      <c r="S228" s="161" t="s">
        <v>525</v>
      </c>
      <c r="T228" s="161" t="s">
        <v>868</v>
      </c>
      <c r="U228" s="168">
        <v>45754</v>
      </c>
      <c r="V228" s="168">
        <v>46010</v>
      </c>
      <c r="W228" s="315" t="s">
        <v>823</v>
      </c>
    </row>
    <row r="229" spans="1:23 16383:16383" ht="34.5" hidden="1" customHeight="1" x14ac:dyDescent="0.25">
      <c r="A229" s="325" t="s">
        <v>1429</v>
      </c>
      <c r="B229" s="71" t="s">
        <v>1429</v>
      </c>
      <c r="C229" s="178" t="s">
        <v>1428</v>
      </c>
      <c r="D229" s="178">
        <v>0</v>
      </c>
      <c r="E229" s="178" t="s">
        <v>492</v>
      </c>
      <c r="F229" s="178" t="s">
        <v>1429</v>
      </c>
      <c r="G229" s="178" t="s">
        <v>19</v>
      </c>
      <c r="H229" s="178" t="s">
        <v>11</v>
      </c>
      <c r="I229" s="178" t="s">
        <v>1454</v>
      </c>
      <c r="J229" s="178" t="s">
        <v>1455</v>
      </c>
      <c r="K229" s="178" t="s">
        <v>1925</v>
      </c>
      <c r="L229" s="178" t="s">
        <v>495</v>
      </c>
      <c r="M229" s="178" t="s">
        <v>20</v>
      </c>
      <c r="N229" s="178" t="s">
        <v>1020</v>
      </c>
      <c r="O229" s="178">
        <v>0</v>
      </c>
      <c r="P229" s="178" t="s">
        <v>1430</v>
      </c>
      <c r="Q229" s="178">
        <v>30</v>
      </c>
      <c r="R229" s="178">
        <v>100</v>
      </c>
      <c r="S229" s="179" t="s">
        <v>525</v>
      </c>
      <c r="T229" s="179" t="s">
        <v>868</v>
      </c>
      <c r="U229" s="179" t="s">
        <v>1886</v>
      </c>
      <c r="V229" s="161" t="s">
        <v>1943</v>
      </c>
      <c r="W229" s="315" t="s">
        <v>1428</v>
      </c>
      <c r="XFC229" s="177"/>
    </row>
    <row r="230" spans="1:23 16383:16383" ht="60" x14ac:dyDescent="0.25">
      <c r="A230" s="316" t="s">
        <v>1431</v>
      </c>
      <c r="B230" s="71" t="s">
        <v>1431</v>
      </c>
      <c r="C230" s="161" t="s">
        <v>1428</v>
      </c>
      <c r="D230" s="161">
        <v>0</v>
      </c>
      <c r="E230" s="161" t="s">
        <v>499</v>
      </c>
      <c r="F230" s="161" t="s">
        <v>1431</v>
      </c>
      <c r="G230" s="161" t="s">
        <v>19</v>
      </c>
      <c r="H230" s="161">
        <v>0</v>
      </c>
      <c r="I230" s="161">
        <v>0</v>
      </c>
      <c r="J230" s="161">
        <v>0</v>
      </c>
      <c r="K230" s="161" t="s">
        <v>19</v>
      </c>
      <c r="L230" s="161" t="s">
        <v>19</v>
      </c>
      <c r="M230" s="161" t="s">
        <v>19</v>
      </c>
      <c r="N230" s="161" t="s">
        <v>1020</v>
      </c>
      <c r="O230" s="161" t="s">
        <v>19</v>
      </c>
      <c r="P230" s="161" t="s">
        <v>1432</v>
      </c>
      <c r="Q230" s="161">
        <v>25</v>
      </c>
      <c r="R230" s="161">
        <v>1</v>
      </c>
      <c r="S230" s="161" t="s">
        <v>497</v>
      </c>
      <c r="T230" s="161" t="s">
        <v>1433</v>
      </c>
      <c r="U230" s="168">
        <v>45691</v>
      </c>
      <c r="V230" s="168">
        <v>45772</v>
      </c>
      <c r="W230" s="315" t="s">
        <v>1428</v>
      </c>
    </row>
    <row r="231" spans="1:23 16383:16383" ht="45" x14ac:dyDescent="0.25">
      <c r="A231" s="316" t="s">
        <v>1434</v>
      </c>
      <c r="B231" s="71" t="s">
        <v>1434</v>
      </c>
      <c r="C231" s="161" t="s">
        <v>1428</v>
      </c>
      <c r="D231" s="161">
        <v>0</v>
      </c>
      <c r="E231" s="161" t="s">
        <v>499</v>
      </c>
      <c r="F231" s="161" t="s">
        <v>1434</v>
      </c>
      <c r="G231" s="161" t="s">
        <v>19</v>
      </c>
      <c r="H231" s="161" t="s">
        <v>1814</v>
      </c>
      <c r="I231" s="161" t="s">
        <v>1814</v>
      </c>
      <c r="J231" s="161" t="s">
        <v>1814</v>
      </c>
      <c r="K231" s="161" t="s">
        <v>19</v>
      </c>
      <c r="L231" s="161" t="s">
        <v>19</v>
      </c>
      <c r="M231" s="161" t="s">
        <v>19</v>
      </c>
      <c r="N231" s="161" t="s">
        <v>1020</v>
      </c>
      <c r="O231" s="161" t="s">
        <v>19</v>
      </c>
      <c r="P231" s="161" t="s">
        <v>1435</v>
      </c>
      <c r="Q231" s="161">
        <v>25</v>
      </c>
      <c r="R231" s="161">
        <v>1</v>
      </c>
      <c r="S231" s="161" t="s">
        <v>497</v>
      </c>
      <c r="T231" s="161" t="s">
        <v>1436</v>
      </c>
      <c r="U231" s="168">
        <v>45775</v>
      </c>
      <c r="V231" s="168">
        <v>45793</v>
      </c>
      <c r="W231" s="315" t="s">
        <v>1428</v>
      </c>
    </row>
    <row r="232" spans="1:23 16383:16383" ht="45" x14ac:dyDescent="0.25">
      <c r="A232" s="316" t="s">
        <v>1437</v>
      </c>
      <c r="B232" s="71" t="s">
        <v>1437</v>
      </c>
      <c r="C232" s="161" t="s">
        <v>1428</v>
      </c>
      <c r="D232" s="161">
        <v>0</v>
      </c>
      <c r="E232" s="161" t="s">
        <v>499</v>
      </c>
      <c r="F232" s="161" t="s">
        <v>1437</v>
      </c>
      <c r="G232" s="161" t="s">
        <v>19</v>
      </c>
      <c r="H232" s="161" t="s">
        <v>1814</v>
      </c>
      <c r="I232" s="161" t="s">
        <v>1814</v>
      </c>
      <c r="J232" s="161" t="s">
        <v>1814</v>
      </c>
      <c r="K232" s="161" t="s">
        <v>19</v>
      </c>
      <c r="L232" s="161" t="s">
        <v>19</v>
      </c>
      <c r="M232" s="161" t="s">
        <v>19</v>
      </c>
      <c r="N232" s="161" t="s">
        <v>1020</v>
      </c>
      <c r="O232" s="161" t="s">
        <v>19</v>
      </c>
      <c r="P232" s="161" t="s">
        <v>1438</v>
      </c>
      <c r="Q232" s="161">
        <v>50</v>
      </c>
      <c r="R232" s="161">
        <v>100</v>
      </c>
      <c r="S232" s="161" t="s">
        <v>525</v>
      </c>
      <c r="T232" s="161" t="s">
        <v>868</v>
      </c>
      <c r="U232" s="168">
        <v>45796</v>
      </c>
      <c r="V232" s="168">
        <v>46010</v>
      </c>
      <c r="W232" s="315" t="s">
        <v>1428</v>
      </c>
    </row>
    <row r="233" spans="1:23 16383:16383" ht="135" hidden="1" x14ac:dyDescent="0.25">
      <c r="A233" s="325" t="s">
        <v>1439</v>
      </c>
      <c r="B233" s="71" t="s">
        <v>1439</v>
      </c>
      <c r="C233" s="178" t="s">
        <v>1428</v>
      </c>
      <c r="D233" s="178">
        <v>0</v>
      </c>
      <c r="E233" s="178" t="s">
        <v>492</v>
      </c>
      <c r="F233" s="178" t="s">
        <v>1439</v>
      </c>
      <c r="G233" s="178" t="s">
        <v>19</v>
      </c>
      <c r="H233" s="178" t="s">
        <v>61</v>
      </c>
      <c r="I233" s="178" t="s">
        <v>1795</v>
      </c>
      <c r="J233" s="178" t="s">
        <v>1451</v>
      </c>
      <c r="K233" s="178" t="s">
        <v>1885</v>
      </c>
      <c r="L233" s="178" t="s">
        <v>495</v>
      </c>
      <c r="M233" s="178" t="s">
        <v>20</v>
      </c>
      <c r="N233" s="178" t="s">
        <v>1020</v>
      </c>
      <c r="O233" s="178" t="s">
        <v>1631</v>
      </c>
      <c r="P233" s="178" t="s">
        <v>121</v>
      </c>
      <c r="Q233" s="178">
        <v>30</v>
      </c>
      <c r="R233" s="178">
        <v>100</v>
      </c>
      <c r="S233" s="179" t="s">
        <v>525</v>
      </c>
      <c r="T233" s="179" t="s">
        <v>1440</v>
      </c>
      <c r="U233" s="179" t="s">
        <v>1953</v>
      </c>
      <c r="V233" s="161" t="s">
        <v>1943</v>
      </c>
      <c r="W233" s="315" t="s">
        <v>1428</v>
      </c>
      <c r="XFC233" s="177"/>
    </row>
    <row r="234" spans="1:23 16383:16383" ht="45" x14ac:dyDescent="0.25">
      <c r="A234" s="316" t="s">
        <v>1441</v>
      </c>
      <c r="B234" s="71" t="s">
        <v>1441</v>
      </c>
      <c r="C234" s="161" t="s">
        <v>1428</v>
      </c>
      <c r="D234" s="161">
        <v>0</v>
      </c>
      <c r="E234" s="161" t="s">
        <v>499</v>
      </c>
      <c r="F234" s="161" t="s">
        <v>1441</v>
      </c>
      <c r="G234" s="161" t="s">
        <v>19</v>
      </c>
      <c r="H234" s="161" t="s">
        <v>1814</v>
      </c>
      <c r="I234" s="161" t="s">
        <v>1814</v>
      </c>
      <c r="J234" s="161" t="s">
        <v>1814</v>
      </c>
      <c r="K234" s="161" t="s">
        <v>19</v>
      </c>
      <c r="L234" s="161" t="s">
        <v>19</v>
      </c>
      <c r="M234" s="161" t="s">
        <v>19</v>
      </c>
      <c r="N234" s="161" t="s">
        <v>1020</v>
      </c>
      <c r="O234" s="161" t="s">
        <v>19</v>
      </c>
      <c r="P234" s="161" t="s">
        <v>122</v>
      </c>
      <c r="Q234" s="161">
        <v>30</v>
      </c>
      <c r="R234" s="161">
        <v>1</v>
      </c>
      <c r="S234" s="161" t="s">
        <v>497</v>
      </c>
      <c r="T234" s="161" t="s">
        <v>1442</v>
      </c>
      <c r="U234" s="168">
        <v>45671</v>
      </c>
      <c r="V234" s="168">
        <v>45688</v>
      </c>
      <c r="W234" s="315" t="s">
        <v>1428</v>
      </c>
    </row>
    <row r="235" spans="1:23 16383:16383" ht="30" x14ac:dyDescent="0.25">
      <c r="A235" s="316" t="s">
        <v>1443</v>
      </c>
      <c r="B235" s="71" t="s">
        <v>1443</v>
      </c>
      <c r="C235" s="161" t="s">
        <v>1428</v>
      </c>
      <c r="D235" s="161">
        <v>0</v>
      </c>
      <c r="E235" s="161" t="s">
        <v>499</v>
      </c>
      <c r="F235" s="161" t="s">
        <v>1443</v>
      </c>
      <c r="G235" s="161" t="s">
        <v>19</v>
      </c>
      <c r="H235" s="161" t="s">
        <v>1814</v>
      </c>
      <c r="I235" s="161" t="s">
        <v>1814</v>
      </c>
      <c r="J235" s="161" t="s">
        <v>1814</v>
      </c>
      <c r="K235" s="161" t="s">
        <v>19</v>
      </c>
      <c r="L235" s="161" t="s">
        <v>19</v>
      </c>
      <c r="M235" s="161" t="s">
        <v>19</v>
      </c>
      <c r="N235" s="161" t="s">
        <v>1020</v>
      </c>
      <c r="O235" s="161" t="s">
        <v>19</v>
      </c>
      <c r="P235" s="161" t="s">
        <v>123</v>
      </c>
      <c r="Q235" s="161">
        <v>30</v>
      </c>
      <c r="R235" s="161">
        <v>1</v>
      </c>
      <c r="S235" s="161" t="s">
        <v>497</v>
      </c>
      <c r="T235" s="161" t="s">
        <v>1444</v>
      </c>
      <c r="U235" s="168">
        <v>45671</v>
      </c>
      <c r="V235" s="168">
        <v>45688</v>
      </c>
      <c r="W235" s="315" t="s">
        <v>1428</v>
      </c>
    </row>
    <row r="236" spans="1:23 16383:16383" ht="30" x14ac:dyDescent="0.25">
      <c r="A236" s="316" t="s">
        <v>1445</v>
      </c>
      <c r="B236" s="71" t="s">
        <v>1445</v>
      </c>
      <c r="C236" s="161" t="s">
        <v>1428</v>
      </c>
      <c r="D236" s="161">
        <v>0</v>
      </c>
      <c r="E236" s="161" t="s">
        <v>499</v>
      </c>
      <c r="F236" s="161" t="s">
        <v>1445</v>
      </c>
      <c r="G236" s="161" t="s">
        <v>19</v>
      </c>
      <c r="H236" s="161" t="s">
        <v>1814</v>
      </c>
      <c r="I236" s="161" t="s">
        <v>1814</v>
      </c>
      <c r="J236" s="161" t="s">
        <v>1814</v>
      </c>
      <c r="K236" s="161" t="s">
        <v>19</v>
      </c>
      <c r="L236" s="161" t="s">
        <v>19</v>
      </c>
      <c r="M236" s="161" t="s">
        <v>19</v>
      </c>
      <c r="N236" s="161" t="s">
        <v>1020</v>
      </c>
      <c r="O236" s="161" t="s">
        <v>19</v>
      </c>
      <c r="P236" s="161" t="s">
        <v>124</v>
      </c>
      <c r="Q236" s="161">
        <v>40</v>
      </c>
      <c r="R236" s="161">
        <v>100</v>
      </c>
      <c r="S236" s="161" t="s">
        <v>525</v>
      </c>
      <c r="T236" s="161" t="s">
        <v>1446</v>
      </c>
      <c r="U236" s="168">
        <v>45691</v>
      </c>
      <c r="V236" s="168">
        <v>46010</v>
      </c>
      <c r="W236" s="315" t="s">
        <v>1428</v>
      </c>
    </row>
    <row r="237" spans="1:23 16383:16383" ht="34.5" hidden="1" customHeight="1" x14ac:dyDescent="0.25">
      <c r="A237" s="325" t="s">
        <v>1447</v>
      </c>
      <c r="B237" s="71" t="s">
        <v>1447</v>
      </c>
      <c r="C237" s="178" t="s">
        <v>1428</v>
      </c>
      <c r="D237" s="178">
        <v>0</v>
      </c>
      <c r="E237" s="178" t="s">
        <v>492</v>
      </c>
      <c r="F237" s="178" t="s">
        <v>1447</v>
      </c>
      <c r="G237" s="178" t="s">
        <v>494</v>
      </c>
      <c r="H237" s="178" t="s">
        <v>9</v>
      </c>
      <c r="I237" s="178" t="s">
        <v>1458</v>
      </c>
      <c r="J237" s="178" t="s">
        <v>1496</v>
      </c>
      <c r="K237" s="178" t="s">
        <v>1885</v>
      </c>
      <c r="L237" s="178" t="s">
        <v>495</v>
      </c>
      <c r="M237" s="178" t="s">
        <v>22</v>
      </c>
      <c r="N237" s="178" t="s">
        <v>1020</v>
      </c>
      <c r="O237" s="178">
        <v>0</v>
      </c>
      <c r="P237" s="178" t="s">
        <v>125</v>
      </c>
      <c r="Q237" s="178">
        <v>40</v>
      </c>
      <c r="R237" s="178">
        <v>3357800</v>
      </c>
      <c r="S237" s="179" t="s">
        <v>497</v>
      </c>
      <c r="T237" s="179" t="s">
        <v>1448</v>
      </c>
      <c r="U237" s="179" t="s">
        <v>1912</v>
      </c>
      <c r="V237" s="161" t="s">
        <v>1913</v>
      </c>
      <c r="W237" s="315" t="s">
        <v>1428</v>
      </c>
      <c r="XFC237" s="177"/>
    </row>
    <row r="238" spans="1:23 16383:16383" ht="45" x14ac:dyDescent="0.25">
      <c r="A238" s="316" t="s">
        <v>1449</v>
      </c>
      <c r="B238" s="71" t="s">
        <v>1449</v>
      </c>
      <c r="C238" s="161" t="s">
        <v>1428</v>
      </c>
      <c r="D238" s="161">
        <v>0</v>
      </c>
      <c r="E238" s="161" t="s">
        <v>499</v>
      </c>
      <c r="F238" s="161" t="s">
        <v>1449</v>
      </c>
      <c r="G238" s="161" t="s">
        <v>19</v>
      </c>
      <c r="H238" s="161" t="s">
        <v>1814</v>
      </c>
      <c r="I238" s="161" t="s">
        <v>1814</v>
      </c>
      <c r="J238" s="161" t="s">
        <v>1814</v>
      </c>
      <c r="K238" s="161" t="s">
        <v>19</v>
      </c>
      <c r="L238" s="161" t="s">
        <v>19</v>
      </c>
      <c r="M238" s="161" t="s">
        <v>19</v>
      </c>
      <c r="N238" s="161" t="s">
        <v>1020</v>
      </c>
      <c r="O238" s="161" t="s">
        <v>19</v>
      </c>
      <c r="P238" s="161" t="s">
        <v>126</v>
      </c>
      <c r="Q238" s="161">
        <v>100</v>
      </c>
      <c r="R238" s="161">
        <v>3357800</v>
      </c>
      <c r="S238" s="161" t="s">
        <v>497</v>
      </c>
      <c r="T238" s="161" t="s">
        <v>1448</v>
      </c>
      <c r="U238" s="168">
        <v>45659</v>
      </c>
      <c r="V238" s="168">
        <v>46022</v>
      </c>
      <c r="W238" s="315" t="s">
        <v>1428</v>
      </c>
    </row>
    <row r="239" spans="1:23 16383:16383" ht="135" hidden="1" x14ac:dyDescent="0.25">
      <c r="A239" s="325" t="s">
        <v>713</v>
      </c>
      <c r="B239" s="71" t="s">
        <v>713</v>
      </c>
      <c r="C239" s="178" t="s">
        <v>712</v>
      </c>
      <c r="D239" s="178">
        <v>1</v>
      </c>
      <c r="E239" s="178" t="s">
        <v>492</v>
      </c>
      <c r="F239" s="178" t="s">
        <v>713</v>
      </c>
      <c r="G239" s="178" t="s">
        <v>714</v>
      </c>
      <c r="H239" s="178" t="s">
        <v>61</v>
      </c>
      <c r="I239" s="178" t="s">
        <v>1795</v>
      </c>
      <c r="J239" s="178" t="s">
        <v>1451</v>
      </c>
      <c r="K239" s="178" t="s">
        <v>1885</v>
      </c>
      <c r="L239" s="178" t="s">
        <v>512</v>
      </c>
      <c r="M239" s="178" t="s">
        <v>19</v>
      </c>
      <c r="N239" s="161" t="s">
        <v>1020</v>
      </c>
      <c r="O239" s="178">
        <v>0</v>
      </c>
      <c r="P239" s="178" t="s">
        <v>106</v>
      </c>
      <c r="Q239" s="178">
        <v>100</v>
      </c>
      <c r="R239" s="178">
        <v>1</v>
      </c>
      <c r="S239" s="179" t="s">
        <v>497</v>
      </c>
      <c r="T239" s="179" t="s">
        <v>715</v>
      </c>
      <c r="U239" s="179" t="s">
        <v>1891</v>
      </c>
      <c r="V239" s="161" t="s">
        <v>1887</v>
      </c>
      <c r="W239" s="315" t="s">
        <v>716</v>
      </c>
      <c r="XFC239" s="177"/>
    </row>
    <row r="240" spans="1:23 16383:16383" ht="45" x14ac:dyDescent="0.25">
      <c r="A240" s="316" t="s">
        <v>717</v>
      </c>
      <c r="B240" s="71" t="s">
        <v>717</v>
      </c>
      <c r="C240" s="161" t="s">
        <v>712</v>
      </c>
      <c r="D240" s="161">
        <v>1</v>
      </c>
      <c r="E240" s="161" t="s">
        <v>499</v>
      </c>
      <c r="F240" s="161" t="s">
        <v>717</v>
      </c>
      <c r="G240" s="161" t="s">
        <v>19</v>
      </c>
      <c r="H240" s="161" t="s">
        <v>1814</v>
      </c>
      <c r="I240" s="161" t="s">
        <v>1814</v>
      </c>
      <c r="J240" s="161" t="s">
        <v>1814</v>
      </c>
      <c r="K240" s="161" t="s">
        <v>19</v>
      </c>
      <c r="L240" s="161" t="s">
        <v>19</v>
      </c>
      <c r="M240" s="161" t="s">
        <v>19</v>
      </c>
      <c r="N240" s="161" t="s">
        <v>1020</v>
      </c>
      <c r="O240" s="161" t="s">
        <v>19</v>
      </c>
      <c r="P240" s="161" t="s">
        <v>107</v>
      </c>
      <c r="Q240" s="161">
        <v>100</v>
      </c>
      <c r="R240" s="161">
        <v>1</v>
      </c>
      <c r="S240" s="161" t="s">
        <v>497</v>
      </c>
      <c r="T240" s="161" t="s">
        <v>718</v>
      </c>
      <c r="U240" s="168">
        <v>45839</v>
      </c>
      <c r="V240" s="168">
        <v>45930</v>
      </c>
      <c r="W240" s="315" t="s">
        <v>716</v>
      </c>
    </row>
    <row r="241" spans="1:23 16383:16383" ht="34.5" customHeight="1" x14ac:dyDescent="0.25">
      <c r="A241" s="316" t="s">
        <v>719</v>
      </c>
      <c r="B241" s="71" t="s">
        <v>719</v>
      </c>
      <c r="C241" s="161" t="s">
        <v>712</v>
      </c>
      <c r="D241" s="161">
        <v>1</v>
      </c>
      <c r="E241" s="161" t="s">
        <v>1545</v>
      </c>
      <c r="F241" s="161" t="s">
        <v>719</v>
      </c>
      <c r="G241" s="161" t="s">
        <v>19</v>
      </c>
      <c r="H241" s="161">
        <v>0</v>
      </c>
      <c r="I241" s="161">
        <v>0</v>
      </c>
      <c r="J241" s="161">
        <v>0</v>
      </c>
      <c r="K241" s="161" t="s">
        <v>19</v>
      </c>
      <c r="L241" s="161" t="s">
        <v>19</v>
      </c>
      <c r="M241" s="161" t="s">
        <v>19</v>
      </c>
      <c r="N241" s="161" t="s">
        <v>1450</v>
      </c>
      <c r="O241" s="161" t="s">
        <v>19</v>
      </c>
      <c r="P241" s="161" t="s">
        <v>108</v>
      </c>
      <c r="Q241" s="161">
        <v>0</v>
      </c>
      <c r="R241" s="161">
        <v>1</v>
      </c>
      <c r="S241" s="161" t="s">
        <v>497</v>
      </c>
      <c r="T241" s="161" t="s">
        <v>720</v>
      </c>
      <c r="U241" s="168">
        <v>45931</v>
      </c>
      <c r="V241" s="168">
        <v>45989</v>
      </c>
      <c r="W241" s="315" t="s">
        <v>540</v>
      </c>
    </row>
    <row r="242" spans="1:23 16383:16383" ht="90" hidden="1" x14ac:dyDescent="0.25">
      <c r="A242" s="325" t="s">
        <v>1055</v>
      </c>
      <c r="B242" s="71" t="s">
        <v>1055</v>
      </c>
      <c r="C242" s="178" t="s">
        <v>1054</v>
      </c>
      <c r="D242" s="178">
        <v>2</v>
      </c>
      <c r="E242" s="178" t="s">
        <v>492</v>
      </c>
      <c r="F242" s="178" t="s">
        <v>1055</v>
      </c>
      <c r="G242" s="178" t="s">
        <v>714</v>
      </c>
      <c r="H242" s="178" t="s">
        <v>1814</v>
      </c>
      <c r="I242" s="178" t="s">
        <v>1814</v>
      </c>
      <c r="J242" s="178" t="s">
        <v>1814</v>
      </c>
      <c r="K242" s="178" t="s">
        <v>19</v>
      </c>
      <c r="L242" s="178" t="s">
        <v>495</v>
      </c>
      <c r="M242" s="178" t="s">
        <v>34</v>
      </c>
      <c r="N242" s="178" t="s">
        <v>646</v>
      </c>
      <c r="O242" s="178">
        <v>0</v>
      </c>
      <c r="P242" s="178" t="s">
        <v>280</v>
      </c>
      <c r="Q242" s="178">
        <v>16</v>
      </c>
      <c r="R242" s="178">
        <v>100</v>
      </c>
      <c r="S242" s="179" t="s">
        <v>497</v>
      </c>
      <c r="T242" s="179" t="s">
        <v>1056</v>
      </c>
      <c r="U242" s="179" t="s">
        <v>1893</v>
      </c>
      <c r="V242" s="161" t="s">
        <v>1906</v>
      </c>
      <c r="W242" s="315" t="s">
        <v>1054</v>
      </c>
      <c r="XFC242" s="177"/>
    </row>
    <row r="243" spans="1:23 16383:16383" ht="45" x14ac:dyDescent="0.25">
      <c r="A243" s="316" t="s">
        <v>1057</v>
      </c>
      <c r="B243" s="71" t="s">
        <v>1057</v>
      </c>
      <c r="C243" s="161" t="s">
        <v>1054</v>
      </c>
      <c r="D243" s="161">
        <v>2</v>
      </c>
      <c r="E243" s="161" t="s">
        <v>499</v>
      </c>
      <c r="F243" s="161" t="s">
        <v>1057</v>
      </c>
      <c r="G243" s="161" t="s">
        <v>19</v>
      </c>
      <c r="H243" s="161" t="s">
        <v>1814</v>
      </c>
      <c r="I243" s="161" t="s">
        <v>1814</v>
      </c>
      <c r="J243" s="161" t="s">
        <v>1814</v>
      </c>
      <c r="K243" s="161" t="s">
        <v>19</v>
      </c>
      <c r="L243" s="161" t="s">
        <v>19</v>
      </c>
      <c r="M243" s="161" t="s">
        <v>19</v>
      </c>
      <c r="N243" s="161" t="s">
        <v>646</v>
      </c>
      <c r="O243" s="161" t="s">
        <v>19</v>
      </c>
      <c r="P243" s="161" t="s">
        <v>281</v>
      </c>
      <c r="Q243" s="161">
        <v>100</v>
      </c>
      <c r="R243" s="161">
        <v>100</v>
      </c>
      <c r="S243" s="161" t="s">
        <v>497</v>
      </c>
      <c r="T243" s="161" t="s">
        <v>1056</v>
      </c>
      <c r="U243" s="168">
        <v>45677</v>
      </c>
      <c r="V243" s="168">
        <v>46003</v>
      </c>
      <c r="W243" s="315" t="s">
        <v>1054</v>
      </c>
    </row>
    <row r="244" spans="1:23 16383:16383" ht="45" hidden="1" x14ac:dyDescent="0.25">
      <c r="A244" s="325" t="s">
        <v>1058</v>
      </c>
      <c r="B244" s="71" t="s">
        <v>1058</v>
      </c>
      <c r="C244" s="178" t="s">
        <v>1054</v>
      </c>
      <c r="D244" s="178">
        <v>2</v>
      </c>
      <c r="E244" s="178" t="s">
        <v>492</v>
      </c>
      <c r="F244" s="178" t="s">
        <v>1058</v>
      </c>
      <c r="G244" s="178" t="s">
        <v>714</v>
      </c>
      <c r="H244" s="178" t="s">
        <v>1814</v>
      </c>
      <c r="I244" s="178" t="s">
        <v>1814</v>
      </c>
      <c r="J244" s="178" t="s">
        <v>1814</v>
      </c>
      <c r="K244" s="178" t="s">
        <v>19</v>
      </c>
      <c r="L244" s="178" t="s">
        <v>495</v>
      </c>
      <c r="M244" s="178" t="s">
        <v>34</v>
      </c>
      <c r="N244" s="178" t="s">
        <v>646</v>
      </c>
      <c r="O244" s="178">
        <v>0</v>
      </c>
      <c r="P244" s="178" t="s">
        <v>1820</v>
      </c>
      <c r="Q244" s="178">
        <v>17</v>
      </c>
      <c r="R244" s="178">
        <v>42000</v>
      </c>
      <c r="S244" s="179" t="s">
        <v>497</v>
      </c>
      <c r="T244" s="179" t="s">
        <v>1821</v>
      </c>
      <c r="U244" s="179" t="s">
        <v>1893</v>
      </c>
      <c r="V244" s="161" t="s">
        <v>1906</v>
      </c>
      <c r="W244" s="315" t="s">
        <v>1054</v>
      </c>
      <c r="XFC244" s="177"/>
    </row>
    <row r="245" spans="1:23 16383:16383" ht="45" x14ac:dyDescent="0.25">
      <c r="A245" s="316" t="s">
        <v>1059</v>
      </c>
      <c r="B245" s="71" t="s">
        <v>1059</v>
      </c>
      <c r="C245" s="161" t="s">
        <v>1054</v>
      </c>
      <c r="D245" s="161">
        <v>2</v>
      </c>
      <c r="E245" s="161" t="s">
        <v>499</v>
      </c>
      <c r="F245" s="161" t="s">
        <v>1059</v>
      </c>
      <c r="G245" s="161" t="s">
        <v>19</v>
      </c>
      <c r="H245" s="161" t="s">
        <v>1814</v>
      </c>
      <c r="I245" s="161" t="s">
        <v>1814</v>
      </c>
      <c r="J245" s="161" t="s">
        <v>1814</v>
      </c>
      <c r="K245" s="161" t="s">
        <v>19</v>
      </c>
      <c r="L245" s="161" t="s">
        <v>19</v>
      </c>
      <c r="M245" s="161" t="s">
        <v>19</v>
      </c>
      <c r="N245" s="161" t="s">
        <v>646</v>
      </c>
      <c r="O245" s="161" t="s">
        <v>19</v>
      </c>
      <c r="P245" s="161" t="s">
        <v>1822</v>
      </c>
      <c r="Q245" s="161">
        <v>100</v>
      </c>
      <c r="R245" s="161">
        <v>42000</v>
      </c>
      <c r="S245" s="168" t="s">
        <v>497</v>
      </c>
      <c r="T245" s="168" t="s">
        <v>1821</v>
      </c>
      <c r="U245" s="168">
        <v>45677</v>
      </c>
      <c r="V245" s="168">
        <v>46003</v>
      </c>
      <c r="W245" s="315" t="s">
        <v>1054</v>
      </c>
      <c r="XFC245" s="167"/>
    </row>
    <row r="246" spans="1:23 16383:16383" ht="34.5" hidden="1" customHeight="1" x14ac:dyDescent="0.25">
      <c r="A246" s="325" t="s">
        <v>1060</v>
      </c>
      <c r="B246" s="71" t="s">
        <v>1060</v>
      </c>
      <c r="C246" s="178" t="s">
        <v>1054</v>
      </c>
      <c r="D246" s="178">
        <v>2</v>
      </c>
      <c r="E246" s="178" t="s">
        <v>492</v>
      </c>
      <c r="F246" s="178" t="s">
        <v>1060</v>
      </c>
      <c r="G246" s="178" t="s">
        <v>714</v>
      </c>
      <c r="H246" s="178" t="s">
        <v>9</v>
      </c>
      <c r="I246" s="178" t="s">
        <v>1458</v>
      </c>
      <c r="J246" s="178" t="s">
        <v>1496</v>
      </c>
      <c r="K246" s="178" t="s">
        <v>1885</v>
      </c>
      <c r="L246" s="178" t="s">
        <v>495</v>
      </c>
      <c r="M246" s="178" t="s">
        <v>34</v>
      </c>
      <c r="N246" s="178" t="s">
        <v>646</v>
      </c>
      <c r="O246" s="178">
        <v>0</v>
      </c>
      <c r="P246" s="178" t="s">
        <v>282</v>
      </c>
      <c r="Q246" s="178">
        <v>17</v>
      </c>
      <c r="R246" s="178">
        <v>20000</v>
      </c>
      <c r="S246" s="179" t="s">
        <v>497</v>
      </c>
      <c r="T246" s="179" t="s">
        <v>1061</v>
      </c>
      <c r="U246" s="179" t="s">
        <v>1893</v>
      </c>
      <c r="V246" s="161" t="s">
        <v>1906</v>
      </c>
      <c r="W246" s="315" t="s">
        <v>1054</v>
      </c>
      <c r="XFC246" s="177"/>
    </row>
    <row r="247" spans="1:23 16383:16383" ht="45" x14ac:dyDescent="0.25">
      <c r="A247" s="316" t="s">
        <v>1062</v>
      </c>
      <c r="B247" s="71" t="s">
        <v>1062</v>
      </c>
      <c r="C247" s="161" t="s">
        <v>1054</v>
      </c>
      <c r="D247" s="161">
        <v>2</v>
      </c>
      <c r="E247" s="161" t="s">
        <v>499</v>
      </c>
      <c r="F247" s="161" t="s">
        <v>1062</v>
      </c>
      <c r="G247" s="161" t="s">
        <v>19</v>
      </c>
      <c r="H247" s="161" t="s">
        <v>1814</v>
      </c>
      <c r="I247" s="161" t="s">
        <v>1814</v>
      </c>
      <c r="J247" s="161" t="s">
        <v>1814</v>
      </c>
      <c r="K247" s="161" t="s">
        <v>19</v>
      </c>
      <c r="L247" s="161" t="s">
        <v>19</v>
      </c>
      <c r="M247" s="161" t="s">
        <v>19</v>
      </c>
      <c r="N247" s="161" t="s">
        <v>646</v>
      </c>
      <c r="O247" s="161" t="s">
        <v>19</v>
      </c>
      <c r="P247" s="161" t="s">
        <v>283</v>
      </c>
      <c r="Q247" s="161">
        <v>100</v>
      </c>
      <c r="R247" s="161">
        <v>20000</v>
      </c>
      <c r="S247" s="161" t="s">
        <v>497</v>
      </c>
      <c r="T247" s="161" t="s">
        <v>1061</v>
      </c>
      <c r="U247" s="168">
        <v>45677</v>
      </c>
      <c r="V247" s="168">
        <v>46003</v>
      </c>
      <c r="W247" s="315" t="s">
        <v>1054</v>
      </c>
    </row>
    <row r="248" spans="1:23 16383:16383" ht="90" hidden="1" x14ac:dyDescent="0.25">
      <c r="A248" s="325" t="s">
        <v>1063</v>
      </c>
      <c r="B248" s="71" t="s">
        <v>1063</v>
      </c>
      <c r="C248" s="178" t="s">
        <v>1054</v>
      </c>
      <c r="D248" s="178">
        <v>2</v>
      </c>
      <c r="E248" s="178" t="s">
        <v>492</v>
      </c>
      <c r="F248" s="178" t="s">
        <v>1063</v>
      </c>
      <c r="G248" s="178" t="s">
        <v>714</v>
      </c>
      <c r="H248" s="178" t="s">
        <v>1814</v>
      </c>
      <c r="I248" s="178" t="s">
        <v>1814</v>
      </c>
      <c r="J248" s="178" t="s">
        <v>1814</v>
      </c>
      <c r="K248" s="178" t="s">
        <v>19</v>
      </c>
      <c r="L248" s="178" t="s">
        <v>495</v>
      </c>
      <c r="M248" s="178" t="s">
        <v>34</v>
      </c>
      <c r="N248" s="178" t="s">
        <v>646</v>
      </c>
      <c r="O248" s="178">
        <v>0</v>
      </c>
      <c r="P248" s="178" t="s">
        <v>284</v>
      </c>
      <c r="Q248" s="178">
        <v>17</v>
      </c>
      <c r="R248" s="178">
        <v>6430</v>
      </c>
      <c r="S248" s="179" t="s">
        <v>497</v>
      </c>
      <c r="T248" s="179" t="s">
        <v>1064</v>
      </c>
      <c r="U248" s="179" t="s">
        <v>1893</v>
      </c>
      <c r="V248" s="161" t="s">
        <v>1906</v>
      </c>
      <c r="W248" s="315" t="s">
        <v>1054</v>
      </c>
      <c r="XFC248" s="177"/>
    </row>
    <row r="249" spans="1:23 16383:16383" ht="60" x14ac:dyDescent="0.25">
      <c r="A249" s="316" t="s">
        <v>1065</v>
      </c>
      <c r="B249" s="71" t="s">
        <v>1065</v>
      </c>
      <c r="C249" s="161" t="s">
        <v>1054</v>
      </c>
      <c r="D249" s="161">
        <v>2</v>
      </c>
      <c r="E249" s="161" t="s">
        <v>499</v>
      </c>
      <c r="F249" s="161" t="s">
        <v>1065</v>
      </c>
      <c r="G249" s="161" t="s">
        <v>19</v>
      </c>
      <c r="H249" s="161" t="s">
        <v>1814</v>
      </c>
      <c r="I249" s="161" t="s">
        <v>1814</v>
      </c>
      <c r="J249" s="161" t="s">
        <v>1814</v>
      </c>
      <c r="K249" s="161" t="s">
        <v>19</v>
      </c>
      <c r="L249" s="161" t="s">
        <v>19</v>
      </c>
      <c r="M249" s="161" t="s">
        <v>19</v>
      </c>
      <c r="N249" s="161" t="s">
        <v>646</v>
      </c>
      <c r="O249" s="161" t="s">
        <v>19</v>
      </c>
      <c r="P249" s="161" t="s">
        <v>35</v>
      </c>
      <c r="Q249" s="161">
        <v>50</v>
      </c>
      <c r="R249" s="161">
        <v>6430</v>
      </c>
      <c r="S249" s="161" t="s">
        <v>497</v>
      </c>
      <c r="T249" s="161" t="s">
        <v>1064</v>
      </c>
      <c r="U249" s="168">
        <v>45677</v>
      </c>
      <c r="V249" s="168">
        <v>46003</v>
      </c>
      <c r="W249" s="315" t="s">
        <v>1054</v>
      </c>
    </row>
    <row r="250" spans="1:23 16383:16383" ht="34.5" customHeight="1" x14ac:dyDescent="0.25">
      <c r="A250" s="316" t="s">
        <v>1823</v>
      </c>
      <c r="B250" s="71" t="s">
        <v>1823</v>
      </c>
      <c r="C250" s="161" t="s">
        <v>1054</v>
      </c>
      <c r="D250" s="161">
        <v>2</v>
      </c>
      <c r="E250" s="161" t="s">
        <v>499</v>
      </c>
      <c r="F250" s="161" t="s">
        <v>1823</v>
      </c>
      <c r="G250" s="161" t="s">
        <v>19</v>
      </c>
      <c r="H250" s="161">
        <v>0</v>
      </c>
      <c r="I250" s="161">
        <v>0</v>
      </c>
      <c r="J250" s="161">
        <v>0</v>
      </c>
      <c r="K250" s="161" t="s">
        <v>19</v>
      </c>
      <c r="L250" s="161" t="s">
        <v>19</v>
      </c>
      <c r="M250" s="161" t="s">
        <v>19</v>
      </c>
      <c r="N250" s="161" t="s">
        <v>646</v>
      </c>
      <c r="O250" s="161" t="s">
        <v>19</v>
      </c>
      <c r="P250" s="161" t="s">
        <v>2065</v>
      </c>
      <c r="Q250" s="161">
        <v>50</v>
      </c>
      <c r="R250" s="161">
        <v>100</v>
      </c>
      <c r="S250" s="161" t="s">
        <v>525</v>
      </c>
      <c r="T250" s="161" t="s">
        <v>1824</v>
      </c>
      <c r="U250" s="168">
        <v>45779</v>
      </c>
      <c r="V250" s="168">
        <v>46003</v>
      </c>
      <c r="W250" s="315" t="s">
        <v>1054</v>
      </c>
    </row>
    <row r="251" spans="1:23 16383:16383" ht="255" hidden="1" x14ac:dyDescent="0.25">
      <c r="A251" s="325" t="s">
        <v>1066</v>
      </c>
      <c r="B251" s="71" t="s">
        <v>1066</v>
      </c>
      <c r="C251" s="178" t="s">
        <v>1054</v>
      </c>
      <c r="D251" s="178">
        <v>2</v>
      </c>
      <c r="E251" s="178" t="s">
        <v>492</v>
      </c>
      <c r="F251" s="178" t="s">
        <v>1066</v>
      </c>
      <c r="G251" s="178" t="s">
        <v>511</v>
      </c>
      <c r="H251" s="178" t="s">
        <v>10</v>
      </c>
      <c r="I251" s="178" t="s">
        <v>1456</v>
      </c>
      <c r="J251" s="178" t="s">
        <v>1457</v>
      </c>
      <c r="K251" s="178" t="s">
        <v>1885</v>
      </c>
      <c r="L251" s="178" t="s">
        <v>495</v>
      </c>
      <c r="M251" s="178" t="s">
        <v>34</v>
      </c>
      <c r="N251" s="178" t="s">
        <v>646</v>
      </c>
      <c r="O251" s="178">
        <v>0</v>
      </c>
      <c r="P251" s="178" t="s">
        <v>285</v>
      </c>
      <c r="Q251" s="178">
        <v>12</v>
      </c>
      <c r="R251" s="178">
        <v>6</v>
      </c>
      <c r="S251" s="179" t="s">
        <v>497</v>
      </c>
      <c r="T251" s="179" t="s">
        <v>1067</v>
      </c>
      <c r="U251" s="179" t="s">
        <v>1886</v>
      </c>
      <c r="V251" s="161" t="s">
        <v>1887</v>
      </c>
      <c r="W251" s="315" t="s">
        <v>1054</v>
      </c>
      <c r="XFC251" s="177"/>
    </row>
    <row r="252" spans="1:23 16383:16383" ht="45" x14ac:dyDescent="0.25">
      <c r="A252" s="316" t="s">
        <v>1068</v>
      </c>
      <c r="B252" s="71" t="s">
        <v>1068</v>
      </c>
      <c r="C252" s="161" t="s">
        <v>1054</v>
      </c>
      <c r="D252" s="161">
        <v>2</v>
      </c>
      <c r="E252" s="161" t="s">
        <v>499</v>
      </c>
      <c r="F252" s="161" t="s">
        <v>1068</v>
      </c>
      <c r="G252" s="161" t="s">
        <v>19</v>
      </c>
      <c r="H252" s="161" t="s">
        <v>1814</v>
      </c>
      <c r="I252" s="161" t="s">
        <v>1814</v>
      </c>
      <c r="J252" s="161" t="s">
        <v>1814</v>
      </c>
      <c r="K252" s="161" t="s">
        <v>19</v>
      </c>
      <c r="L252" s="161" t="s">
        <v>19</v>
      </c>
      <c r="M252" s="161" t="s">
        <v>19</v>
      </c>
      <c r="N252" s="161" t="s">
        <v>646</v>
      </c>
      <c r="O252" s="161" t="s">
        <v>19</v>
      </c>
      <c r="P252" s="161" t="s">
        <v>36</v>
      </c>
      <c r="Q252" s="161">
        <v>20</v>
      </c>
      <c r="R252" s="161">
        <v>1</v>
      </c>
      <c r="S252" s="168" t="s">
        <v>497</v>
      </c>
      <c r="T252" s="168" t="s">
        <v>1069</v>
      </c>
      <c r="U252" s="168">
        <v>45691</v>
      </c>
      <c r="V252" s="168">
        <v>45747</v>
      </c>
      <c r="W252" s="315" t="s">
        <v>1054</v>
      </c>
      <c r="XFC252" s="167"/>
    </row>
    <row r="253" spans="1:23 16383:16383" ht="30" x14ac:dyDescent="0.25">
      <c r="A253" s="316" t="s">
        <v>1070</v>
      </c>
      <c r="B253" s="71" t="s">
        <v>1070</v>
      </c>
      <c r="C253" s="161" t="s">
        <v>1054</v>
      </c>
      <c r="D253" s="161">
        <v>2</v>
      </c>
      <c r="E253" s="161" t="s">
        <v>499</v>
      </c>
      <c r="F253" s="161" t="s">
        <v>1070</v>
      </c>
      <c r="G253" s="161" t="s">
        <v>19</v>
      </c>
      <c r="H253" s="161" t="s">
        <v>1814</v>
      </c>
      <c r="I253" s="161" t="s">
        <v>1814</v>
      </c>
      <c r="J253" s="161" t="s">
        <v>1814</v>
      </c>
      <c r="K253" s="161" t="s">
        <v>19</v>
      </c>
      <c r="L253" s="161" t="s">
        <v>19</v>
      </c>
      <c r="M253" s="161" t="s">
        <v>19</v>
      </c>
      <c r="N253" s="161" t="s">
        <v>646</v>
      </c>
      <c r="O253" s="161" t="s">
        <v>19</v>
      </c>
      <c r="P253" s="161" t="s">
        <v>37</v>
      </c>
      <c r="Q253" s="161">
        <v>80</v>
      </c>
      <c r="R253" s="161">
        <v>6</v>
      </c>
      <c r="S253" s="161" t="s">
        <v>497</v>
      </c>
      <c r="T253" s="161" t="s">
        <v>1067</v>
      </c>
      <c r="U253" s="168">
        <v>45748</v>
      </c>
      <c r="V253" s="168">
        <v>45989</v>
      </c>
      <c r="W253" s="315" t="s">
        <v>1054</v>
      </c>
    </row>
    <row r="254" spans="1:23 16383:16383" ht="60" hidden="1" x14ac:dyDescent="0.25">
      <c r="A254" s="317" t="s">
        <v>1071</v>
      </c>
      <c r="B254" s="71" t="s">
        <v>1071</v>
      </c>
      <c r="C254" s="161" t="s">
        <v>1054</v>
      </c>
      <c r="D254" s="161">
        <v>2</v>
      </c>
      <c r="E254" s="161" t="s">
        <v>492</v>
      </c>
      <c r="F254" s="161" t="s">
        <v>1071</v>
      </c>
      <c r="G254" s="161" t="s">
        <v>511</v>
      </c>
      <c r="H254" s="161" t="s">
        <v>1814</v>
      </c>
      <c r="I254" s="161" t="s">
        <v>1814</v>
      </c>
      <c r="J254" s="161" t="s">
        <v>1814</v>
      </c>
      <c r="K254" s="161" t="s">
        <v>19</v>
      </c>
      <c r="L254" s="161" t="s">
        <v>512</v>
      </c>
      <c r="M254" s="161" t="s">
        <v>34</v>
      </c>
      <c r="N254" s="161" t="s">
        <v>730</v>
      </c>
      <c r="O254" s="161">
        <v>0</v>
      </c>
      <c r="P254" s="161" t="s">
        <v>1825</v>
      </c>
      <c r="Q254" s="161">
        <v>16</v>
      </c>
      <c r="R254" s="161">
        <v>1</v>
      </c>
      <c r="S254" s="168" t="s">
        <v>497</v>
      </c>
      <c r="T254" s="168" t="s">
        <v>1072</v>
      </c>
      <c r="U254" s="168" t="s">
        <v>1886</v>
      </c>
      <c r="V254" s="161" t="s">
        <v>2010</v>
      </c>
      <c r="W254" s="315" t="s">
        <v>1073</v>
      </c>
      <c r="XFC254" s="167"/>
    </row>
    <row r="255" spans="1:23 16383:16383" ht="60" x14ac:dyDescent="0.25">
      <c r="A255" s="316" t="s">
        <v>1074</v>
      </c>
      <c r="B255" s="71" t="s">
        <v>1074</v>
      </c>
      <c r="C255" s="161" t="s">
        <v>1054</v>
      </c>
      <c r="D255" s="161">
        <v>2</v>
      </c>
      <c r="E255" s="161" t="s">
        <v>499</v>
      </c>
      <c r="F255" s="161" t="s">
        <v>1074</v>
      </c>
      <c r="G255" s="161" t="s">
        <v>19</v>
      </c>
      <c r="H255" s="161">
        <v>0</v>
      </c>
      <c r="I255" s="161">
        <v>0</v>
      </c>
      <c r="J255" s="161">
        <v>0</v>
      </c>
      <c r="K255" s="161" t="s">
        <v>19</v>
      </c>
      <c r="L255" s="161" t="s">
        <v>19</v>
      </c>
      <c r="M255" s="161" t="s">
        <v>19</v>
      </c>
      <c r="N255" s="161" t="s">
        <v>730</v>
      </c>
      <c r="O255" s="161" t="s">
        <v>19</v>
      </c>
      <c r="P255" s="161" t="s">
        <v>391</v>
      </c>
      <c r="Q255" s="161">
        <v>25</v>
      </c>
      <c r="R255" s="161">
        <v>1</v>
      </c>
      <c r="S255" s="161" t="s">
        <v>497</v>
      </c>
      <c r="T255" s="161" t="s">
        <v>1075</v>
      </c>
      <c r="U255" s="168">
        <v>45691</v>
      </c>
      <c r="V255" s="168">
        <v>45807</v>
      </c>
      <c r="W255" s="315" t="s">
        <v>1054</v>
      </c>
    </row>
    <row r="256" spans="1:23 16383:16383" ht="45" x14ac:dyDescent="0.25">
      <c r="A256" s="317" t="s">
        <v>1076</v>
      </c>
      <c r="B256" s="71" t="s">
        <v>1076</v>
      </c>
      <c r="C256" s="161" t="s">
        <v>1054</v>
      </c>
      <c r="D256" s="161">
        <v>2</v>
      </c>
      <c r="E256" s="161" t="s">
        <v>1545</v>
      </c>
      <c r="F256" s="161" t="s">
        <v>1076</v>
      </c>
      <c r="G256" s="161" t="s">
        <v>19</v>
      </c>
      <c r="H256" s="161" t="s">
        <v>1814</v>
      </c>
      <c r="I256" s="161" t="s">
        <v>1814</v>
      </c>
      <c r="J256" s="161" t="s">
        <v>1814</v>
      </c>
      <c r="K256" s="161" t="s">
        <v>19</v>
      </c>
      <c r="L256" s="161" t="s">
        <v>19</v>
      </c>
      <c r="M256" s="161" t="s">
        <v>19</v>
      </c>
      <c r="N256" s="161" t="s">
        <v>730</v>
      </c>
      <c r="O256" s="161" t="s">
        <v>19</v>
      </c>
      <c r="P256" s="161" t="s">
        <v>392</v>
      </c>
      <c r="Q256" s="161">
        <v>0</v>
      </c>
      <c r="R256" s="161">
        <v>1</v>
      </c>
      <c r="S256" s="168" t="s">
        <v>497</v>
      </c>
      <c r="T256" s="168" t="s">
        <v>1077</v>
      </c>
      <c r="U256" s="168">
        <v>45811</v>
      </c>
      <c r="V256" s="168">
        <v>45905</v>
      </c>
      <c r="W256" s="315" t="s">
        <v>618</v>
      </c>
      <c r="XFC256" s="167"/>
    </row>
    <row r="257" spans="1:23 16382:16383" ht="45" x14ac:dyDescent="0.25">
      <c r="A257" s="316" t="s">
        <v>1078</v>
      </c>
      <c r="B257" s="71" t="s">
        <v>1078</v>
      </c>
      <c r="C257" s="161" t="s">
        <v>1054</v>
      </c>
      <c r="D257" s="161">
        <v>2</v>
      </c>
      <c r="E257" s="161" t="s">
        <v>499</v>
      </c>
      <c r="F257" s="161" t="s">
        <v>1078</v>
      </c>
      <c r="G257" s="161" t="s">
        <v>19</v>
      </c>
      <c r="H257" s="161" t="s">
        <v>1814</v>
      </c>
      <c r="I257" s="161" t="s">
        <v>1814</v>
      </c>
      <c r="J257" s="161" t="s">
        <v>1814</v>
      </c>
      <c r="K257" s="161" t="s">
        <v>19</v>
      </c>
      <c r="L257" s="161" t="s">
        <v>19</v>
      </c>
      <c r="M257" s="161" t="s">
        <v>19</v>
      </c>
      <c r="N257" s="161" t="s">
        <v>730</v>
      </c>
      <c r="O257" s="161" t="s">
        <v>19</v>
      </c>
      <c r="P257" s="161" t="s">
        <v>42</v>
      </c>
      <c r="Q257" s="161">
        <v>25</v>
      </c>
      <c r="R257" s="161">
        <v>1</v>
      </c>
      <c r="S257" s="161" t="s">
        <v>497</v>
      </c>
      <c r="T257" s="161" t="s">
        <v>1079</v>
      </c>
      <c r="U257" s="168">
        <v>45908</v>
      </c>
      <c r="V257" s="168">
        <v>45947</v>
      </c>
      <c r="W257" s="315" t="s">
        <v>1054</v>
      </c>
    </row>
    <row r="258" spans="1:23 16382:16383" ht="34.5" customHeight="1" x14ac:dyDescent="0.25">
      <c r="A258" s="316" t="s">
        <v>1080</v>
      </c>
      <c r="B258" s="71" t="s">
        <v>1080</v>
      </c>
      <c r="C258" s="161" t="s">
        <v>1054</v>
      </c>
      <c r="D258" s="161">
        <v>2</v>
      </c>
      <c r="E258" s="161" t="s">
        <v>499</v>
      </c>
      <c r="F258" s="161" t="s">
        <v>1080</v>
      </c>
      <c r="G258" s="161" t="s">
        <v>19</v>
      </c>
      <c r="H258" s="161">
        <v>0</v>
      </c>
      <c r="I258" s="161">
        <v>0</v>
      </c>
      <c r="J258" s="161">
        <v>0</v>
      </c>
      <c r="K258" s="161" t="s">
        <v>19</v>
      </c>
      <c r="L258" s="161" t="s">
        <v>19</v>
      </c>
      <c r="M258" s="161" t="s">
        <v>19</v>
      </c>
      <c r="N258" s="161" t="s">
        <v>730</v>
      </c>
      <c r="O258" s="161" t="s">
        <v>19</v>
      </c>
      <c r="P258" s="161" t="s">
        <v>43</v>
      </c>
      <c r="Q258" s="161">
        <v>25</v>
      </c>
      <c r="R258" s="161">
        <v>1</v>
      </c>
      <c r="S258" s="168" t="s">
        <v>497</v>
      </c>
      <c r="T258" s="168" t="s">
        <v>1081</v>
      </c>
      <c r="U258" s="168">
        <v>45950</v>
      </c>
      <c r="V258" s="168">
        <v>45968</v>
      </c>
      <c r="W258" s="315" t="s">
        <v>1054</v>
      </c>
      <c r="XFC258" s="167"/>
    </row>
    <row r="259" spans="1:23 16382:16383" ht="30" x14ac:dyDescent="0.25">
      <c r="A259" s="316" t="s">
        <v>1082</v>
      </c>
      <c r="B259" s="71" t="s">
        <v>1082</v>
      </c>
      <c r="C259" s="161" t="s">
        <v>1054</v>
      </c>
      <c r="D259" s="161">
        <v>2</v>
      </c>
      <c r="E259" s="161" t="s">
        <v>1545</v>
      </c>
      <c r="F259" s="161" t="s">
        <v>1082</v>
      </c>
      <c r="G259" s="161" t="s">
        <v>19</v>
      </c>
      <c r="H259" s="161">
        <v>0</v>
      </c>
      <c r="I259" s="161">
        <v>0</v>
      </c>
      <c r="J259" s="161">
        <v>0</v>
      </c>
      <c r="K259" s="161" t="s">
        <v>19</v>
      </c>
      <c r="L259" s="161" t="s">
        <v>19</v>
      </c>
      <c r="M259" s="161" t="s">
        <v>19</v>
      </c>
      <c r="N259" s="161" t="s">
        <v>730</v>
      </c>
      <c r="O259" s="161" t="s">
        <v>19</v>
      </c>
      <c r="P259" s="161" t="s">
        <v>393</v>
      </c>
      <c r="Q259" s="161">
        <v>0</v>
      </c>
      <c r="R259" s="161">
        <v>1</v>
      </c>
      <c r="S259" s="161" t="s">
        <v>497</v>
      </c>
      <c r="T259" s="161" t="s">
        <v>1083</v>
      </c>
      <c r="U259" s="168">
        <v>45971</v>
      </c>
      <c r="V259" s="168">
        <v>45975</v>
      </c>
      <c r="W259" s="315" t="s">
        <v>540</v>
      </c>
    </row>
    <row r="260" spans="1:23 16382:16383" ht="45" x14ac:dyDescent="0.25">
      <c r="A260" s="316" t="s">
        <v>1084</v>
      </c>
      <c r="B260" s="71" t="s">
        <v>1084</v>
      </c>
      <c r="C260" s="161" t="s">
        <v>1054</v>
      </c>
      <c r="D260" s="161">
        <v>2</v>
      </c>
      <c r="E260" s="161" t="s">
        <v>499</v>
      </c>
      <c r="F260" s="161" t="s">
        <v>1084</v>
      </c>
      <c r="G260" s="161" t="s">
        <v>19</v>
      </c>
      <c r="H260" s="161" t="s">
        <v>1814</v>
      </c>
      <c r="I260" s="161" t="s">
        <v>1814</v>
      </c>
      <c r="J260" s="161" t="s">
        <v>1814</v>
      </c>
      <c r="K260" s="161" t="s">
        <v>19</v>
      </c>
      <c r="L260" s="161" t="s">
        <v>19</v>
      </c>
      <c r="M260" s="161" t="s">
        <v>19</v>
      </c>
      <c r="N260" s="161" t="s">
        <v>730</v>
      </c>
      <c r="O260" s="161" t="s">
        <v>19</v>
      </c>
      <c r="P260" s="161" t="s">
        <v>44</v>
      </c>
      <c r="Q260" s="161">
        <v>25</v>
      </c>
      <c r="R260" s="161">
        <v>1</v>
      </c>
      <c r="S260" s="161" t="s">
        <v>497</v>
      </c>
      <c r="T260" s="161" t="s">
        <v>1085</v>
      </c>
      <c r="U260" s="168">
        <v>45979</v>
      </c>
      <c r="V260" s="168">
        <v>45996</v>
      </c>
      <c r="W260" s="315" t="s">
        <v>1086</v>
      </c>
    </row>
    <row r="261" spans="1:23 16382:16383" ht="60" hidden="1" x14ac:dyDescent="0.25">
      <c r="A261" s="318" t="s">
        <v>1087</v>
      </c>
      <c r="B261" s="71" t="e">
        <v>#N/A</v>
      </c>
      <c r="C261" s="170" t="s">
        <v>1054</v>
      </c>
      <c r="D261" s="170">
        <v>2</v>
      </c>
      <c r="E261" s="170" t="s">
        <v>2068</v>
      </c>
      <c r="F261" s="170" t="s">
        <v>1087</v>
      </c>
      <c r="G261" s="170" t="s">
        <v>511</v>
      </c>
      <c r="H261" s="170" t="e">
        <v>#N/A</v>
      </c>
      <c r="I261" s="170" t="e">
        <v>#N/A</v>
      </c>
      <c r="J261" s="170" t="e">
        <v>#N/A</v>
      </c>
      <c r="K261" s="170" t="s">
        <v>19</v>
      </c>
      <c r="L261" s="161" t="s">
        <v>512</v>
      </c>
      <c r="M261" s="170" t="s">
        <v>34</v>
      </c>
      <c r="N261" s="170" t="s">
        <v>730</v>
      </c>
      <c r="O261" s="170" t="s">
        <v>19</v>
      </c>
      <c r="P261" s="170" t="s">
        <v>45</v>
      </c>
      <c r="Q261" s="170">
        <v>12</v>
      </c>
      <c r="R261" s="175">
        <v>1</v>
      </c>
      <c r="S261" s="171" t="s">
        <v>497</v>
      </c>
      <c r="T261" s="171" t="s">
        <v>1072</v>
      </c>
      <c r="U261" s="171" t="s">
        <v>1886</v>
      </c>
      <c r="V261" s="170" t="s">
        <v>2010</v>
      </c>
      <c r="W261" s="326" t="s">
        <v>1073</v>
      </c>
      <c r="XFC261" s="167"/>
    </row>
    <row r="262" spans="1:23 16382:16383" ht="60" x14ac:dyDescent="0.25">
      <c r="A262" s="318" t="s">
        <v>1088</v>
      </c>
      <c r="B262" s="71" t="e">
        <v>#N/A</v>
      </c>
      <c r="C262" s="170" t="s">
        <v>1054</v>
      </c>
      <c r="D262" s="170">
        <v>2</v>
      </c>
      <c r="E262" s="170" t="s">
        <v>2067</v>
      </c>
      <c r="F262" s="170" t="s">
        <v>1088</v>
      </c>
      <c r="G262" s="170" t="s">
        <v>19</v>
      </c>
      <c r="H262" s="170" t="s">
        <v>1814</v>
      </c>
      <c r="I262" s="170" t="s">
        <v>1814</v>
      </c>
      <c r="J262" s="170" t="s">
        <v>1814</v>
      </c>
      <c r="K262" s="170" t="s">
        <v>19</v>
      </c>
      <c r="L262" s="170" t="s">
        <v>19</v>
      </c>
      <c r="M262" s="170" t="s">
        <v>19</v>
      </c>
      <c r="N262" s="161" t="s">
        <v>730</v>
      </c>
      <c r="O262" s="170" t="s">
        <v>19</v>
      </c>
      <c r="P262" s="170" t="s">
        <v>391</v>
      </c>
      <c r="Q262" s="170">
        <v>25</v>
      </c>
      <c r="R262" s="175">
        <v>1</v>
      </c>
      <c r="S262" s="171" t="s">
        <v>497</v>
      </c>
      <c r="T262" s="170" t="s">
        <v>1075</v>
      </c>
      <c r="U262" s="171">
        <v>45691</v>
      </c>
      <c r="V262" s="171">
        <v>45807</v>
      </c>
      <c r="W262" s="315" t="s">
        <v>1054</v>
      </c>
      <c r="XFB262" s="167"/>
    </row>
    <row r="263" spans="1:23 16382:16383" ht="45" x14ac:dyDescent="0.25">
      <c r="A263" s="318" t="s">
        <v>1089</v>
      </c>
      <c r="B263" s="71" t="e">
        <v>#N/A</v>
      </c>
      <c r="C263" s="170" t="s">
        <v>1054</v>
      </c>
      <c r="D263" s="170">
        <v>2</v>
      </c>
      <c r="E263" s="170" t="s">
        <v>2066</v>
      </c>
      <c r="F263" s="170" t="s">
        <v>1089</v>
      </c>
      <c r="G263" s="170" t="s">
        <v>1814</v>
      </c>
      <c r="H263" s="170" t="s">
        <v>1814</v>
      </c>
      <c r="I263" s="170" t="s">
        <v>1814</v>
      </c>
      <c r="J263" s="170" t="s">
        <v>1814</v>
      </c>
      <c r="K263" s="170" t="s">
        <v>19</v>
      </c>
      <c r="L263" s="170" t="s">
        <v>19</v>
      </c>
      <c r="M263" s="170" t="s">
        <v>19</v>
      </c>
      <c r="N263" s="161" t="s">
        <v>730</v>
      </c>
      <c r="O263" s="170" t="s">
        <v>19</v>
      </c>
      <c r="P263" s="170" t="s">
        <v>392</v>
      </c>
      <c r="Q263" s="170">
        <v>0</v>
      </c>
      <c r="R263" s="175">
        <v>1</v>
      </c>
      <c r="S263" s="171" t="s">
        <v>497</v>
      </c>
      <c r="T263" s="170" t="s">
        <v>1077</v>
      </c>
      <c r="U263" s="171">
        <v>45811</v>
      </c>
      <c r="V263" s="171">
        <v>45905</v>
      </c>
      <c r="W263" s="315" t="s">
        <v>618</v>
      </c>
      <c r="XFB263" s="167"/>
    </row>
    <row r="264" spans="1:23 16382:16383" ht="34.5" customHeight="1" x14ac:dyDescent="0.25">
      <c r="A264" s="318" t="s">
        <v>1090</v>
      </c>
      <c r="B264" s="71" t="e">
        <v>#N/A</v>
      </c>
      <c r="C264" s="170" t="s">
        <v>1054</v>
      </c>
      <c r="D264" s="170">
        <v>2</v>
      </c>
      <c r="E264" s="170" t="s">
        <v>2067</v>
      </c>
      <c r="F264" s="170" t="s">
        <v>1090</v>
      </c>
      <c r="G264" s="170" t="s">
        <v>19</v>
      </c>
      <c r="H264" s="170" t="e">
        <v>#N/A</v>
      </c>
      <c r="I264" s="170" t="e">
        <v>#N/A</v>
      </c>
      <c r="J264" s="170" t="e">
        <v>#N/A</v>
      </c>
      <c r="K264" s="170" t="s">
        <v>19</v>
      </c>
      <c r="L264" s="170" t="s">
        <v>19</v>
      </c>
      <c r="M264" s="170" t="s">
        <v>19</v>
      </c>
      <c r="N264" s="170" t="e">
        <v>#N/A</v>
      </c>
      <c r="O264" s="170" t="s">
        <v>19</v>
      </c>
      <c r="P264" s="170" t="s">
        <v>42</v>
      </c>
      <c r="Q264" s="170">
        <v>25</v>
      </c>
      <c r="R264" s="175">
        <v>1</v>
      </c>
      <c r="S264" s="171" t="s">
        <v>497</v>
      </c>
      <c r="T264" s="170" t="s">
        <v>1079</v>
      </c>
      <c r="U264" s="171">
        <v>45908</v>
      </c>
      <c r="V264" s="171">
        <v>45947</v>
      </c>
      <c r="W264" s="315" t="s">
        <v>1054</v>
      </c>
      <c r="XFB264" s="167"/>
    </row>
    <row r="265" spans="1:23 16382:16383" ht="30" x14ac:dyDescent="0.25">
      <c r="A265" s="318" t="s">
        <v>1091</v>
      </c>
      <c r="B265" s="71" t="e">
        <v>#N/A</v>
      </c>
      <c r="C265" s="170" t="s">
        <v>1054</v>
      </c>
      <c r="D265" s="170">
        <v>2</v>
      </c>
      <c r="E265" s="170" t="s">
        <v>2067</v>
      </c>
      <c r="F265" s="170" t="s">
        <v>1091</v>
      </c>
      <c r="G265" s="170" t="s">
        <v>19</v>
      </c>
      <c r="H265" s="170" t="s">
        <v>1814</v>
      </c>
      <c r="I265" s="170" t="s">
        <v>1814</v>
      </c>
      <c r="J265" s="170" t="s">
        <v>1814</v>
      </c>
      <c r="K265" s="170" t="s">
        <v>19</v>
      </c>
      <c r="L265" s="170" t="s">
        <v>19</v>
      </c>
      <c r="M265" s="170" t="s">
        <v>19</v>
      </c>
      <c r="N265" s="161" t="e">
        <v>#N/A</v>
      </c>
      <c r="O265" s="170" t="s">
        <v>19</v>
      </c>
      <c r="P265" s="170" t="s">
        <v>43</v>
      </c>
      <c r="Q265" s="170">
        <v>25</v>
      </c>
      <c r="R265" s="175">
        <v>1</v>
      </c>
      <c r="S265" s="171" t="s">
        <v>497</v>
      </c>
      <c r="T265" s="170" t="s">
        <v>1081</v>
      </c>
      <c r="U265" s="171">
        <v>45950</v>
      </c>
      <c r="V265" s="171">
        <v>45968</v>
      </c>
      <c r="W265" s="315" t="s">
        <v>1054</v>
      </c>
      <c r="XFB265" s="167"/>
    </row>
    <row r="266" spans="1:23 16382:16383" ht="45" x14ac:dyDescent="0.25">
      <c r="A266" s="318" t="s">
        <v>1092</v>
      </c>
      <c r="B266" s="71" t="e">
        <v>#N/A</v>
      </c>
      <c r="C266" s="170" t="s">
        <v>1054</v>
      </c>
      <c r="D266" s="170">
        <v>2</v>
      </c>
      <c r="E266" s="170" t="s">
        <v>2066</v>
      </c>
      <c r="F266" s="170" t="s">
        <v>1092</v>
      </c>
      <c r="G266" s="170" t="s">
        <v>19</v>
      </c>
      <c r="H266" s="170" t="s">
        <v>1814</v>
      </c>
      <c r="I266" s="170" t="s">
        <v>1814</v>
      </c>
      <c r="J266" s="170" t="s">
        <v>1814</v>
      </c>
      <c r="K266" s="170" t="s">
        <v>19</v>
      </c>
      <c r="L266" s="170" t="s">
        <v>19</v>
      </c>
      <c r="M266" s="170" t="s">
        <v>19</v>
      </c>
      <c r="N266" s="161" t="e">
        <v>#N/A</v>
      </c>
      <c r="O266" s="170" t="s">
        <v>19</v>
      </c>
      <c r="P266" s="170" t="s">
        <v>393</v>
      </c>
      <c r="Q266" s="170">
        <v>0</v>
      </c>
      <c r="R266" s="175">
        <v>1</v>
      </c>
      <c r="S266" s="171" t="s">
        <v>497</v>
      </c>
      <c r="T266" s="170" t="s">
        <v>1083</v>
      </c>
      <c r="U266" s="171">
        <v>45971</v>
      </c>
      <c r="V266" s="171">
        <v>45975</v>
      </c>
      <c r="W266" s="315" t="s">
        <v>540</v>
      </c>
      <c r="XFB266" s="167"/>
    </row>
    <row r="267" spans="1:23 16382:16383" ht="34.5" customHeight="1" x14ac:dyDescent="0.25">
      <c r="A267" s="318" t="s">
        <v>1093</v>
      </c>
      <c r="B267" s="71" t="e">
        <v>#N/A</v>
      </c>
      <c r="C267" s="170" t="s">
        <v>1054</v>
      </c>
      <c r="D267" s="170">
        <v>2</v>
      </c>
      <c r="E267" s="170" t="s">
        <v>2067</v>
      </c>
      <c r="F267" s="170" t="s">
        <v>1093</v>
      </c>
      <c r="G267" s="170" t="s">
        <v>19</v>
      </c>
      <c r="H267" s="170" t="e">
        <v>#N/A</v>
      </c>
      <c r="I267" s="170" t="e">
        <v>#N/A</v>
      </c>
      <c r="J267" s="170" t="e">
        <v>#N/A</v>
      </c>
      <c r="K267" s="170" t="s">
        <v>19</v>
      </c>
      <c r="L267" s="170" t="s">
        <v>19</v>
      </c>
      <c r="M267" s="170" t="s">
        <v>19</v>
      </c>
      <c r="N267" s="170" t="e">
        <v>#N/A</v>
      </c>
      <c r="O267" s="170" t="s">
        <v>19</v>
      </c>
      <c r="P267" s="170" t="s">
        <v>44</v>
      </c>
      <c r="Q267" s="170">
        <v>25</v>
      </c>
      <c r="R267" s="175">
        <v>1</v>
      </c>
      <c r="S267" s="171" t="s">
        <v>497</v>
      </c>
      <c r="T267" s="170" t="s">
        <v>1085</v>
      </c>
      <c r="U267" s="171">
        <v>45979</v>
      </c>
      <c r="V267" s="171">
        <v>45996</v>
      </c>
      <c r="W267" s="315" t="s">
        <v>1086</v>
      </c>
      <c r="XFB267" s="167"/>
    </row>
    <row r="268" spans="1:23 16382:16383" ht="90" hidden="1" x14ac:dyDescent="0.25">
      <c r="A268" s="325" t="s">
        <v>1094</v>
      </c>
      <c r="B268" s="71" t="s">
        <v>1094</v>
      </c>
      <c r="C268" s="178" t="s">
        <v>1054</v>
      </c>
      <c r="D268" s="178">
        <v>2</v>
      </c>
      <c r="E268" s="178" t="s">
        <v>492</v>
      </c>
      <c r="F268" s="178" t="s">
        <v>1094</v>
      </c>
      <c r="G268" s="178" t="s">
        <v>511</v>
      </c>
      <c r="H268" s="178" t="s">
        <v>1814</v>
      </c>
      <c r="I268" s="178" t="s">
        <v>1814</v>
      </c>
      <c r="J268" s="178" t="s">
        <v>1814</v>
      </c>
      <c r="K268" s="178" t="s">
        <v>19</v>
      </c>
      <c r="L268" s="178" t="s">
        <v>495</v>
      </c>
      <c r="M268" s="178" t="s">
        <v>34</v>
      </c>
      <c r="N268" s="178" t="s">
        <v>646</v>
      </c>
      <c r="O268" s="178">
        <v>0</v>
      </c>
      <c r="P268" s="178" t="s">
        <v>286</v>
      </c>
      <c r="Q268" s="178">
        <v>5</v>
      </c>
      <c r="R268" s="178">
        <v>1</v>
      </c>
      <c r="S268" s="179" t="s">
        <v>497</v>
      </c>
      <c r="T268" s="179" t="s">
        <v>1095</v>
      </c>
      <c r="U268" s="179" t="s">
        <v>1886</v>
      </c>
      <c r="V268" s="161" t="s">
        <v>1906</v>
      </c>
      <c r="W268" s="315" t="s">
        <v>1054</v>
      </c>
      <c r="XFC268" s="177"/>
    </row>
    <row r="269" spans="1:23 16382:16383" ht="90" x14ac:dyDescent="0.25">
      <c r="A269" s="316" t="s">
        <v>1096</v>
      </c>
      <c r="B269" s="71" t="s">
        <v>1096</v>
      </c>
      <c r="C269" s="161" t="s">
        <v>1054</v>
      </c>
      <c r="D269" s="161">
        <v>2</v>
      </c>
      <c r="E269" s="161" t="s">
        <v>499</v>
      </c>
      <c r="F269" s="161" t="s">
        <v>1096</v>
      </c>
      <c r="G269" s="161" t="s">
        <v>19</v>
      </c>
      <c r="H269" s="161" t="s">
        <v>1814</v>
      </c>
      <c r="I269" s="161" t="s">
        <v>1814</v>
      </c>
      <c r="J269" s="161" t="s">
        <v>1814</v>
      </c>
      <c r="K269" s="161" t="s">
        <v>19</v>
      </c>
      <c r="L269" s="161" t="s">
        <v>19</v>
      </c>
      <c r="M269" s="161" t="s">
        <v>19</v>
      </c>
      <c r="N269" s="161" t="s">
        <v>646</v>
      </c>
      <c r="O269" s="161" t="s">
        <v>19</v>
      </c>
      <c r="P269" s="161" t="s">
        <v>287</v>
      </c>
      <c r="Q269" s="161">
        <v>100</v>
      </c>
      <c r="R269" s="161">
        <v>1</v>
      </c>
      <c r="S269" s="161" t="s">
        <v>497</v>
      </c>
      <c r="T269" s="161" t="s">
        <v>1095</v>
      </c>
      <c r="U269" s="168">
        <v>45691</v>
      </c>
      <c r="V269" s="168">
        <v>46003</v>
      </c>
      <c r="W269" s="315" t="s">
        <v>1054</v>
      </c>
    </row>
    <row r="270" spans="1:23 16382:16383" ht="255" hidden="1" x14ac:dyDescent="0.25">
      <c r="A270" s="325" t="s">
        <v>1350</v>
      </c>
      <c r="B270" s="71" t="s">
        <v>1350</v>
      </c>
      <c r="C270" s="178" t="s">
        <v>1301</v>
      </c>
      <c r="D270" s="178">
        <v>4</v>
      </c>
      <c r="E270" s="178" t="s">
        <v>492</v>
      </c>
      <c r="F270" s="178" t="s">
        <v>1350</v>
      </c>
      <c r="G270" s="178" t="s">
        <v>494</v>
      </c>
      <c r="H270" s="178" t="s">
        <v>10</v>
      </c>
      <c r="I270" s="178" t="s">
        <v>1456</v>
      </c>
      <c r="J270" s="178" t="s">
        <v>1457</v>
      </c>
      <c r="K270" s="178" t="s">
        <v>605</v>
      </c>
      <c r="L270" s="178" t="s">
        <v>512</v>
      </c>
      <c r="M270" s="178" t="s">
        <v>19</v>
      </c>
      <c r="N270" s="178" t="s">
        <v>646</v>
      </c>
      <c r="O270" s="178" t="s">
        <v>1629</v>
      </c>
      <c r="P270" s="178" t="s">
        <v>249</v>
      </c>
      <c r="Q270" s="178">
        <v>20</v>
      </c>
      <c r="R270" s="178">
        <v>1</v>
      </c>
      <c r="S270" s="179" t="s">
        <v>497</v>
      </c>
      <c r="T270" s="179" t="s">
        <v>1351</v>
      </c>
      <c r="U270" s="179" t="s">
        <v>1914</v>
      </c>
      <c r="V270" s="161" t="s">
        <v>1960</v>
      </c>
      <c r="W270" s="315" t="s">
        <v>1352</v>
      </c>
      <c r="XFC270" s="177"/>
    </row>
    <row r="271" spans="1:23 16382:16383" ht="45" x14ac:dyDescent="0.25">
      <c r="A271" s="316" t="s">
        <v>1353</v>
      </c>
      <c r="B271" s="71" t="s">
        <v>1353</v>
      </c>
      <c r="C271" s="161" t="s">
        <v>1301</v>
      </c>
      <c r="D271" s="161">
        <v>4</v>
      </c>
      <c r="E271" s="161" t="s">
        <v>499</v>
      </c>
      <c r="F271" s="161" t="s">
        <v>1353</v>
      </c>
      <c r="G271" s="161" t="s">
        <v>19</v>
      </c>
      <c r="H271" s="161" t="s">
        <v>1814</v>
      </c>
      <c r="I271" s="161" t="s">
        <v>1814</v>
      </c>
      <c r="J271" s="161" t="s">
        <v>1814</v>
      </c>
      <c r="K271" s="161" t="s">
        <v>19</v>
      </c>
      <c r="L271" s="161" t="s">
        <v>19</v>
      </c>
      <c r="M271" s="161" t="s">
        <v>19</v>
      </c>
      <c r="N271" s="161" t="s">
        <v>646</v>
      </c>
      <c r="O271" s="161" t="s">
        <v>19</v>
      </c>
      <c r="P271" s="161" t="s">
        <v>250</v>
      </c>
      <c r="Q271" s="161">
        <v>100</v>
      </c>
      <c r="R271" s="161">
        <v>1</v>
      </c>
      <c r="S271" s="161" t="s">
        <v>497</v>
      </c>
      <c r="T271" s="161" t="s">
        <v>1354</v>
      </c>
      <c r="U271" s="168">
        <v>45672</v>
      </c>
      <c r="V271" s="168">
        <v>45839</v>
      </c>
      <c r="W271" s="315" t="s">
        <v>1301</v>
      </c>
    </row>
    <row r="272" spans="1:23 16382:16383" ht="45" x14ac:dyDescent="0.25">
      <c r="A272" s="319" t="s">
        <v>1355</v>
      </c>
      <c r="B272" s="71" t="s">
        <v>1355</v>
      </c>
      <c r="C272" s="161" t="s">
        <v>1301</v>
      </c>
      <c r="D272" s="161">
        <v>4</v>
      </c>
      <c r="E272" s="161" t="s">
        <v>1545</v>
      </c>
      <c r="F272" s="161" t="s">
        <v>1355</v>
      </c>
      <c r="G272" s="161" t="s">
        <v>19</v>
      </c>
      <c r="H272" s="161" t="s">
        <v>1814</v>
      </c>
      <c r="I272" s="161" t="s">
        <v>1814</v>
      </c>
      <c r="J272" s="161" t="s">
        <v>1814</v>
      </c>
      <c r="K272" s="161" t="s">
        <v>19</v>
      </c>
      <c r="L272" s="161" t="s">
        <v>19</v>
      </c>
      <c r="M272" s="161" t="s">
        <v>19</v>
      </c>
      <c r="N272" s="161" t="s">
        <v>646</v>
      </c>
      <c r="O272" s="161" t="s">
        <v>19</v>
      </c>
      <c r="P272" s="161" t="s">
        <v>1827</v>
      </c>
      <c r="Q272" s="161">
        <v>0</v>
      </c>
      <c r="R272" s="161">
        <v>1</v>
      </c>
      <c r="S272" s="168" t="s">
        <v>497</v>
      </c>
      <c r="T272" s="168" t="s">
        <v>1356</v>
      </c>
      <c r="U272" s="168">
        <v>45840</v>
      </c>
      <c r="V272" s="168">
        <v>45869</v>
      </c>
      <c r="W272" s="315" t="s">
        <v>618</v>
      </c>
      <c r="XFC272" s="160"/>
    </row>
    <row r="273" spans="1:23 16383:16383" ht="34.5" customHeight="1" x14ac:dyDescent="0.25">
      <c r="A273" s="319" t="s">
        <v>1357</v>
      </c>
      <c r="B273" s="71" t="s">
        <v>1357</v>
      </c>
      <c r="C273" s="161" t="s">
        <v>1301</v>
      </c>
      <c r="D273" s="161">
        <v>4</v>
      </c>
      <c r="E273" s="161" t="s">
        <v>1545</v>
      </c>
      <c r="F273" s="161" t="s">
        <v>1357</v>
      </c>
      <c r="G273" s="161" t="s">
        <v>19</v>
      </c>
      <c r="H273" s="161">
        <v>0</v>
      </c>
      <c r="I273" s="161">
        <v>0</v>
      </c>
      <c r="J273" s="161">
        <v>0</v>
      </c>
      <c r="K273" s="161" t="s">
        <v>19</v>
      </c>
      <c r="L273" s="161" t="s">
        <v>19</v>
      </c>
      <c r="M273" s="161" t="s">
        <v>19</v>
      </c>
      <c r="N273" s="161" t="s">
        <v>646</v>
      </c>
      <c r="O273" s="161" t="s">
        <v>19</v>
      </c>
      <c r="P273" s="161" t="s">
        <v>1828</v>
      </c>
      <c r="Q273" s="161">
        <v>0</v>
      </c>
      <c r="R273" s="161">
        <v>1</v>
      </c>
      <c r="S273" s="168" t="s">
        <v>497</v>
      </c>
      <c r="T273" s="168" t="s">
        <v>1351</v>
      </c>
      <c r="U273" s="168">
        <v>45870</v>
      </c>
      <c r="V273" s="168">
        <v>46021</v>
      </c>
      <c r="W273" s="315" t="s">
        <v>618</v>
      </c>
      <c r="XFC273" s="160"/>
    </row>
    <row r="274" spans="1:23 16383:16383" ht="255" hidden="1" x14ac:dyDescent="0.25">
      <c r="A274" s="325" t="s">
        <v>1358</v>
      </c>
      <c r="B274" s="71" t="s">
        <v>1358</v>
      </c>
      <c r="C274" s="178" t="s">
        <v>1301</v>
      </c>
      <c r="D274" s="178">
        <v>4</v>
      </c>
      <c r="E274" s="178" t="s">
        <v>492</v>
      </c>
      <c r="F274" s="178" t="s">
        <v>1358</v>
      </c>
      <c r="G274" s="178" t="s">
        <v>494</v>
      </c>
      <c r="H274" s="178" t="s">
        <v>10</v>
      </c>
      <c r="I274" s="178" t="s">
        <v>1456</v>
      </c>
      <c r="J274" s="178" t="s">
        <v>1457</v>
      </c>
      <c r="K274" s="178" t="s">
        <v>558</v>
      </c>
      <c r="L274" s="178" t="s">
        <v>512</v>
      </c>
      <c r="M274" s="178" t="s">
        <v>19</v>
      </c>
      <c r="N274" s="178" t="s">
        <v>646</v>
      </c>
      <c r="O274" s="178" t="s">
        <v>1629</v>
      </c>
      <c r="P274" s="178" t="s">
        <v>1829</v>
      </c>
      <c r="Q274" s="178">
        <v>20</v>
      </c>
      <c r="R274" s="178">
        <v>2</v>
      </c>
      <c r="S274" s="179" t="s">
        <v>497</v>
      </c>
      <c r="T274" s="179" t="s">
        <v>1359</v>
      </c>
      <c r="U274" s="179" t="s">
        <v>1914</v>
      </c>
      <c r="V274" s="161" t="s">
        <v>1955</v>
      </c>
      <c r="W274" s="315" t="s">
        <v>1360</v>
      </c>
      <c r="XFC274" s="177"/>
    </row>
    <row r="275" spans="1:23 16383:16383" ht="45" x14ac:dyDescent="0.25">
      <c r="A275" s="316" t="s">
        <v>1361</v>
      </c>
      <c r="B275" s="71" t="s">
        <v>1361</v>
      </c>
      <c r="C275" s="161" t="s">
        <v>1301</v>
      </c>
      <c r="D275" s="161">
        <v>4</v>
      </c>
      <c r="E275" s="161" t="s">
        <v>499</v>
      </c>
      <c r="F275" s="161" t="s">
        <v>1361</v>
      </c>
      <c r="G275" s="161" t="s">
        <v>19</v>
      </c>
      <c r="H275" s="161" t="s">
        <v>1814</v>
      </c>
      <c r="I275" s="161" t="s">
        <v>1814</v>
      </c>
      <c r="J275" s="161" t="s">
        <v>1814</v>
      </c>
      <c r="K275" s="161" t="s">
        <v>19</v>
      </c>
      <c r="L275" s="161" t="s">
        <v>19</v>
      </c>
      <c r="M275" s="161" t="s">
        <v>19</v>
      </c>
      <c r="N275" s="161" t="s">
        <v>646</v>
      </c>
      <c r="O275" s="161" t="s">
        <v>19</v>
      </c>
      <c r="P275" s="161" t="s">
        <v>375</v>
      </c>
      <c r="Q275" s="161">
        <v>30</v>
      </c>
      <c r="R275" s="161">
        <v>2</v>
      </c>
      <c r="S275" s="168" t="s">
        <v>497</v>
      </c>
      <c r="T275" s="168" t="s">
        <v>1362</v>
      </c>
      <c r="U275" s="168">
        <v>45672</v>
      </c>
      <c r="V275" s="168">
        <v>45744</v>
      </c>
      <c r="W275" s="315" t="s">
        <v>1301</v>
      </c>
      <c r="XFC275" s="160"/>
    </row>
    <row r="276" spans="1:23 16383:16383" ht="45" x14ac:dyDescent="0.25">
      <c r="A276" s="319" t="s">
        <v>1363</v>
      </c>
      <c r="B276" s="71" t="s">
        <v>1363</v>
      </c>
      <c r="C276" s="161" t="s">
        <v>1301</v>
      </c>
      <c r="D276" s="161">
        <v>4</v>
      </c>
      <c r="E276" s="161" t="s">
        <v>1545</v>
      </c>
      <c r="F276" s="161" t="s">
        <v>1363</v>
      </c>
      <c r="G276" s="161" t="s">
        <v>19</v>
      </c>
      <c r="H276" s="161">
        <v>0</v>
      </c>
      <c r="I276" s="161">
        <v>0</v>
      </c>
      <c r="J276" s="161">
        <v>0</v>
      </c>
      <c r="K276" s="161" t="s">
        <v>19</v>
      </c>
      <c r="L276" s="161" t="s">
        <v>19</v>
      </c>
      <c r="M276" s="161" t="s">
        <v>19</v>
      </c>
      <c r="N276" s="161" t="s">
        <v>646</v>
      </c>
      <c r="O276" s="161" t="s">
        <v>19</v>
      </c>
      <c r="P276" s="161" t="s">
        <v>1364</v>
      </c>
      <c r="Q276" s="161">
        <v>0</v>
      </c>
      <c r="R276" s="161">
        <v>2</v>
      </c>
      <c r="S276" s="168" t="s">
        <v>497</v>
      </c>
      <c r="T276" s="168" t="s">
        <v>1362</v>
      </c>
      <c r="U276" s="168">
        <v>45719</v>
      </c>
      <c r="V276" s="168">
        <v>45807</v>
      </c>
      <c r="W276" s="315" t="s">
        <v>1192</v>
      </c>
      <c r="XFC276" s="160"/>
    </row>
    <row r="277" spans="1:23 16383:16383" ht="45" x14ac:dyDescent="0.25">
      <c r="A277" s="316" t="s">
        <v>1365</v>
      </c>
      <c r="B277" s="71" t="s">
        <v>1365</v>
      </c>
      <c r="C277" s="161" t="s">
        <v>1301</v>
      </c>
      <c r="D277" s="161">
        <v>4</v>
      </c>
      <c r="E277" s="161" t="s">
        <v>499</v>
      </c>
      <c r="F277" s="161" t="s">
        <v>1365</v>
      </c>
      <c r="G277" s="161" t="s">
        <v>19</v>
      </c>
      <c r="H277" s="161" t="s">
        <v>1814</v>
      </c>
      <c r="I277" s="161" t="s">
        <v>1814</v>
      </c>
      <c r="J277" s="161" t="s">
        <v>1814</v>
      </c>
      <c r="K277" s="161" t="s">
        <v>19</v>
      </c>
      <c r="L277" s="161" t="s">
        <v>19</v>
      </c>
      <c r="M277" s="161" t="s">
        <v>19</v>
      </c>
      <c r="N277" s="161" t="s">
        <v>646</v>
      </c>
      <c r="O277" s="161" t="s">
        <v>19</v>
      </c>
      <c r="P277" s="161" t="s">
        <v>1830</v>
      </c>
      <c r="Q277" s="161">
        <v>30</v>
      </c>
      <c r="R277" s="161">
        <v>2</v>
      </c>
      <c r="S277" s="168" t="s">
        <v>497</v>
      </c>
      <c r="T277" s="168" t="s">
        <v>1366</v>
      </c>
      <c r="U277" s="168">
        <v>45748</v>
      </c>
      <c r="V277" s="168">
        <v>45828</v>
      </c>
      <c r="W277" s="315" t="s">
        <v>1301</v>
      </c>
      <c r="XFC277" s="160"/>
    </row>
    <row r="278" spans="1:23 16383:16383" ht="45" x14ac:dyDescent="0.25">
      <c r="A278" s="317" t="s">
        <v>1367</v>
      </c>
      <c r="B278" s="71" t="s">
        <v>1367</v>
      </c>
      <c r="C278" s="161" t="s">
        <v>1301</v>
      </c>
      <c r="D278" s="161">
        <v>4</v>
      </c>
      <c r="E278" s="161" t="s">
        <v>1545</v>
      </c>
      <c r="F278" s="161" t="s">
        <v>1367</v>
      </c>
      <c r="G278" s="161" t="s">
        <v>19</v>
      </c>
      <c r="H278" s="161">
        <v>0</v>
      </c>
      <c r="I278" s="161">
        <v>0</v>
      </c>
      <c r="J278" s="161">
        <v>0</v>
      </c>
      <c r="K278" s="161" t="s">
        <v>19</v>
      </c>
      <c r="L278" s="161" t="s">
        <v>19</v>
      </c>
      <c r="M278" s="161" t="s">
        <v>19</v>
      </c>
      <c r="N278" s="161" t="s">
        <v>646</v>
      </c>
      <c r="O278" s="161" t="s">
        <v>19</v>
      </c>
      <c r="P278" s="161" t="s">
        <v>376</v>
      </c>
      <c r="Q278" s="161">
        <v>0</v>
      </c>
      <c r="R278" s="161">
        <v>2</v>
      </c>
      <c r="S278" s="168" t="s">
        <v>497</v>
      </c>
      <c r="T278" s="168" t="s">
        <v>1368</v>
      </c>
      <c r="U278" s="168">
        <v>45811</v>
      </c>
      <c r="V278" s="168">
        <v>45947</v>
      </c>
      <c r="W278" s="315" t="s">
        <v>1192</v>
      </c>
      <c r="XFC278" s="167"/>
    </row>
    <row r="279" spans="1:23 16383:16383" ht="45" x14ac:dyDescent="0.25">
      <c r="A279" s="316" t="s">
        <v>1369</v>
      </c>
      <c r="B279" s="71" t="s">
        <v>1369</v>
      </c>
      <c r="C279" s="161" t="s">
        <v>1301</v>
      </c>
      <c r="D279" s="161">
        <v>4</v>
      </c>
      <c r="E279" s="161" t="s">
        <v>499</v>
      </c>
      <c r="F279" s="161" t="s">
        <v>1369</v>
      </c>
      <c r="G279" s="161" t="s">
        <v>19</v>
      </c>
      <c r="H279" s="161" t="s">
        <v>1814</v>
      </c>
      <c r="I279" s="161" t="s">
        <v>1814</v>
      </c>
      <c r="J279" s="161" t="s">
        <v>1814</v>
      </c>
      <c r="K279" s="161" t="s">
        <v>19</v>
      </c>
      <c r="L279" s="161" t="s">
        <v>19</v>
      </c>
      <c r="M279" s="161" t="s">
        <v>19</v>
      </c>
      <c r="N279" s="161" t="s">
        <v>646</v>
      </c>
      <c r="O279" s="161" t="s">
        <v>19</v>
      </c>
      <c r="P279" s="161" t="s">
        <v>377</v>
      </c>
      <c r="Q279" s="161">
        <v>40</v>
      </c>
      <c r="R279" s="161">
        <v>2</v>
      </c>
      <c r="S279" s="161" t="s">
        <v>497</v>
      </c>
      <c r="T279" s="161" t="s">
        <v>1370</v>
      </c>
      <c r="U279" s="168">
        <v>45915</v>
      </c>
      <c r="V279" s="168">
        <v>45968</v>
      </c>
      <c r="W279" s="315" t="s">
        <v>1301</v>
      </c>
    </row>
    <row r="280" spans="1:23 16383:16383" ht="34.5" customHeight="1" x14ac:dyDescent="0.25">
      <c r="A280" s="317" t="s">
        <v>1371</v>
      </c>
      <c r="B280" s="71" t="s">
        <v>1371</v>
      </c>
      <c r="C280" s="161" t="s">
        <v>1301</v>
      </c>
      <c r="D280" s="161">
        <v>4</v>
      </c>
      <c r="E280" s="161" t="s">
        <v>1545</v>
      </c>
      <c r="F280" s="161" t="s">
        <v>1371</v>
      </c>
      <c r="G280" s="161" t="s">
        <v>19</v>
      </c>
      <c r="H280" s="161">
        <v>0</v>
      </c>
      <c r="I280" s="161">
        <v>0</v>
      </c>
      <c r="J280" s="161">
        <v>0</v>
      </c>
      <c r="K280" s="161" t="s">
        <v>19</v>
      </c>
      <c r="L280" s="161" t="s">
        <v>19</v>
      </c>
      <c r="M280" s="161" t="s">
        <v>19</v>
      </c>
      <c r="N280" s="161" t="s">
        <v>646</v>
      </c>
      <c r="O280" s="161" t="s">
        <v>19</v>
      </c>
      <c r="P280" s="161" t="s">
        <v>1831</v>
      </c>
      <c r="Q280" s="161">
        <v>0</v>
      </c>
      <c r="R280" s="161">
        <v>2</v>
      </c>
      <c r="S280" s="168" t="s">
        <v>497</v>
      </c>
      <c r="T280" s="168" t="s">
        <v>1372</v>
      </c>
      <c r="U280" s="168">
        <v>45975</v>
      </c>
      <c r="V280" s="168">
        <v>46006</v>
      </c>
      <c r="W280" s="315" t="s">
        <v>1373</v>
      </c>
      <c r="XFC280" s="167"/>
    </row>
    <row r="281" spans="1:23 16383:16383" ht="60" hidden="1" x14ac:dyDescent="0.25">
      <c r="A281" s="325" t="s">
        <v>1374</v>
      </c>
      <c r="B281" s="71" t="s">
        <v>1374</v>
      </c>
      <c r="C281" s="178" t="s">
        <v>1301</v>
      </c>
      <c r="D281" s="178">
        <v>4</v>
      </c>
      <c r="E281" s="178" t="s">
        <v>492</v>
      </c>
      <c r="F281" s="178" t="s">
        <v>1374</v>
      </c>
      <c r="G281" s="178" t="s">
        <v>494</v>
      </c>
      <c r="H281" s="178" t="s">
        <v>1814</v>
      </c>
      <c r="I281" s="178" t="s">
        <v>1814</v>
      </c>
      <c r="J281" s="178" t="s">
        <v>1814</v>
      </c>
      <c r="K281" s="178" t="s">
        <v>605</v>
      </c>
      <c r="L281" s="178" t="s">
        <v>495</v>
      </c>
      <c r="M281" s="178" t="s">
        <v>19</v>
      </c>
      <c r="N281" s="178" t="s">
        <v>646</v>
      </c>
      <c r="O281" s="178" t="s">
        <v>1629</v>
      </c>
      <c r="P281" s="178" t="s">
        <v>251</v>
      </c>
      <c r="Q281" s="178">
        <v>20</v>
      </c>
      <c r="R281" s="178">
        <v>8</v>
      </c>
      <c r="S281" s="179" t="s">
        <v>497</v>
      </c>
      <c r="T281" s="179" t="s">
        <v>1375</v>
      </c>
      <c r="U281" s="179" t="s">
        <v>1914</v>
      </c>
      <c r="V281" s="161" t="s">
        <v>1960</v>
      </c>
      <c r="W281" s="315" t="s">
        <v>1301</v>
      </c>
      <c r="XFC281" s="177"/>
    </row>
    <row r="282" spans="1:23 16383:16383" ht="45" x14ac:dyDescent="0.25">
      <c r="A282" s="316" t="s">
        <v>1376</v>
      </c>
      <c r="B282" s="71" t="s">
        <v>1376</v>
      </c>
      <c r="C282" s="161" t="s">
        <v>1301</v>
      </c>
      <c r="D282" s="161">
        <v>4</v>
      </c>
      <c r="E282" s="161" t="s">
        <v>499</v>
      </c>
      <c r="F282" s="161" t="s">
        <v>1376</v>
      </c>
      <c r="G282" s="161" t="s">
        <v>19</v>
      </c>
      <c r="H282" s="161" t="s">
        <v>1814</v>
      </c>
      <c r="I282" s="161" t="s">
        <v>1814</v>
      </c>
      <c r="J282" s="161" t="s">
        <v>1814</v>
      </c>
      <c r="K282" s="161" t="s">
        <v>19</v>
      </c>
      <c r="L282" s="161" t="s">
        <v>19</v>
      </c>
      <c r="M282" s="161" t="s">
        <v>19</v>
      </c>
      <c r="N282" s="161" t="s">
        <v>646</v>
      </c>
      <c r="O282" s="161" t="s">
        <v>19</v>
      </c>
      <c r="P282" s="161" t="s">
        <v>252</v>
      </c>
      <c r="Q282" s="161">
        <v>20</v>
      </c>
      <c r="R282" s="161">
        <v>1</v>
      </c>
      <c r="S282" s="161" t="s">
        <v>497</v>
      </c>
      <c r="T282" s="161" t="s">
        <v>1377</v>
      </c>
      <c r="U282" s="168">
        <v>45672</v>
      </c>
      <c r="V282" s="168">
        <v>45716</v>
      </c>
      <c r="W282" s="315" t="s">
        <v>1301</v>
      </c>
    </row>
    <row r="283" spans="1:23 16383:16383" ht="45" x14ac:dyDescent="0.25">
      <c r="A283" s="316" t="s">
        <v>1378</v>
      </c>
      <c r="B283" s="71" t="s">
        <v>1378</v>
      </c>
      <c r="C283" s="161" t="s">
        <v>1301</v>
      </c>
      <c r="D283" s="161">
        <v>4</v>
      </c>
      <c r="E283" s="161" t="s">
        <v>499</v>
      </c>
      <c r="F283" s="161" t="s">
        <v>1378</v>
      </c>
      <c r="G283" s="161" t="s">
        <v>19</v>
      </c>
      <c r="H283" s="161">
        <v>0</v>
      </c>
      <c r="I283" s="161">
        <v>0</v>
      </c>
      <c r="J283" s="161">
        <v>0</v>
      </c>
      <c r="K283" s="161" t="s">
        <v>19</v>
      </c>
      <c r="L283" s="161" t="s">
        <v>19</v>
      </c>
      <c r="M283" s="161" t="s">
        <v>19</v>
      </c>
      <c r="N283" s="161" t="s">
        <v>646</v>
      </c>
      <c r="O283" s="161" t="s">
        <v>19</v>
      </c>
      <c r="P283" s="161" t="s">
        <v>253</v>
      </c>
      <c r="Q283" s="161">
        <v>80</v>
      </c>
      <c r="R283" s="161">
        <v>8</v>
      </c>
      <c r="S283" s="161" t="s">
        <v>497</v>
      </c>
      <c r="T283" s="161" t="s">
        <v>1375</v>
      </c>
      <c r="U283" s="168">
        <v>45719</v>
      </c>
      <c r="V283" s="168">
        <v>46021</v>
      </c>
      <c r="W283" s="315" t="s">
        <v>1301</v>
      </c>
    </row>
    <row r="284" spans="1:23 16383:16383" ht="105" hidden="1" x14ac:dyDescent="0.25">
      <c r="A284" s="325" t="s">
        <v>1379</v>
      </c>
      <c r="B284" s="71" t="s">
        <v>1379</v>
      </c>
      <c r="C284" s="178" t="s">
        <v>1301</v>
      </c>
      <c r="D284" s="178">
        <v>4</v>
      </c>
      <c r="E284" s="178" t="s">
        <v>492</v>
      </c>
      <c r="F284" s="178" t="s">
        <v>1379</v>
      </c>
      <c r="G284" s="178" t="s">
        <v>494</v>
      </c>
      <c r="H284" s="178" t="s">
        <v>1814</v>
      </c>
      <c r="I284" s="178" t="s">
        <v>1814</v>
      </c>
      <c r="J284" s="178" t="s">
        <v>1814</v>
      </c>
      <c r="K284" s="178" t="s">
        <v>605</v>
      </c>
      <c r="L284" s="178" t="s">
        <v>512</v>
      </c>
      <c r="M284" s="178" t="s">
        <v>19</v>
      </c>
      <c r="N284" s="178" t="s">
        <v>646</v>
      </c>
      <c r="O284" s="178" t="s">
        <v>1629</v>
      </c>
      <c r="P284" s="178" t="s">
        <v>1832</v>
      </c>
      <c r="Q284" s="178">
        <v>20</v>
      </c>
      <c r="R284" s="178">
        <v>4</v>
      </c>
      <c r="S284" s="179" t="s">
        <v>497</v>
      </c>
      <c r="T284" s="179" t="s">
        <v>1380</v>
      </c>
      <c r="U284" s="179" t="s">
        <v>1914</v>
      </c>
      <c r="V284" s="161" t="s">
        <v>1960</v>
      </c>
      <c r="W284" s="315" t="s">
        <v>1381</v>
      </c>
      <c r="XFC284" s="177"/>
    </row>
    <row r="285" spans="1:23 16383:16383" ht="34.5" customHeight="1" x14ac:dyDescent="0.25">
      <c r="A285" s="316" t="s">
        <v>1382</v>
      </c>
      <c r="B285" s="71" t="s">
        <v>1382</v>
      </c>
      <c r="C285" s="161" t="s">
        <v>1301</v>
      </c>
      <c r="D285" s="161">
        <v>4</v>
      </c>
      <c r="E285" s="161" t="s">
        <v>499</v>
      </c>
      <c r="F285" s="161" t="s">
        <v>1382</v>
      </c>
      <c r="G285" s="161" t="s">
        <v>19</v>
      </c>
      <c r="H285" s="161">
        <v>0</v>
      </c>
      <c r="I285" s="161">
        <v>0</v>
      </c>
      <c r="J285" s="161">
        <v>0</v>
      </c>
      <c r="K285" s="161" t="s">
        <v>19</v>
      </c>
      <c r="L285" s="161" t="s">
        <v>19</v>
      </c>
      <c r="M285" s="161" t="s">
        <v>19</v>
      </c>
      <c r="N285" s="161" t="s">
        <v>646</v>
      </c>
      <c r="O285" s="161" t="s">
        <v>19</v>
      </c>
      <c r="P285" s="161" t="s">
        <v>254</v>
      </c>
      <c r="Q285" s="161">
        <v>50</v>
      </c>
      <c r="R285" s="161">
        <v>1</v>
      </c>
      <c r="S285" s="168" t="s">
        <v>497</v>
      </c>
      <c r="T285" s="168" t="s">
        <v>1383</v>
      </c>
      <c r="U285" s="168">
        <v>45672</v>
      </c>
      <c r="V285" s="168">
        <v>45716</v>
      </c>
      <c r="W285" s="315" t="s">
        <v>1384</v>
      </c>
      <c r="XFC285" s="167"/>
    </row>
    <row r="286" spans="1:23 16383:16383" ht="45" x14ac:dyDescent="0.25">
      <c r="A286" s="316" t="s">
        <v>1385</v>
      </c>
      <c r="B286" s="71" t="s">
        <v>1385</v>
      </c>
      <c r="C286" s="161" t="s">
        <v>1301</v>
      </c>
      <c r="D286" s="161">
        <v>4</v>
      </c>
      <c r="E286" s="161" t="s">
        <v>1545</v>
      </c>
      <c r="F286" s="161" t="s">
        <v>1385</v>
      </c>
      <c r="G286" s="161" t="s">
        <v>19</v>
      </c>
      <c r="H286" s="161">
        <v>0</v>
      </c>
      <c r="I286" s="161">
        <v>0</v>
      </c>
      <c r="J286" s="161">
        <v>0</v>
      </c>
      <c r="K286" s="161" t="s">
        <v>19</v>
      </c>
      <c r="L286" s="161" t="s">
        <v>19</v>
      </c>
      <c r="M286" s="161" t="s">
        <v>19</v>
      </c>
      <c r="N286" s="161" t="s">
        <v>646</v>
      </c>
      <c r="O286" s="161" t="s">
        <v>19</v>
      </c>
      <c r="P286" s="161" t="s">
        <v>255</v>
      </c>
      <c r="Q286" s="161">
        <v>0</v>
      </c>
      <c r="R286" s="161">
        <v>4</v>
      </c>
      <c r="S286" s="161" t="s">
        <v>497</v>
      </c>
      <c r="T286" s="161" t="s">
        <v>1805</v>
      </c>
      <c r="U286" s="168">
        <v>45719</v>
      </c>
      <c r="V286" s="168">
        <v>45989</v>
      </c>
      <c r="W286" s="315" t="s">
        <v>618</v>
      </c>
    </row>
    <row r="287" spans="1:23 16383:16383" ht="45" x14ac:dyDescent="0.25">
      <c r="A287" s="316" t="s">
        <v>1386</v>
      </c>
      <c r="B287" s="71" t="s">
        <v>1386</v>
      </c>
      <c r="C287" s="161" t="s">
        <v>1301</v>
      </c>
      <c r="D287" s="161">
        <v>4</v>
      </c>
      <c r="E287" s="161" t="s">
        <v>499</v>
      </c>
      <c r="F287" s="161" t="s">
        <v>1386</v>
      </c>
      <c r="G287" s="161" t="s">
        <v>19</v>
      </c>
      <c r="H287" s="161" t="s">
        <v>1814</v>
      </c>
      <c r="I287" s="161" t="s">
        <v>1814</v>
      </c>
      <c r="J287" s="161" t="s">
        <v>1814</v>
      </c>
      <c r="K287" s="161" t="s">
        <v>19</v>
      </c>
      <c r="L287" s="161" t="s">
        <v>19</v>
      </c>
      <c r="M287" s="161" t="s">
        <v>19</v>
      </c>
      <c r="N287" s="161" t="s">
        <v>646</v>
      </c>
      <c r="O287" s="161" t="s">
        <v>19</v>
      </c>
      <c r="P287" s="161" t="s">
        <v>256</v>
      </c>
      <c r="Q287" s="161">
        <v>50</v>
      </c>
      <c r="R287" s="161">
        <v>4</v>
      </c>
      <c r="S287" s="161" t="s">
        <v>497</v>
      </c>
      <c r="T287" s="161" t="s">
        <v>1806</v>
      </c>
      <c r="U287" s="168">
        <v>45719</v>
      </c>
      <c r="V287" s="168">
        <v>45989</v>
      </c>
      <c r="W287" s="315" t="s">
        <v>1301</v>
      </c>
    </row>
    <row r="288" spans="1:23 16383:16383" ht="45" x14ac:dyDescent="0.25">
      <c r="A288" s="316" t="s">
        <v>1387</v>
      </c>
      <c r="B288" s="71" t="s">
        <v>1387</v>
      </c>
      <c r="C288" s="161" t="s">
        <v>1301</v>
      </c>
      <c r="D288" s="161">
        <v>4</v>
      </c>
      <c r="E288" s="161" t="s">
        <v>1545</v>
      </c>
      <c r="F288" s="161" t="s">
        <v>1387</v>
      </c>
      <c r="G288" s="161" t="s">
        <v>1814</v>
      </c>
      <c r="H288" s="161" t="s">
        <v>1814</v>
      </c>
      <c r="I288" s="161" t="s">
        <v>1814</v>
      </c>
      <c r="J288" s="161" t="s">
        <v>1814</v>
      </c>
      <c r="K288" s="161" t="s">
        <v>19</v>
      </c>
      <c r="L288" s="161" t="s">
        <v>19</v>
      </c>
      <c r="M288" s="161" t="s">
        <v>19</v>
      </c>
      <c r="N288" s="161" t="s">
        <v>646</v>
      </c>
      <c r="O288" s="161" t="s">
        <v>19</v>
      </c>
      <c r="P288" s="161" t="s">
        <v>1833</v>
      </c>
      <c r="Q288" s="161">
        <v>0</v>
      </c>
      <c r="R288" s="161">
        <v>4</v>
      </c>
      <c r="S288" s="161" t="s">
        <v>497</v>
      </c>
      <c r="T288" s="161" t="s">
        <v>1380</v>
      </c>
      <c r="U288" s="168">
        <v>45719</v>
      </c>
      <c r="V288" s="168">
        <v>46021</v>
      </c>
      <c r="W288" s="315" t="s">
        <v>618</v>
      </c>
    </row>
    <row r="289" spans="1:23 16383:16383" ht="34.5" hidden="1" customHeight="1" x14ac:dyDescent="0.25">
      <c r="A289" s="325" t="s">
        <v>1388</v>
      </c>
      <c r="B289" s="71" t="s">
        <v>1388</v>
      </c>
      <c r="C289" s="178" t="s">
        <v>1301</v>
      </c>
      <c r="D289" s="178">
        <v>4</v>
      </c>
      <c r="E289" s="178" t="s">
        <v>492</v>
      </c>
      <c r="F289" s="178" t="s">
        <v>1388</v>
      </c>
      <c r="G289" s="178" t="s">
        <v>494</v>
      </c>
      <c r="H289" s="178" t="s">
        <v>12</v>
      </c>
      <c r="I289" s="178" t="s">
        <v>1452</v>
      </c>
      <c r="J289" s="178" t="s">
        <v>1453</v>
      </c>
      <c r="K289" s="178" t="s">
        <v>605</v>
      </c>
      <c r="L289" s="178" t="s">
        <v>512</v>
      </c>
      <c r="M289" s="178" t="s">
        <v>19</v>
      </c>
      <c r="N289" s="178" t="s">
        <v>782</v>
      </c>
      <c r="O289" s="178">
        <v>0</v>
      </c>
      <c r="P289" s="178" t="s">
        <v>142</v>
      </c>
      <c r="Q289" s="178">
        <v>20</v>
      </c>
      <c r="R289" s="178">
        <v>8</v>
      </c>
      <c r="S289" s="179" t="s">
        <v>497</v>
      </c>
      <c r="T289" s="179" t="s">
        <v>1375</v>
      </c>
      <c r="U289" s="179" t="s">
        <v>1914</v>
      </c>
      <c r="V289" s="161" t="s">
        <v>1960</v>
      </c>
      <c r="W289" s="315" t="s">
        <v>1384</v>
      </c>
      <c r="XFC289" s="177"/>
    </row>
    <row r="290" spans="1:23 16383:16383" ht="90" x14ac:dyDescent="0.25">
      <c r="A290" s="316" t="s">
        <v>1389</v>
      </c>
      <c r="B290" s="71" t="s">
        <v>1389</v>
      </c>
      <c r="C290" s="161" t="s">
        <v>1301</v>
      </c>
      <c r="D290" s="161">
        <v>4</v>
      </c>
      <c r="E290" s="161" t="s">
        <v>499</v>
      </c>
      <c r="F290" s="161" t="s">
        <v>1389</v>
      </c>
      <c r="G290" s="161" t="s">
        <v>19</v>
      </c>
      <c r="H290" s="161" t="s">
        <v>1814</v>
      </c>
      <c r="I290" s="161" t="s">
        <v>1814</v>
      </c>
      <c r="J290" s="161" t="s">
        <v>1814</v>
      </c>
      <c r="K290" s="161" t="s">
        <v>19</v>
      </c>
      <c r="L290" s="161" t="s">
        <v>19</v>
      </c>
      <c r="M290" s="161" t="s">
        <v>19</v>
      </c>
      <c r="N290" s="161" t="s">
        <v>782</v>
      </c>
      <c r="O290" s="161" t="s">
        <v>19</v>
      </c>
      <c r="P290" s="161" t="s">
        <v>143</v>
      </c>
      <c r="Q290" s="161">
        <v>20</v>
      </c>
      <c r="R290" s="161">
        <v>1</v>
      </c>
      <c r="S290" s="168" t="s">
        <v>497</v>
      </c>
      <c r="T290" s="168" t="s">
        <v>1377</v>
      </c>
      <c r="U290" s="168">
        <v>45672</v>
      </c>
      <c r="V290" s="168">
        <v>45716</v>
      </c>
      <c r="W290" s="315" t="s">
        <v>1384</v>
      </c>
      <c r="XFC290" s="160"/>
    </row>
    <row r="291" spans="1:23 16383:16383" ht="90" x14ac:dyDescent="0.25">
      <c r="A291" s="316" t="s">
        <v>1390</v>
      </c>
      <c r="B291" s="71" t="s">
        <v>1390</v>
      </c>
      <c r="C291" s="161" t="s">
        <v>1301</v>
      </c>
      <c r="D291" s="161">
        <v>4</v>
      </c>
      <c r="E291" s="161" t="s">
        <v>499</v>
      </c>
      <c r="F291" s="161" t="s">
        <v>1390</v>
      </c>
      <c r="G291" s="161" t="s">
        <v>1814</v>
      </c>
      <c r="H291" s="161" t="s">
        <v>1814</v>
      </c>
      <c r="I291" s="161" t="s">
        <v>1814</v>
      </c>
      <c r="J291" s="161" t="s">
        <v>1814</v>
      </c>
      <c r="K291" s="161" t="s">
        <v>19</v>
      </c>
      <c r="L291" s="161" t="s">
        <v>19</v>
      </c>
      <c r="M291" s="161" t="s">
        <v>19</v>
      </c>
      <c r="N291" s="161" t="s">
        <v>782</v>
      </c>
      <c r="O291" s="161" t="s">
        <v>19</v>
      </c>
      <c r="P291" s="161" t="s">
        <v>144</v>
      </c>
      <c r="Q291" s="161">
        <v>80</v>
      </c>
      <c r="R291" s="161">
        <v>8</v>
      </c>
      <c r="S291" s="168" t="s">
        <v>497</v>
      </c>
      <c r="T291" s="168" t="s">
        <v>1375</v>
      </c>
      <c r="U291" s="168">
        <v>45719</v>
      </c>
      <c r="V291" s="168">
        <v>46021</v>
      </c>
      <c r="W291" s="315" t="s">
        <v>1384</v>
      </c>
      <c r="XFC291" s="160"/>
    </row>
    <row r="292" spans="1:23 16383:16383" ht="90" hidden="1" x14ac:dyDescent="0.25">
      <c r="A292" s="325" t="s">
        <v>870</v>
      </c>
      <c r="B292" s="71" t="s">
        <v>870</v>
      </c>
      <c r="C292" s="178" t="s">
        <v>869</v>
      </c>
      <c r="D292" s="178">
        <v>2</v>
      </c>
      <c r="E292" s="178" t="s">
        <v>492</v>
      </c>
      <c r="F292" s="178" t="s">
        <v>870</v>
      </c>
      <c r="G292" s="178" t="s">
        <v>511</v>
      </c>
      <c r="H292" s="178" t="s">
        <v>1814</v>
      </c>
      <c r="I292" s="178" t="s">
        <v>1814</v>
      </c>
      <c r="J292" s="178" t="s">
        <v>1814</v>
      </c>
      <c r="K292" s="178" t="s">
        <v>19</v>
      </c>
      <c r="L292" s="178" t="s">
        <v>495</v>
      </c>
      <c r="M292" s="178" t="s">
        <v>20</v>
      </c>
      <c r="N292" s="178" t="s">
        <v>1499</v>
      </c>
      <c r="O292" s="178">
        <v>0</v>
      </c>
      <c r="P292" s="178" t="s">
        <v>154</v>
      </c>
      <c r="Q292" s="178">
        <v>10</v>
      </c>
      <c r="R292" s="178">
        <v>1</v>
      </c>
      <c r="S292" s="179" t="s">
        <v>497</v>
      </c>
      <c r="T292" s="179" t="s">
        <v>871</v>
      </c>
      <c r="U292" s="179" t="s">
        <v>1886</v>
      </c>
      <c r="V292" s="161" t="s">
        <v>2049</v>
      </c>
      <c r="W292" s="315" t="s">
        <v>869</v>
      </c>
      <c r="XFC292" s="177"/>
    </row>
    <row r="293" spans="1:23 16383:16383" ht="34.5" customHeight="1" x14ac:dyDescent="0.25">
      <c r="A293" s="316" t="s">
        <v>872</v>
      </c>
      <c r="B293" s="71" t="s">
        <v>872</v>
      </c>
      <c r="C293" s="161" t="s">
        <v>869</v>
      </c>
      <c r="D293" s="161">
        <v>2</v>
      </c>
      <c r="E293" s="161" t="s">
        <v>499</v>
      </c>
      <c r="F293" s="161" t="s">
        <v>872</v>
      </c>
      <c r="G293" s="161" t="s">
        <v>19</v>
      </c>
      <c r="H293" s="161" t="s">
        <v>1814</v>
      </c>
      <c r="I293" s="161" t="s">
        <v>1814</v>
      </c>
      <c r="J293" s="161" t="s">
        <v>1814</v>
      </c>
      <c r="K293" s="161" t="s">
        <v>19</v>
      </c>
      <c r="L293" s="161" t="s">
        <v>19</v>
      </c>
      <c r="M293" s="161" t="s">
        <v>19</v>
      </c>
      <c r="N293" s="161" t="s">
        <v>1499</v>
      </c>
      <c r="O293" s="161" t="s">
        <v>19</v>
      </c>
      <c r="P293" s="161" t="s">
        <v>155</v>
      </c>
      <c r="Q293" s="161">
        <v>30</v>
      </c>
      <c r="R293" s="161">
        <v>1</v>
      </c>
      <c r="S293" s="168" t="s">
        <v>497</v>
      </c>
      <c r="T293" s="168" t="s">
        <v>873</v>
      </c>
      <c r="U293" s="168">
        <v>45691</v>
      </c>
      <c r="V293" s="168">
        <v>45789</v>
      </c>
      <c r="W293" s="315" t="s">
        <v>869</v>
      </c>
      <c r="XFC293" s="167"/>
    </row>
    <row r="294" spans="1:23 16383:16383" ht="45" x14ac:dyDescent="0.25">
      <c r="A294" s="316" t="s">
        <v>874</v>
      </c>
      <c r="B294" s="71" t="s">
        <v>874</v>
      </c>
      <c r="C294" s="161" t="s">
        <v>869</v>
      </c>
      <c r="D294" s="161">
        <v>2</v>
      </c>
      <c r="E294" s="161" t="s">
        <v>499</v>
      </c>
      <c r="F294" s="161" t="s">
        <v>874</v>
      </c>
      <c r="G294" s="161" t="s">
        <v>19</v>
      </c>
      <c r="H294" s="161" t="s">
        <v>1814</v>
      </c>
      <c r="I294" s="161" t="s">
        <v>1814</v>
      </c>
      <c r="J294" s="161" t="s">
        <v>1814</v>
      </c>
      <c r="K294" s="161" t="s">
        <v>19</v>
      </c>
      <c r="L294" s="161" t="s">
        <v>19</v>
      </c>
      <c r="M294" s="161" t="s">
        <v>19</v>
      </c>
      <c r="N294" s="161" t="s">
        <v>1499</v>
      </c>
      <c r="O294" s="161" t="s">
        <v>19</v>
      </c>
      <c r="P294" s="161" t="s">
        <v>156</v>
      </c>
      <c r="Q294" s="161">
        <v>60</v>
      </c>
      <c r="R294" s="161">
        <v>1</v>
      </c>
      <c r="S294" s="161" t="s">
        <v>497</v>
      </c>
      <c r="T294" s="161" t="s">
        <v>875</v>
      </c>
      <c r="U294" s="168">
        <v>45790</v>
      </c>
      <c r="V294" s="168">
        <v>45947</v>
      </c>
      <c r="W294" s="315" t="s">
        <v>869</v>
      </c>
    </row>
    <row r="295" spans="1:23 16383:16383" ht="34.5" customHeight="1" x14ac:dyDescent="0.25">
      <c r="A295" s="316" t="s">
        <v>876</v>
      </c>
      <c r="B295" s="71" t="s">
        <v>876</v>
      </c>
      <c r="C295" s="161" t="s">
        <v>869</v>
      </c>
      <c r="D295" s="161">
        <v>2</v>
      </c>
      <c r="E295" s="161" t="s">
        <v>499</v>
      </c>
      <c r="F295" s="161" t="s">
        <v>876</v>
      </c>
      <c r="G295" s="161" t="s">
        <v>19</v>
      </c>
      <c r="H295" s="161" t="s">
        <v>1814</v>
      </c>
      <c r="I295" s="161" t="s">
        <v>1814</v>
      </c>
      <c r="J295" s="161" t="s">
        <v>1814</v>
      </c>
      <c r="K295" s="161" t="s">
        <v>19</v>
      </c>
      <c r="L295" s="161" t="s">
        <v>19</v>
      </c>
      <c r="M295" s="161" t="s">
        <v>19</v>
      </c>
      <c r="N295" s="161" t="s">
        <v>1499</v>
      </c>
      <c r="O295" s="161" t="s">
        <v>19</v>
      </c>
      <c r="P295" s="161" t="s">
        <v>157</v>
      </c>
      <c r="Q295" s="161">
        <v>10</v>
      </c>
      <c r="R295" s="161">
        <v>1</v>
      </c>
      <c r="S295" s="161" t="s">
        <v>497</v>
      </c>
      <c r="T295" s="161" t="s">
        <v>871</v>
      </c>
      <c r="U295" s="168">
        <v>45947</v>
      </c>
      <c r="V295" s="168">
        <v>45987</v>
      </c>
      <c r="W295" s="315" t="s">
        <v>869</v>
      </c>
    </row>
    <row r="296" spans="1:23 16383:16383" ht="60" hidden="1" x14ac:dyDescent="0.25">
      <c r="A296" s="325" t="s">
        <v>877</v>
      </c>
      <c r="B296" s="71" t="s">
        <v>877</v>
      </c>
      <c r="C296" s="178" t="s">
        <v>869</v>
      </c>
      <c r="D296" s="178">
        <v>2</v>
      </c>
      <c r="E296" s="178" t="s">
        <v>492</v>
      </c>
      <c r="F296" s="178" t="s">
        <v>877</v>
      </c>
      <c r="G296" s="178" t="s">
        <v>511</v>
      </c>
      <c r="H296" s="178" t="s">
        <v>1814</v>
      </c>
      <c r="I296" s="178" t="s">
        <v>1814</v>
      </c>
      <c r="J296" s="178" t="s">
        <v>1814</v>
      </c>
      <c r="K296" s="178" t="s">
        <v>19</v>
      </c>
      <c r="L296" s="178" t="s">
        <v>495</v>
      </c>
      <c r="M296" s="178" t="s">
        <v>23</v>
      </c>
      <c r="N296" s="178" t="s">
        <v>782</v>
      </c>
      <c r="O296" s="178" t="s">
        <v>1616</v>
      </c>
      <c r="P296" s="178" t="s">
        <v>158</v>
      </c>
      <c r="Q296" s="178">
        <v>10</v>
      </c>
      <c r="R296" s="178">
        <v>1</v>
      </c>
      <c r="S296" s="179" t="s">
        <v>497</v>
      </c>
      <c r="T296" s="179" t="s">
        <v>878</v>
      </c>
      <c r="U296" s="179" t="s">
        <v>1930</v>
      </c>
      <c r="V296" s="161" t="s">
        <v>1887</v>
      </c>
      <c r="W296" s="315" t="s">
        <v>869</v>
      </c>
      <c r="XFC296" s="177"/>
    </row>
    <row r="297" spans="1:23 16383:16383" ht="60" x14ac:dyDescent="0.25">
      <c r="A297" s="316" t="s">
        <v>879</v>
      </c>
      <c r="B297" s="71" t="s">
        <v>879</v>
      </c>
      <c r="C297" s="161" t="s">
        <v>869</v>
      </c>
      <c r="D297" s="161">
        <v>2</v>
      </c>
      <c r="E297" s="161" t="s">
        <v>499</v>
      </c>
      <c r="F297" s="161" t="s">
        <v>879</v>
      </c>
      <c r="G297" s="161" t="s">
        <v>19</v>
      </c>
      <c r="H297" s="161" t="s">
        <v>1814</v>
      </c>
      <c r="I297" s="161" t="s">
        <v>1814</v>
      </c>
      <c r="J297" s="161" t="s">
        <v>1814</v>
      </c>
      <c r="K297" s="161" t="s">
        <v>19</v>
      </c>
      <c r="L297" s="161" t="s">
        <v>19</v>
      </c>
      <c r="M297" s="161" t="s">
        <v>19</v>
      </c>
      <c r="N297" s="161" t="s">
        <v>782</v>
      </c>
      <c r="O297" s="161" t="s">
        <v>19</v>
      </c>
      <c r="P297" s="161" t="s">
        <v>159</v>
      </c>
      <c r="Q297" s="161">
        <v>50</v>
      </c>
      <c r="R297" s="161">
        <v>1</v>
      </c>
      <c r="S297" s="161" t="s">
        <v>497</v>
      </c>
      <c r="T297" s="161" t="s">
        <v>878</v>
      </c>
      <c r="U297" s="168">
        <v>45720</v>
      </c>
      <c r="V297" s="168">
        <v>45961</v>
      </c>
      <c r="W297" s="315" t="s">
        <v>869</v>
      </c>
    </row>
    <row r="298" spans="1:23 16383:16383" ht="34.5" customHeight="1" x14ac:dyDescent="0.25">
      <c r="A298" s="316" t="s">
        <v>880</v>
      </c>
      <c r="B298" s="71" t="s">
        <v>880</v>
      </c>
      <c r="C298" s="161" t="s">
        <v>869</v>
      </c>
      <c r="D298" s="161">
        <v>2</v>
      </c>
      <c r="E298" s="161" t="s">
        <v>499</v>
      </c>
      <c r="F298" s="161" t="s">
        <v>880</v>
      </c>
      <c r="G298" s="161" t="s">
        <v>19</v>
      </c>
      <c r="H298" s="161" t="s">
        <v>1814</v>
      </c>
      <c r="I298" s="161" t="s">
        <v>1814</v>
      </c>
      <c r="J298" s="161" t="s">
        <v>1814</v>
      </c>
      <c r="K298" s="161" t="s">
        <v>19</v>
      </c>
      <c r="L298" s="161" t="s">
        <v>19</v>
      </c>
      <c r="M298" s="161" t="s">
        <v>19</v>
      </c>
      <c r="N298" s="161" t="s">
        <v>782</v>
      </c>
      <c r="O298" s="161" t="s">
        <v>19</v>
      </c>
      <c r="P298" s="161" t="s">
        <v>160</v>
      </c>
      <c r="Q298" s="161">
        <v>50</v>
      </c>
      <c r="R298" s="161">
        <v>1</v>
      </c>
      <c r="S298" s="168" t="s">
        <v>497</v>
      </c>
      <c r="T298" s="168" t="s">
        <v>873</v>
      </c>
      <c r="U298" s="168">
        <v>45839</v>
      </c>
      <c r="V298" s="168">
        <v>45989</v>
      </c>
      <c r="W298" s="315" t="s">
        <v>869</v>
      </c>
      <c r="XFC298" s="167"/>
    </row>
    <row r="299" spans="1:23 16383:16383" ht="60" hidden="1" x14ac:dyDescent="0.25">
      <c r="A299" s="325" t="s">
        <v>881</v>
      </c>
      <c r="B299" s="71" t="s">
        <v>881</v>
      </c>
      <c r="C299" s="178" t="s">
        <v>869</v>
      </c>
      <c r="D299" s="178">
        <v>2</v>
      </c>
      <c r="E299" s="178" t="s">
        <v>492</v>
      </c>
      <c r="F299" s="178" t="s">
        <v>881</v>
      </c>
      <c r="G299" s="178" t="s">
        <v>511</v>
      </c>
      <c r="H299" s="178" t="s">
        <v>1814</v>
      </c>
      <c r="I299" s="178" t="s">
        <v>1814</v>
      </c>
      <c r="J299" s="178" t="s">
        <v>1814</v>
      </c>
      <c r="K299" s="178" t="s">
        <v>19</v>
      </c>
      <c r="L299" s="178" t="s">
        <v>495</v>
      </c>
      <c r="M299" s="178" t="s">
        <v>20</v>
      </c>
      <c r="N299" s="178" t="s">
        <v>730</v>
      </c>
      <c r="O299" s="178" t="s">
        <v>1617</v>
      </c>
      <c r="P299" s="178" t="s">
        <v>299</v>
      </c>
      <c r="Q299" s="178">
        <v>10</v>
      </c>
      <c r="R299" s="178">
        <v>1</v>
      </c>
      <c r="S299" s="179" t="s">
        <v>497</v>
      </c>
      <c r="T299" s="179" t="s">
        <v>882</v>
      </c>
      <c r="U299" s="179" t="s">
        <v>1888</v>
      </c>
      <c r="V299" s="161" t="s">
        <v>1963</v>
      </c>
      <c r="W299" s="315" t="s">
        <v>869</v>
      </c>
      <c r="XFC299" s="177"/>
    </row>
    <row r="300" spans="1:23 16383:16383" ht="60" x14ac:dyDescent="0.25">
      <c r="A300" s="316" t="s">
        <v>883</v>
      </c>
      <c r="B300" s="71" t="s">
        <v>883</v>
      </c>
      <c r="C300" s="161" t="s">
        <v>869</v>
      </c>
      <c r="D300" s="161">
        <v>2</v>
      </c>
      <c r="E300" s="161" t="s">
        <v>499</v>
      </c>
      <c r="F300" s="161" t="s">
        <v>883</v>
      </c>
      <c r="G300" s="161" t="s">
        <v>19</v>
      </c>
      <c r="H300" s="161">
        <v>0</v>
      </c>
      <c r="I300" s="161">
        <v>0</v>
      </c>
      <c r="J300" s="161">
        <v>0</v>
      </c>
      <c r="K300" s="161" t="s">
        <v>19</v>
      </c>
      <c r="L300" s="161" t="s">
        <v>19</v>
      </c>
      <c r="M300" s="161" t="s">
        <v>19</v>
      </c>
      <c r="N300" s="161" t="s">
        <v>730</v>
      </c>
      <c r="O300" s="161" t="s">
        <v>19</v>
      </c>
      <c r="P300" s="161" t="s">
        <v>300</v>
      </c>
      <c r="Q300" s="161">
        <v>50</v>
      </c>
      <c r="R300" s="161">
        <v>1</v>
      </c>
      <c r="S300" s="161" t="s">
        <v>497</v>
      </c>
      <c r="T300" s="161" t="s">
        <v>884</v>
      </c>
      <c r="U300" s="168">
        <v>45748</v>
      </c>
      <c r="V300" s="168">
        <v>45835</v>
      </c>
      <c r="W300" s="315" t="s">
        <v>869</v>
      </c>
    </row>
    <row r="301" spans="1:23 16383:16383" ht="34.5" customHeight="1" x14ac:dyDescent="0.25">
      <c r="A301" s="316" t="s">
        <v>885</v>
      </c>
      <c r="B301" s="71" t="s">
        <v>885</v>
      </c>
      <c r="C301" s="161" t="s">
        <v>869</v>
      </c>
      <c r="D301" s="161">
        <v>2</v>
      </c>
      <c r="E301" s="161" t="s">
        <v>499</v>
      </c>
      <c r="F301" s="161" t="s">
        <v>885</v>
      </c>
      <c r="G301" s="161" t="s">
        <v>19</v>
      </c>
      <c r="H301" s="161">
        <v>0</v>
      </c>
      <c r="I301" s="161">
        <v>0</v>
      </c>
      <c r="J301" s="161">
        <v>0</v>
      </c>
      <c r="K301" s="161" t="s">
        <v>19</v>
      </c>
      <c r="L301" s="161" t="s">
        <v>19</v>
      </c>
      <c r="M301" s="161" t="s">
        <v>19</v>
      </c>
      <c r="N301" s="161" t="s">
        <v>730</v>
      </c>
      <c r="O301" s="161" t="s">
        <v>19</v>
      </c>
      <c r="P301" s="161" t="s">
        <v>301</v>
      </c>
      <c r="Q301" s="161">
        <v>50</v>
      </c>
      <c r="R301" s="161">
        <v>1</v>
      </c>
      <c r="S301" s="168" t="s">
        <v>497</v>
      </c>
      <c r="T301" s="168" t="s">
        <v>873</v>
      </c>
      <c r="U301" s="168">
        <v>45839</v>
      </c>
      <c r="V301" s="168">
        <v>45897</v>
      </c>
      <c r="W301" s="315" t="s">
        <v>869</v>
      </c>
      <c r="XFC301" s="167"/>
    </row>
    <row r="302" spans="1:23 16383:16383" ht="255" hidden="1" x14ac:dyDescent="0.25">
      <c r="A302" s="325" t="s">
        <v>886</v>
      </c>
      <c r="B302" s="71" t="s">
        <v>886</v>
      </c>
      <c r="C302" s="178" t="s">
        <v>869</v>
      </c>
      <c r="D302" s="178">
        <v>2</v>
      </c>
      <c r="E302" s="178" t="s">
        <v>492</v>
      </c>
      <c r="F302" s="178" t="s">
        <v>886</v>
      </c>
      <c r="G302" s="178" t="s">
        <v>494</v>
      </c>
      <c r="H302" s="178" t="s">
        <v>10</v>
      </c>
      <c r="I302" s="178" t="s">
        <v>1456</v>
      </c>
      <c r="J302" s="178" t="s">
        <v>1457</v>
      </c>
      <c r="K302" s="178" t="s">
        <v>2043</v>
      </c>
      <c r="L302" s="178" t="s">
        <v>512</v>
      </c>
      <c r="M302" s="178" t="s">
        <v>23</v>
      </c>
      <c r="N302" s="178" t="s">
        <v>730</v>
      </c>
      <c r="O302" s="178" t="s">
        <v>1618</v>
      </c>
      <c r="P302" s="178" t="s">
        <v>302</v>
      </c>
      <c r="Q302" s="178">
        <v>40</v>
      </c>
      <c r="R302" s="178">
        <v>2</v>
      </c>
      <c r="S302" s="179" t="s">
        <v>497</v>
      </c>
      <c r="T302" s="179" t="s">
        <v>887</v>
      </c>
      <c r="U302" s="179" t="s">
        <v>2044</v>
      </c>
      <c r="V302" s="161" t="s">
        <v>1887</v>
      </c>
      <c r="W302" s="315" t="s">
        <v>888</v>
      </c>
      <c r="XFC302" s="177"/>
    </row>
    <row r="303" spans="1:23 16383:16383" ht="60" x14ac:dyDescent="0.25">
      <c r="A303" s="316" t="s">
        <v>889</v>
      </c>
      <c r="B303" s="71" t="s">
        <v>889</v>
      </c>
      <c r="C303" s="161" t="s">
        <v>869</v>
      </c>
      <c r="D303" s="161">
        <v>2</v>
      </c>
      <c r="E303" s="161" t="s">
        <v>499</v>
      </c>
      <c r="F303" s="161" t="s">
        <v>889</v>
      </c>
      <c r="G303" s="161" t="s">
        <v>19</v>
      </c>
      <c r="H303" s="161" t="s">
        <v>1814</v>
      </c>
      <c r="I303" s="161" t="s">
        <v>1814</v>
      </c>
      <c r="J303" s="161" t="s">
        <v>1814</v>
      </c>
      <c r="K303" s="161" t="s">
        <v>19</v>
      </c>
      <c r="L303" s="161" t="s">
        <v>19</v>
      </c>
      <c r="M303" s="161" t="s">
        <v>19</v>
      </c>
      <c r="N303" s="161" t="s">
        <v>730</v>
      </c>
      <c r="O303" s="161" t="s">
        <v>19</v>
      </c>
      <c r="P303" s="161" t="s">
        <v>303</v>
      </c>
      <c r="Q303" s="161">
        <v>5</v>
      </c>
      <c r="R303" s="161">
        <v>2</v>
      </c>
      <c r="S303" s="161" t="s">
        <v>497</v>
      </c>
      <c r="T303" s="161" t="s">
        <v>890</v>
      </c>
      <c r="U303" s="168">
        <v>45692</v>
      </c>
      <c r="V303" s="168">
        <v>45898</v>
      </c>
      <c r="W303" s="315" t="s">
        <v>869</v>
      </c>
    </row>
    <row r="304" spans="1:23 16383:16383" ht="45" x14ac:dyDescent="0.25">
      <c r="A304" s="316" t="s">
        <v>891</v>
      </c>
      <c r="B304" s="71" t="s">
        <v>891</v>
      </c>
      <c r="C304" s="161" t="s">
        <v>869</v>
      </c>
      <c r="D304" s="161">
        <v>2</v>
      </c>
      <c r="E304" s="161" t="s">
        <v>499</v>
      </c>
      <c r="F304" s="161" t="s">
        <v>891</v>
      </c>
      <c r="G304" s="161" t="s">
        <v>19</v>
      </c>
      <c r="H304" s="161" t="s">
        <v>1814</v>
      </c>
      <c r="I304" s="161" t="s">
        <v>1814</v>
      </c>
      <c r="J304" s="161" t="s">
        <v>1814</v>
      </c>
      <c r="K304" s="161" t="s">
        <v>19</v>
      </c>
      <c r="L304" s="161" t="s">
        <v>19</v>
      </c>
      <c r="M304" s="161" t="s">
        <v>19</v>
      </c>
      <c r="N304" s="161" t="s">
        <v>730</v>
      </c>
      <c r="O304" s="161" t="s">
        <v>19</v>
      </c>
      <c r="P304" s="161" t="s">
        <v>304</v>
      </c>
      <c r="Q304" s="161">
        <v>15</v>
      </c>
      <c r="R304" s="161">
        <v>2</v>
      </c>
      <c r="S304" s="168" t="s">
        <v>497</v>
      </c>
      <c r="T304" s="168" t="s">
        <v>892</v>
      </c>
      <c r="U304" s="168">
        <v>45901</v>
      </c>
      <c r="V304" s="168">
        <v>45925</v>
      </c>
      <c r="W304" s="315" t="s">
        <v>869</v>
      </c>
      <c r="XFC304" s="167"/>
    </row>
    <row r="305" spans="1:23 16383:16383" ht="34.5" customHeight="1" x14ac:dyDescent="0.25">
      <c r="A305" s="316" t="s">
        <v>893</v>
      </c>
      <c r="B305" s="71" t="s">
        <v>893</v>
      </c>
      <c r="C305" s="161" t="s">
        <v>869</v>
      </c>
      <c r="D305" s="161">
        <v>2</v>
      </c>
      <c r="E305" s="161" t="s">
        <v>499</v>
      </c>
      <c r="F305" s="161" t="s">
        <v>893</v>
      </c>
      <c r="G305" s="161" t="s">
        <v>19</v>
      </c>
      <c r="H305" s="161">
        <v>0</v>
      </c>
      <c r="I305" s="161">
        <v>0</v>
      </c>
      <c r="J305" s="161">
        <v>0</v>
      </c>
      <c r="K305" s="161" t="s">
        <v>19</v>
      </c>
      <c r="L305" s="161" t="s">
        <v>19</v>
      </c>
      <c r="M305" s="161" t="s">
        <v>19</v>
      </c>
      <c r="N305" s="161" t="s">
        <v>730</v>
      </c>
      <c r="O305" s="161" t="s">
        <v>19</v>
      </c>
      <c r="P305" s="161" t="s">
        <v>305</v>
      </c>
      <c r="Q305" s="161">
        <v>20</v>
      </c>
      <c r="R305" s="161">
        <v>2</v>
      </c>
      <c r="S305" s="161" t="s">
        <v>497</v>
      </c>
      <c r="T305" s="161" t="s">
        <v>894</v>
      </c>
      <c r="U305" s="168">
        <v>45926</v>
      </c>
      <c r="V305" s="168">
        <v>45944</v>
      </c>
      <c r="W305" s="315" t="s">
        <v>869</v>
      </c>
    </row>
    <row r="306" spans="1:23 16383:16383" ht="45" x14ac:dyDescent="0.25">
      <c r="A306" s="316" t="s">
        <v>895</v>
      </c>
      <c r="B306" s="71" t="s">
        <v>895</v>
      </c>
      <c r="C306" s="161" t="s">
        <v>869</v>
      </c>
      <c r="D306" s="161">
        <v>2</v>
      </c>
      <c r="E306" s="161" t="s">
        <v>1545</v>
      </c>
      <c r="F306" s="161" t="s">
        <v>895</v>
      </c>
      <c r="G306" s="161" t="s">
        <v>19</v>
      </c>
      <c r="H306" s="161" t="s">
        <v>1814</v>
      </c>
      <c r="I306" s="161" t="s">
        <v>1814</v>
      </c>
      <c r="J306" s="161" t="s">
        <v>1814</v>
      </c>
      <c r="K306" s="161" t="s">
        <v>19</v>
      </c>
      <c r="L306" s="161" t="s">
        <v>19</v>
      </c>
      <c r="M306" s="161" t="s">
        <v>19</v>
      </c>
      <c r="N306" s="161" t="s">
        <v>730</v>
      </c>
      <c r="O306" s="161" t="s">
        <v>19</v>
      </c>
      <c r="P306" s="161" t="s">
        <v>306</v>
      </c>
      <c r="Q306" s="161">
        <v>0</v>
      </c>
      <c r="R306" s="161">
        <v>2</v>
      </c>
      <c r="S306" s="161" t="s">
        <v>497</v>
      </c>
      <c r="T306" s="161" t="s">
        <v>896</v>
      </c>
      <c r="U306" s="168">
        <v>45945</v>
      </c>
      <c r="V306" s="168">
        <v>45952</v>
      </c>
      <c r="W306" s="315" t="s">
        <v>618</v>
      </c>
    </row>
    <row r="307" spans="1:23 16383:16383" ht="45" x14ac:dyDescent="0.25">
      <c r="A307" s="316" t="s">
        <v>897</v>
      </c>
      <c r="B307" s="71" t="s">
        <v>897</v>
      </c>
      <c r="C307" s="161" t="s">
        <v>869</v>
      </c>
      <c r="D307" s="161">
        <v>2</v>
      </c>
      <c r="E307" s="161" t="s">
        <v>499</v>
      </c>
      <c r="F307" s="161" t="s">
        <v>897</v>
      </c>
      <c r="G307" s="161" t="s">
        <v>19</v>
      </c>
      <c r="H307" s="161">
        <v>0</v>
      </c>
      <c r="I307" s="161">
        <v>0</v>
      </c>
      <c r="J307" s="161">
        <v>0</v>
      </c>
      <c r="K307" s="161" t="s">
        <v>19</v>
      </c>
      <c r="L307" s="161" t="s">
        <v>19</v>
      </c>
      <c r="M307" s="161" t="s">
        <v>19</v>
      </c>
      <c r="N307" s="161" t="s">
        <v>730</v>
      </c>
      <c r="O307" s="161" t="s">
        <v>19</v>
      </c>
      <c r="P307" s="161" t="s">
        <v>307</v>
      </c>
      <c r="Q307" s="161">
        <v>60</v>
      </c>
      <c r="R307" s="161">
        <v>2</v>
      </c>
      <c r="S307" s="161" t="s">
        <v>497</v>
      </c>
      <c r="T307" s="161" t="s">
        <v>898</v>
      </c>
      <c r="U307" s="168">
        <v>45953</v>
      </c>
      <c r="V307" s="168">
        <v>45989</v>
      </c>
      <c r="W307" s="315" t="s">
        <v>888</v>
      </c>
    </row>
    <row r="308" spans="1:23 16383:16383" ht="34.5" hidden="1" customHeight="1" x14ac:dyDescent="0.25">
      <c r="A308" s="325" t="s">
        <v>899</v>
      </c>
      <c r="B308" s="71" t="s">
        <v>899</v>
      </c>
      <c r="C308" s="178" t="s">
        <v>869</v>
      </c>
      <c r="D308" s="178">
        <v>2</v>
      </c>
      <c r="E308" s="178" t="s">
        <v>492</v>
      </c>
      <c r="F308" s="178" t="s">
        <v>899</v>
      </c>
      <c r="G308" s="178" t="s">
        <v>494</v>
      </c>
      <c r="H308" s="178" t="s">
        <v>10</v>
      </c>
      <c r="I308" s="178" t="s">
        <v>1456</v>
      </c>
      <c r="J308" s="178" t="s">
        <v>1457</v>
      </c>
      <c r="K308" s="178" t="s">
        <v>2043</v>
      </c>
      <c r="L308" s="178" t="s">
        <v>512</v>
      </c>
      <c r="M308" s="178" t="s">
        <v>20</v>
      </c>
      <c r="N308" s="178" t="s">
        <v>646</v>
      </c>
      <c r="O308" s="178" t="s">
        <v>1618</v>
      </c>
      <c r="P308" s="178" t="s">
        <v>288</v>
      </c>
      <c r="Q308" s="178">
        <v>30</v>
      </c>
      <c r="R308" s="178">
        <v>1</v>
      </c>
      <c r="S308" s="179" t="s">
        <v>497</v>
      </c>
      <c r="T308" s="179" t="s">
        <v>900</v>
      </c>
      <c r="U308" s="179" t="s">
        <v>1886</v>
      </c>
      <c r="V308" s="161" t="s">
        <v>2059</v>
      </c>
      <c r="W308" s="315" t="s">
        <v>888</v>
      </c>
      <c r="XFC308" s="177"/>
    </row>
    <row r="309" spans="1:23 16383:16383" ht="45" x14ac:dyDescent="0.25">
      <c r="A309" s="316" t="s">
        <v>901</v>
      </c>
      <c r="B309" s="71" t="s">
        <v>901</v>
      </c>
      <c r="C309" s="161" t="s">
        <v>869</v>
      </c>
      <c r="D309" s="161">
        <v>2</v>
      </c>
      <c r="E309" s="161" t="s">
        <v>499</v>
      </c>
      <c r="F309" s="161" t="s">
        <v>901</v>
      </c>
      <c r="G309" s="161" t="s">
        <v>19</v>
      </c>
      <c r="H309" s="161" t="s">
        <v>1814</v>
      </c>
      <c r="I309" s="161" t="s">
        <v>1814</v>
      </c>
      <c r="J309" s="161" t="s">
        <v>1814</v>
      </c>
      <c r="K309" s="161" t="s">
        <v>19</v>
      </c>
      <c r="L309" s="161" t="s">
        <v>19</v>
      </c>
      <c r="M309" s="161" t="s">
        <v>19</v>
      </c>
      <c r="N309" s="161" t="s">
        <v>646</v>
      </c>
      <c r="O309" s="161" t="s">
        <v>19</v>
      </c>
      <c r="P309" s="161" t="s">
        <v>38</v>
      </c>
      <c r="Q309" s="161">
        <v>50</v>
      </c>
      <c r="R309" s="161">
        <v>1</v>
      </c>
      <c r="S309" s="161" t="s">
        <v>497</v>
      </c>
      <c r="T309" s="161" t="s">
        <v>902</v>
      </c>
      <c r="U309" s="168">
        <v>45691</v>
      </c>
      <c r="V309" s="168">
        <v>45736</v>
      </c>
      <c r="W309" s="315" t="s">
        <v>869</v>
      </c>
    </row>
    <row r="310" spans="1:23 16383:16383" ht="60" x14ac:dyDescent="0.25">
      <c r="A310" s="316" t="s">
        <v>903</v>
      </c>
      <c r="B310" s="71" t="s">
        <v>903</v>
      </c>
      <c r="C310" s="161" t="s">
        <v>869</v>
      </c>
      <c r="D310" s="161">
        <v>2</v>
      </c>
      <c r="E310" s="161" t="s">
        <v>1545</v>
      </c>
      <c r="F310" s="161" t="s">
        <v>903</v>
      </c>
      <c r="G310" s="161" t="s">
        <v>19</v>
      </c>
      <c r="H310" s="161" t="s">
        <v>1814</v>
      </c>
      <c r="I310" s="161" t="s">
        <v>1814</v>
      </c>
      <c r="J310" s="161" t="s">
        <v>1814</v>
      </c>
      <c r="K310" s="161" t="s">
        <v>19</v>
      </c>
      <c r="L310" s="161" t="s">
        <v>19</v>
      </c>
      <c r="M310" s="161" t="s">
        <v>19</v>
      </c>
      <c r="N310" s="161" t="s">
        <v>646</v>
      </c>
      <c r="O310" s="161" t="s">
        <v>19</v>
      </c>
      <c r="P310" s="161" t="s">
        <v>289</v>
      </c>
      <c r="Q310" s="161">
        <v>0</v>
      </c>
      <c r="R310" s="161">
        <v>1</v>
      </c>
      <c r="S310" s="161" t="s">
        <v>497</v>
      </c>
      <c r="T310" s="161" t="s">
        <v>904</v>
      </c>
      <c r="U310" s="168">
        <v>45737</v>
      </c>
      <c r="V310" s="168">
        <v>45782</v>
      </c>
      <c r="W310" s="315" t="s">
        <v>618</v>
      </c>
    </row>
    <row r="311" spans="1:23 16383:16383" ht="45" x14ac:dyDescent="0.25">
      <c r="A311" s="316" t="s">
        <v>905</v>
      </c>
      <c r="B311" s="71" t="s">
        <v>905</v>
      </c>
      <c r="C311" s="161" t="s">
        <v>869</v>
      </c>
      <c r="D311" s="161">
        <v>2</v>
      </c>
      <c r="E311" s="161" t="s">
        <v>499</v>
      </c>
      <c r="F311" s="161" t="s">
        <v>905</v>
      </c>
      <c r="G311" s="161" t="s">
        <v>19</v>
      </c>
      <c r="H311" s="161" t="s">
        <v>1814</v>
      </c>
      <c r="I311" s="161" t="s">
        <v>1814</v>
      </c>
      <c r="J311" s="161" t="s">
        <v>1814</v>
      </c>
      <c r="K311" s="161" t="s">
        <v>19</v>
      </c>
      <c r="L311" s="161" t="s">
        <v>19</v>
      </c>
      <c r="M311" s="161" t="s">
        <v>19</v>
      </c>
      <c r="N311" s="161" t="s">
        <v>646</v>
      </c>
      <c r="O311" s="161" t="s">
        <v>19</v>
      </c>
      <c r="P311" s="161" t="s">
        <v>290</v>
      </c>
      <c r="Q311" s="161">
        <v>50</v>
      </c>
      <c r="R311" s="161">
        <v>1</v>
      </c>
      <c r="S311" s="161" t="s">
        <v>497</v>
      </c>
      <c r="T311" s="161" t="s">
        <v>906</v>
      </c>
      <c r="U311" s="168">
        <v>45783</v>
      </c>
      <c r="V311" s="168">
        <v>45785</v>
      </c>
      <c r="W311" s="315" t="s">
        <v>869</v>
      </c>
    </row>
    <row r="312" spans="1:23 16383:16383" ht="45" x14ac:dyDescent="0.25">
      <c r="A312" s="319" t="s">
        <v>907</v>
      </c>
      <c r="B312" s="71" t="s">
        <v>907</v>
      </c>
      <c r="C312" s="161" t="s">
        <v>869</v>
      </c>
      <c r="D312" s="161">
        <v>2</v>
      </c>
      <c r="E312" s="161" t="s">
        <v>1545</v>
      </c>
      <c r="F312" s="161" t="s">
        <v>907</v>
      </c>
      <c r="G312" s="161" t="s">
        <v>19</v>
      </c>
      <c r="H312" s="161" t="s">
        <v>1814</v>
      </c>
      <c r="I312" s="161" t="s">
        <v>1814</v>
      </c>
      <c r="J312" s="161" t="s">
        <v>1814</v>
      </c>
      <c r="K312" s="161" t="s">
        <v>19</v>
      </c>
      <c r="L312" s="161" t="s">
        <v>19</v>
      </c>
      <c r="M312" s="161" t="s">
        <v>19</v>
      </c>
      <c r="N312" s="161" t="s">
        <v>646</v>
      </c>
      <c r="O312" s="161" t="s">
        <v>19</v>
      </c>
      <c r="P312" s="161" t="s">
        <v>291</v>
      </c>
      <c r="Q312" s="161">
        <v>0</v>
      </c>
      <c r="R312" s="161">
        <v>1</v>
      </c>
      <c r="S312" s="161" t="s">
        <v>497</v>
      </c>
      <c r="T312" s="161" t="s">
        <v>908</v>
      </c>
      <c r="U312" s="168">
        <v>45786</v>
      </c>
      <c r="V312" s="168">
        <v>45868</v>
      </c>
      <c r="W312" s="315" t="s">
        <v>618</v>
      </c>
    </row>
    <row r="313" spans="1:23 16383:16383" ht="315" hidden="1" x14ac:dyDescent="0.25">
      <c r="A313" s="325" t="s">
        <v>1216</v>
      </c>
      <c r="B313" s="71" t="s">
        <v>1216</v>
      </c>
      <c r="C313" s="178" t="s">
        <v>1215</v>
      </c>
      <c r="D313" s="178">
        <v>1</v>
      </c>
      <c r="E313" s="178" t="s">
        <v>492</v>
      </c>
      <c r="F313" s="178" t="s">
        <v>1216</v>
      </c>
      <c r="G313" s="178" t="s">
        <v>511</v>
      </c>
      <c r="H313" s="178" t="s">
        <v>1814</v>
      </c>
      <c r="I313" s="178" t="s">
        <v>1814</v>
      </c>
      <c r="J313" s="178" t="s">
        <v>1814</v>
      </c>
      <c r="K313" s="178" t="s">
        <v>19</v>
      </c>
      <c r="L313" s="178" t="s">
        <v>512</v>
      </c>
      <c r="M313" s="178" t="s">
        <v>19</v>
      </c>
      <c r="N313" s="178" t="s">
        <v>1118</v>
      </c>
      <c r="O313" s="178">
        <v>0</v>
      </c>
      <c r="P313" s="178" t="s">
        <v>101</v>
      </c>
      <c r="Q313" s="178">
        <v>100</v>
      </c>
      <c r="R313" s="178">
        <v>1</v>
      </c>
      <c r="S313" s="179" t="s">
        <v>497</v>
      </c>
      <c r="T313" s="179" t="s">
        <v>1217</v>
      </c>
      <c r="U313" s="179" t="s">
        <v>1959</v>
      </c>
      <c r="V313" s="161" t="s">
        <v>2014</v>
      </c>
      <c r="W313" s="315" t="s">
        <v>1218</v>
      </c>
      <c r="XFC313" s="177"/>
    </row>
    <row r="314" spans="1:23 16383:16383" ht="60" x14ac:dyDescent="0.25">
      <c r="A314" s="316" t="s">
        <v>1219</v>
      </c>
      <c r="B314" s="71" t="s">
        <v>1219</v>
      </c>
      <c r="C314" s="161" t="s">
        <v>1215</v>
      </c>
      <c r="D314" s="161">
        <v>1</v>
      </c>
      <c r="E314" s="161" t="s">
        <v>499</v>
      </c>
      <c r="F314" s="161" t="s">
        <v>1219</v>
      </c>
      <c r="G314" s="161" t="s">
        <v>19</v>
      </c>
      <c r="H314" s="161" t="s">
        <v>1814</v>
      </c>
      <c r="I314" s="161" t="s">
        <v>1814</v>
      </c>
      <c r="J314" s="161" t="s">
        <v>1814</v>
      </c>
      <c r="K314" s="161" t="s">
        <v>19</v>
      </c>
      <c r="L314" s="161" t="s">
        <v>19</v>
      </c>
      <c r="M314" s="161" t="s">
        <v>19</v>
      </c>
      <c r="N314" s="161" t="s">
        <v>1118</v>
      </c>
      <c r="O314" s="161" t="s">
        <v>19</v>
      </c>
      <c r="P314" s="161" t="s">
        <v>1834</v>
      </c>
      <c r="Q314" s="161">
        <v>10</v>
      </c>
      <c r="R314" s="161">
        <v>6</v>
      </c>
      <c r="S314" s="161" t="s">
        <v>497</v>
      </c>
      <c r="T314" s="161" t="s">
        <v>1835</v>
      </c>
      <c r="U314" s="168">
        <v>45705</v>
      </c>
      <c r="V314" s="168">
        <v>45978</v>
      </c>
      <c r="W314" s="315" t="s">
        <v>1220</v>
      </c>
    </row>
    <row r="315" spans="1:23 16383:16383" ht="225" x14ac:dyDescent="0.25">
      <c r="A315" s="316" t="s">
        <v>1221</v>
      </c>
      <c r="B315" s="71" t="s">
        <v>1221</v>
      </c>
      <c r="C315" s="161" t="s">
        <v>1215</v>
      </c>
      <c r="D315" s="161">
        <v>1</v>
      </c>
      <c r="E315" s="161" t="s">
        <v>499</v>
      </c>
      <c r="F315" s="161" t="s">
        <v>1221</v>
      </c>
      <c r="G315" s="161" t="s">
        <v>19</v>
      </c>
      <c r="H315" s="161">
        <v>0</v>
      </c>
      <c r="I315" s="161">
        <v>0</v>
      </c>
      <c r="J315" s="161">
        <v>0</v>
      </c>
      <c r="K315" s="161" t="s">
        <v>19</v>
      </c>
      <c r="L315" s="161" t="s">
        <v>19</v>
      </c>
      <c r="M315" s="161" t="s">
        <v>19</v>
      </c>
      <c r="N315" s="161" t="s">
        <v>1118</v>
      </c>
      <c r="O315" s="161" t="s">
        <v>19</v>
      </c>
      <c r="P315" s="161" t="s">
        <v>102</v>
      </c>
      <c r="Q315" s="161">
        <v>30</v>
      </c>
      <c r="R315" s="161">
        <v>1</v>
      </c>
      <c r="S315" s="168" t="s">
        <v>497</v>
      </c>
      <c r="T315" s="168" t="s">
        <v>1222</v>
      </c>
      <c r="U315" s="168">
        <v>45705</v>
      </c>
      <c r="V315" s="168">
        <v>45930</v>
      </c>
      <c r="W315" s="315" t="s">
        <v>1223</v>
      </c>
      <c r="XFC315" s="167"/>
    </row>
    <row r="316" spans="1:23 16383:16383" ht="240" x14ac:dyDescent="0.25">
      <c r="A316" s="316" t="s">
        <v>1224</v>
      </c>
      <c r="B316" s="71" t="s">
        <v>1224</v>
      </c>
      <c r="C316" s="161" t="s">
        <v>1215</v>
      </c>
      <c r="D316" s="161">
        <v>1</v>
      </c>
      <c r="E316" s="161" t="s">
        <v>1545</v>
      </c>
      <c r="F316" s="161" t="s">
        <v>1224</v>
      </c>
      <c r="G316" s="161" t="s">
        <v>19</v>
      </c>
      <c r="H316" s="161" t="s">
        <v>1814</v>
      </c>
      <c r="I316" s="161" t="s">
        <v>1814</v>
      </c>
      <c r="J316" s="161" t="s">
        <v>1814</v>
      </c>
      <c r="K316" s="161" t="s">
        <v>19</v>
      </c>
      <c r="L316" s="161" t="s">
        <v>19</v>
      </c>
      <c r="M316" s="161" t="s">
        <v>19</v>
      </c>
      <c r="N316" s="161" t="s">
        <v>1118</v>
      </c>
      <c r="O316" s="161" t="s">
        <v>19</v>
      </c>
      <c r="P316" s="161" t="s">
        <v>103</v>
      </c>
      <c r="Q316" s="161">
        <v>0</v>
      </c>
      <c r="R316" s="161">
        <v>1</v>
      </c>
      <c r="S316" s="161" t="s">
        <v>497</v>
      </c>
      <c r="T316" s="161" t="s">
        <v>1217</v>
      </c>
      <c r="U316" s="168">
        <v>45705</v>
      </c>
      <c r="V316" s="168">
        <v>45961</v>
      </c>
      <c r="W316" s="315" t="s">
        <v>1225</v>
      </c>
    </row>
    <row r="317" spans="1:23 16383:16383" ht="34.5" customHeight="1" x14ac:dyDescent="0.25">
      <c r="A317" s="316" t="s">
        <v>1226</v>
      </c>
      <c r="B317" s="71" t="s">
        <v>1226</v>
      </c>
      <c r="C317" s="161" t="s">
        <v>1215</v>
      </c>
      <c r="D317" s="161">
        <v>1</v>
      </c>
      <c r="E317" s="161" t="s">
        <v>499</v>
      </c>
      <c r="F317" s="161" t="s">
        <v>1226</v>
      </c>
      <c r="G317" s="161" t="s">
        <v>19</v>
      </c>
      <c r="H317" s="161">
        <v>0</v>
      </c>
      <c r="I317" s="161">
        <v>0</v>
      </c>
      <c r="J317" s="161">
        <v>0</v>
      </c>
      <c r="K317" s="161" t="s">
        <v>19</v>
      </c>
      <c r="L317" s="161" t="s">
        <v>19</v>
      </c>
      <c r="M317" s="161" t="s">
        <v>19</v>
      </c>
      <c r="N317" s="161" t="s">
        <v>1118</v>
      </c>
      <c r="O317" s="161" t="s">
        <v>19</v>
      </c>
      <c r="P317" s="161" t="s">
        <v>104</v>
      </c>
      <c r="Q317" s="161">
        <v>30</v>
      </c>
      <c r="R317" s="161">
        <v>1</v>
      </c>
      <c r="S317" s="161" t="s">
        <v>497</v>
      </c>
      <c r="T317" s="161" t="s">
        <v>1217</v>
      </c>
      <c r="U317" s="168">
        <v>45705</v>
      </c>
      <c r="V317" s="168">
        <v>45807</v>
      </c>
      <c r="W317" s="315" t="s">
        <v>1227</v>
      </c>
    </row>
    <row r="318" spans="1:23 16383:16383" ht="240" x14ac:dyDescent="0.25">
      <c r="A318" s="316" t="s">
        <v>1228</v>
      </c>
      <c r="B318" s="71" t="s">
        <v>1228</v>
      </c>
      <c r="C318" s="161" t="s">
        <v>1215</v>
      </c>
      <c r="D318" s="161">
        <v>1</v>
      </c>
      <c r="E318" s="161" t="s">
        <v>499</v>
      </c>
      <c r="F318" s="161" t="s">
        <v>1228</v>
      </c>
      <c r="G318" s="161" t="s">
        <v>19</v>
      </c>
      <c r="H318" s="161" t="s">
        <v>1814</v>
      </c>
      <c r="I318" s="161" t="s">
        <v>1814</v>
      </c>
      <c r="J318" s="161" t="s">
        <v>1814</v>
      </c>
      <c r="K318" s="161" t="s">
        <v>19</v>
      </c>
      <c r="L318" s="161" t="s">
        <v>19</v>
      </c>
      <c r="M318" s="161" t="s">
        <v>19</v>
      </c>
      <c r="N318" s="161" t="s">
        <v>1118</v>
      </c>
      <c r="O318" s="161" t="s">
        <v>19</v>
      </c>
      <c r="P318" s="161" t="s">
        <v>105</v>
      </c>
      <c r="Q318" s="161">
        <v>30</v>
      </c>
      <c r="R318" s="161">
        <v>2</v>
      </c>
      <c r="S318" s="168" t="s">
        <v>497</v>
      </c>
      <c r="T318" s="168" t="s">
        <v>1229</v>
      </c>
      <c r="U318" s="168">
        <v>45810</v>
      </c>
      <c r="V318" s="168">
        <v>45978</v>
      </c>
      <c r="W318" s="315" t="s">
        <v>1230</v>
      </c>
      <c r="XFC318" s="167"/>
    </row>
    <row r="319" spans="1:23 16383:16383" ht="120" hidden="1" x14ac:dyDescent="0.25">
      <c r="A319" s="325" t="s">
        <v>1392</v>
      </c>
      <c r="B319" s="71" t="s">
        <v>1392</v>
      </c>
      <c r="C319" s="178" t="s">
        <v>1391</v>
      </c>
      <c r="D319" s="178">
        <v>2</v>
      </c>
      <c r="E319" s="178" t="s">
        <v>492</v>
      </c>
      <c r="F319" s="178" t="s">
        <v>1392</v>
      </c>
      <c r="G319" s="178" t="s">
        <v>511</v>
      </c>
      <c r="H319" s="178" t="s">
        <v>1814</v>
      </c>
      <c r="I319" s="178" t="s">
        <v>1814</v>
      </c>
      <c r="J319" s="178" t="s">
        <v>1814</v>
      </c>
      <c r="K319" s="178" t="s">
        <v>19</v>
      </c>
      <c r="L319" s="178" t="s">
        <v>512</v>
      </c>
      <c r="M319" s="178" t="s">
        <v>20</v>
      </c>
      <c r="N319" s="178" t="s">
        <v>542</v>
      </c>
      <c r="O319" s="178">
        <v>0</v>
      </c>
      <c r="P319" s="178" t="s">
        <v>403</v>
      </c>
      <c r="Q319" s="178">
        <v>25</v>
      </c>
      <c r="R319" s="178">
        <v>100</v>
      </c>
      <c r="S319" s="179" t="s">
        <v>525</v>
      </c>
      <c r="T319" s="179" t="s">
        <v>1393</v>
      </c>
      <c r="U319" s="179" t="s">
        <v>1900</v>
      </c>
      <c r="V319" s="161" t="s">
        <v>1956</v>
      </c>
      <c r="W319" s="315" t="s">
        <v>1394</v>
      </c>
      <c r="XFC319" s="177"/>
    </row>
    <row r="320" spans="1:23 16383:16383" ht="75" x14ac:dyDescent="0.25">
      <c r="A320" s="316" t="s">
        <v>1395</v>
      </c>
      <c r="B320" s="71" t="s">
        <v>1395</v>
      </c>
      <c r="C320" s="161" t="s">
        <v>1391</v>
      </c>
      <c r="D320" s="161">
        <v>2</v>
      </c>
      <c r="E320" s="161" t="s">
        <v>499</v>
      </c>
      <c r="F320" s="161" t="s">
        <v>1395</v>
      </c>
      <c r="G320" s="161" t="s">
        <v>19</v>
      </c>
      <c r="H320" s="161">
        <v>0</v>
      </c>
      <c r="I320" s="161">
        <v>0</v>
      </c>
      <c r="J320" s="161">
        <v>0</v>
      </c>
      <c r="K320" s="161" t="s">
        <v>19</v>
      </c>
      <c r="L320" s="161" t="s">
        <v>19</v>
      </c>
      <c r="M320" s="161" t="s">
        <v>19</v>
      </c>
      <c r="N320" s="161" t="s">
        <v>542</v>
      </c>
      <c r="O320" s="161" t="s">
        <v>19</v>
      </c>
      <c r="P320" s="161" t="s">
        <v>404</v>
      </c>
      <c r="Q320" s="161">
        <v>25</v>
      </c>
      <c r="R320" s="161">
        <v>1</v>
      </c>
      <c r="S320" s="161" t="s">
        <v>497</v>
      </c>
      <c r="T320" s="161" t="s">
        <v>1396</v>
      </c>
      <c r="U320" s="168">
        <v>45719</v>
      </c>
      <c r="V320" s="168">
        <v>45747</v>
      </c>
      <c r="W320" s="315" t="s">
        <v>1397</v>
      </c>
    </row>
    <row r="321" spans="1:23 16381:16383" ht="34.5" customHeight="1" x14ac:dyDescent="0.25">
      <c r="A321" s="316" t="s">
        <v>1398</v>
      </c>
      <c r="B321" s="71" t="s">
        <v>1398</v>
      </c>
      <c r="C321" s="161" t="s">
        <v>1391</v>
      </c>
      <c r="D321" s="161">
        <v>2</v>
      </c>
      <c r="E321" s="161" t="s">
        <v>499</v>
      </c>
      <c r="F321" s="161" t="s">
        <v>1398</v>
      </c>
      <c r="G321" s="161" t="s">
        <v>19</v>
      </c>
      <c r="H321" s="161">
        <v>0</v>
      </c>
      <c r="I321" s="161">
        <v>0</v>
      </c>
      <c r="J321" s="161">
        <v>0</v>
      </c>
      <c r="K321" s="161" t="s">
        <v>19</v>
      </c>
      <c r="L321" s="161" t="s">
        <v>19</v>
      </c>
      <c r="M321" s="161" t="s">
        <v>19</v>
      </c>
      <c r="N321" s="161" t="s">
        <v>542</v>
      </c>
      <c r="O321" s="161" t="s">
        <v>19</v>
      </c>
      <c r="P321" s="161" t="s">
        <v>405</v>
      </c>
      <c r="Q321" s="161">
        <v>15</v>
      </c>
      <c r="R321" s="161">
        <v>1</v>
      </c>
      <c r="S321" s="161" t="s">
        <v>497</v>
      </c>
      <c r="T321" s="161" t="s">
        <v>1399</v>
      </c>
      <c r="U321" s="168">
        <v>45748</v>
      </c>
      <c r="V321" s="168">
        <v>45777</v>
      </c>
      <c r="W321" s="315" t="s">
        <v>1394</v>
      </c>
    </row>
    <row r="322" spans="1:23 16381:16383" ht="120" x14ac:dyDescent="0.25">
      <c r="A322" s="316" t="s">
        <v>1400</v>
      </c>
      <c r="B322" s="71" t="s">
        <v>1400</v>
      </c>
      <c r="C322" s="161" t="s">
        <v>1391</v>
      </c>
      <c r="D322" s="161">
        <v>2</v>
      </c>
      <c r="E322" s="161" t="s">
        <v>499</v>
      </c>
      <c r="F322" s="161" t="s">
        <v>1400</v>
      </c>
      <c r="G322" s="161" t="s">
        <v>19</v>
      </c>
      <c r="H322" s="161" t="s">
        <v>1814</v>
      </c>
      <c r="I322" s="161" t="s">
        <v>1814</v>
      </c>
      <c r="J322" s="161" t="s">
        <v>1814</v>
      </c>
      <c r="K322" s="161" t="s">
        <v>19</v>
      </c>
      <c r="L322" s="161" t="s">
        <v>19</v>
      </c>
      <c r="M322" s="161" t="s">
        <v>19</v>
      </c>
      <c r="N322" s="161" t="s">
        <v>542</v>
      </c>
      <c r="O322" s="161" t="s">
        <v>19</v>
      </c>
      <c r="P322" s="161" t="s">
        <v>406</v>
      </c>
      <c r="Q322" s="161">
        <v>60</v>
      </c>
      <c r="R322" s="161">
        <v>100</v>
      </c>
      <c r="S322" s="161" t="s">
        <v>525</v>
      </c>
      <c r="T322" s="161" t="s">
        <v>1393</v>
      </c>
      <c r="U322" s="168">
        <v>45779</v>
      </c>
      <c r="V322" s="168">
        <v>46007</v>
      </c>
      <c r="W322" s="315" t="s">
        <v>1394</v>
      </c>
    </row>
    <row r="323" spans="1:23 16381:16383" ht="135" hidden="1" x14ac:dyDescent="0.25">
      <c r="A323" s="325" t="s">
        <v>1401</v>
      </c>
      <c r="B323" s="71" t="s">
        <v>1401</v>
      </c>
      <c r="C323" s="178" t="s">
        <v>1391</v>
      </c>
      <c r="D323" s="178">
        <v>2</v>
      </c>
      <c r="E323" s="178" t="s">
        <v>492</v>
      </c>
      <c r="F323" s="178" t="s">
        <v>1401</v>
      </c>
      <c r="G323" s="178" t="s">
        <v>511</v>
      </c>
      <c r="H323" s="178" t="s">
        <v>11</v>
      </c>
      <c r="I323" s="178" t="s">
        <v>1454</v>
      </c>
      <c r="J323" s="178" t="s">
        <v>1455</v>
      </c>
      <c r="K323" s="178" t="s">
        <v>1925</v>
      </c>
      <c r="L323" s="178" t="s">
        <v>512</v>
      </c>
      <c r="M323" s="178" t="s">
        <v>22</v>
      </c>
      <c r="N323" s="178" t="s">
        <v>620</v>
      </c>
      <c r="O323" s="178">
        <v>0</v>
      </c>
      <c r="P323" s="178" t="s">
        <v>423</v>
      </c>
      <c r="Q323" s="178">
        <v>25</v>
      </c>
      <c r="R323" s="178">
        <v>1</v>
      </c>
      <c r="S323" s="179" t="s">
        <v>497</v>
      </c>
      <c r="T323" s="179" t="s">
        <v>1402</v>
      </c>
      <c r="U323" s="179" t="s">
        <v>1886</v>
      </c>
      <c r="V323" s="161" t="s">
        <v>1956</v>
      </c>
      <c r="W323" s="315" t="s">
        <v>1403</v>
      </c>
      <c r="XFC323" s="177"/>
    </row>
    <row r="324" spans="1:23 16381:16383" ht="60" x14ac:dyDescent="0.25">
      <c r="A324" s="316" t="s">
        <v>1404</v>
      </c>
      <c r="B324" s="71" t="s">
        <v>1404</v>
      </c>
      <c r="C324" s="161" t="s">
        <v>1391</v>
      </c>
      <c r="D324" s="161">
        <v>2</v>
      </c>
      <c r="E324" s="161" t="s">
        <v>499</v>
      </c>
      <c r="F324" s="161" t="s">
        <v>1404</v>
      </c>
      <c r="G324" s="161" t="s">
        <v>19</v>
      </c>
      <c r="H324" s="161" t="s">
        <v>1814</v>
      </c>
      <c r="I324" s="161" t="s">
        <v>1814</v>
      </c>
      <c r="J324" s="161" t="s">
        <v>1814</v>
      </c>
      <c r="K324" s="161" t="s">
        <v>19</v>
      </c>
      <c r="L324" s="161" t="s">
        <v>19</v>
      </c>
      <c r="M324" s="161" t="s">
        <v>19</v>
      </c>
      <c r="N324" s="161" t="s">
        <v>620</v>
      </c>
      <c r="O324" s="161" t="s">
        <v>19</v>
      </c>
      <c r="P324" s="161" t="s">
        <v>424</v>
      </c>
      <c r="Q324" s="161">
        <v>30</v>
      </c>
      <c r="R324" s="161">
        <v>1</v>
      </c>
      <c r="S324" s="161" t="s">
        <v>497</v>
      </c>
      <c r="T324" s="161" t="s">
        <v>1405</v>
      </c>
      <c r="U324" s="168">
        <v>45691</v>
      </c>
      <c r="V324" s="168">
        <v>45709</v>
      </c>
      <c r="W324" s="315" t="s">
        <v>1406</v>
      </c>
    </row>
    <row r="325" spans="1:23 16381:16383" ht="60" x14ac:dyDescent="0.25">
      <c r="A325" s="316" t="s">
        <v>1407</v>
      </c>
      <c r="B325" s="71" t="s">
        <v>1407</v>
      </c>
      <c r="C325" s="161" t="s">
        <v>1391</v>
      </c>
      <c r="D325" s="161">
        <v>2</v>
      </c>
      <c r="E325" s="161" t="s">
        <v>499</v>
      </c>
      <c r="F325" s="161" t="s">
        <v>1407</v>
      </c>
      <c r="G325" s="161" t="s">
        <v>19</v>
      </c>
      <c r="H325" s="161" t="s">
        <v>1814</v>
      </c>
      <c r="I325" s="161" t="s">
        <v>1814</v>
      </c>
      <c r="J325" s="161" t="s">
        <v>1814</v>
      </c>
      <c r="K325" s="161" t="s">
        <v>19</v>
      </c>
      <c r="L325" s="161" t="s">
        <v>19</v>
      </c>
      <c r="M325" s="161" t="s">
        <v>19</v>
      </c>
      <c r="N325" s="161" t="s">
        <v>620</v>
      </c>
      <c r="O325" s="161" t="s">
        <v>19</v>
      </c>
      <c r="P325" s="161" t="s">
        <v>425</v>
      </c>
      <c r="Q325" s="161">
        <v>10</v>
      </c>
      <c r="R325" s="161">
        <v>1</v>
      </c>
      <c r="S325" s="161" t="s">
        <v>497</v>
      </c>
      <c r="T325" s="161" t="s">
        <v>1408</v>
      </c>
      <c r="U325" s="168">
        <v>45705</v>
      </c>
      <c r="V325" s="168">
        <v>45730</v>
      </c>
      <c r="W325" s="315" t="s">
        <v>1403</v>
      </c>
    </row>
    <row r="326" spans="1:23 16381:16383" ht="45" x14ac:dyDescent="0.25">
      <c r="A326" s="316" t="s">
        <v>1409</v>
      </c>
      <c r="B326" s="71" t="s">
        <v>1409</v>
      </c>
      <c r="C326" s="161" t="s">
        <v>1391</v>
      </c>
      <c r="D326" s="161">
        <v>2</v>
      </c>
      <c r="E326" s="161" t="s">
        <v>499</v>
      </c>
      <c r="F326" s="161" t="s">
        <v>1409</v>
      </c>
      <c r="G326" s="161" t="s">
        <v>19</v>
      </c>
      <c r="H326" s="161">
        <v>0</v>
      </c>
      <c r="I326" s="161">
        <v>0</v>
      </c>
      <c r="J326" s="161">
        <v>0</v>
      </c>
      <c r="K326" s="161" t="s">
        <v>19</v>
      </c>
      <c r="L326" s="161" t="s">
        <v>19</v>
      </c>
      <c r="M326" s="161" t="s">
        <v>19</v>
      </c>
      <c r="N326" s="161" t="s">
        <v>620</v>
      </c>
      <c r="O326" s="161" t="s">
        <v>19</v>
      </c>
      <c r="P326" s="161" t="s">
        <v>426</v>
      </c>
      <c r="Q326" s="161">
        <v>60</v>
      </c>
      <c r="R326" s="161">
        <v>100</v>
      </c>
      <c r="S326" s="168" t="s">
        <v>525</v>
      </c>
      <c r="T326" s="168" t="s">
        <v>1393</v>
      </c>
      <c r="U326" s="168">
        <v>45733</v>
      </c>
      <c r="V326" s="168">
        <v>46007</v>
      </c>
      <c r="W326" s="315" t="s">
        <v>1403</v>
      </c>
      <c r="XFC326" s="167"/>
    </row>
    <row r="327" spans="1:23 16381:16383" ht="34.5" hidden="1" customHeight="1" x14ac:dyDescent="0.25">
      <c r="A327" s="325" t="s">
        <v>1410</v>
      </c>
      <c r="B327" s="71" t="s">
        <v>1410</v>
      </c>
      <c r="C327" s="178" t="s">
        <v>1391</v>
      </c>
      <c r="D327" s="178">
        <v>2</v>
      </c>
      <c r="E327" s="178" t="s">
        <v>492</v>
      </c>
      <c r="F327" s="178" t="s">
        <v>1410</v>
      </c>
      <c r="G327" s="178" t="s">
        <v>511</v>
      </c>
      <c r="H327" s="178" t="s">
        <v>61</v>
      </c>
      <c r="I327" s="178" t="s">
        <v>1795</v>
      </c>
      <c r="J327" s="178" t="s">
        <v>1451</v>
      </c>
      <c r="K327" s="178" t="s">
        <v>1885</v>
      </c>
      <c r="L327" s="178" t="s">
        <v>512</v>
      </c>
      <c r="M327" s="178" t="s">
        <v>20</v>
      </c>
      <c r="N327" s="178" t="s">
        <v>730</v>
      </c>
      <c r="O327" s="178">
        <v>0</v>
      </c>
      <c r="P327" s="178" t="s">
        <v>359</v>
      </c>
      <c r="Q327" s="178">
        <v>25</v>
      </c>
      <c r="R327" s="178">
        <v>1</v>
      </c>
      <c r="S327" s="179" t="s">
        <v>497</v>
      </c>
      <c r="T327" s="179" t="s">
        <v>1402</v>
      </c>
      <c r="U327" s="179" t="s">
        <v>1932</v>
      </c>
      <c r="V327" s="161" t="s">
        <v>1956</v>
      </c>
      <c r="W327" s="315" t="s">
        <v>1411</v>
      </c>
      <c r="XFC327" s="177"/>
    </row>
    <row r="328" spans="1:23 16381:16383" ht="45" x14ac:dyDescent="0.25">
      <c r="A328" s="316" t="s">
        <v>1412</v>
      </c>
      <c r="B328" s="71" t="s">
        <v>1412</v>
      </c>
      <c r="C328" s="161" t="s">
        <v>1391</v>
      </c>
      <c r="D328" s="161">
        <v>2</v>
      </c>
      <c r="E328" s="161" t="s">
        <v>499</v>
      </c>
      <c r="F328" s="161" t="s">
        <v>1412</v>
      </c>
      <c r="G328" s="161" t="s">
        <v>1814</v>
      </c>
      <c r="H328" s="161" t="s">
        <v>1814</v>
      </c>
      <c r="I328" s="161" t="s">
        <v>1814</v>
      </c>
      <c r="J328" s="161" t="s">
        <v>1814</v>
      </c>
      <c r="K328" s="161" t="s">
        <v>19</v>
      </c>
      <c r="L328" s="161" t="s">
        <v>19</v>
      </c>
      <c r="M328" s="161" t="s">
        <v>19</v>
      </c>
      <c r="N328" s="161" t="s">
        <v>730</v>
      </c>
      <c r="O328" s="161" t="s">
        <v>19</v>
      </c>
      <c r="P328" s="161" t="s">
        <v>360</v>
      </c>
      <c r="Q328" s="161">
        <v>50</v>
      </c>
      <c r="R328" s="161">
        <v>1</v>
      </c>
      <c r="S328" s="161" t="s">
        <v>497</v>
      </c>
      <c r="T328" s="161" t="s">
        <v>1413</v>
      </c>
      <c r="U328" s="168">
        <v>45684</v>
      </c>
      <c r="V328" s="168">
        <v>45989</v>
      </c>
      <c r="W328" s="315" t="s">
        <v>1391</v>
      </c>
    </row>
    <row r="329" spans="1:23 16381:16383" ht="120" x14ac:dyDescent="0.25">
      <c r="A329" s="316" t="s">
        <v>1414</v>
      </c>
      <c r="B329" s="71" t="s">
        <v>1414</v>
      </c>
      <c r="C329" s="161" t="s">
        <v>1391</v>
      </c>
      <c r="D329" s="161">
        <v>2</v>
      </c>
      <c r="E329" s="161" t="s">
        <v>499</v>
      </c>
      <c r="F329" s="161" t="s">
        <v>1414</v>
      </c>
      <c r="G329" s="161" t="s">
        <v>1814</v>
      </c>
      <c r="H329" s="161" t="s">
        <v>1814</v>
      </c>
      <c r="I329" s="161" t="s">
        <v>1814</v>
      </c>
      <c r="J329" s="161" t="s">
        <v>1814</v>
      </c>
      <c r="K329" s="161" t="s">
        <v>19</v>
      </c>
      <c r="L329" s="161" t="s">
        <v>19</v>
      </c>
      <c r="M329" s="161" t="s">
        <v>19</v>
      </c>
      <c r="N329" s="161" t="s">
        <v>730</v>
      </c>
      <c r="O329" s="161" t="s">
        <v>19</v>
      </c>
      <c r="P329" s="161" t="s">
        <v>1837</v>
      </c>
      <c r="Q329" s="161">
        <v>50</v>
      </c>
      <c r="R329" s="161">
        <v>100</v>
      </c>
      <c r="S329" s="161" t="s">
        <v>525</v>
      </c>
      <c r="T329" s="161" t="s">
        <v>1393</v>
      </c>
      <c r="U329" s="168">
        <v>45684</v>
      </c>
      <c r="V329" s="168">
        <v>46007</v>
      </c>
      <c r="W329" s="315" t="s">
        <v>1411</v>
      </c>
    </row>
    <row r="330" spans="1:23 16381:16383" ht="45" x14ac:dyDescent="0.25">
      <c r="A330" s="318" t="s">
        <v>1415</v>
      </c>
      <c r="B330" s="71" t="e">
        <v>#N/A</v>
      </c>
      <c r="C330" s="170" t="s">
        <v>1391</v>
      </c>
      <c r="D330" s="170">
        <v>2</v>
      </c>
      <c r="E330" s="170" t="s">
        <v>2067</v>
      </c>
      <c r="F330" s="170" t="s">
        <v>1415</v>
      </c>
      <c r="G330" s="170" t="s">
        <v>19</v>
      </c>
      <c r="H330" s="170" t="e">
        <v>#N/A</v>
      </c>
      <c r="I330" s="170" t="e">
        <v>#N/A</v>
      </c>
      <c r="J330" s="170" t="e">
        <v>#N/A</v>
      </c>
      <c r="K330" s="170" t="s">
        <v>19</v>
      </c>
      <c r="L330" s="170" t="s">
        <v>19</v>
      </c>
      <c r="M330" s="170" t="s">
        <v>19</v>
      </c>
      <c r="N330" s="161" t="s">
        <v>730</v>
      </c>
      <c r="O330" s="170" t="s">
        <v>19</v>
      </c>
      <c r="P330" s="170" t="s">
        <v>361</v>
      </c>
      <c r="Q330" s="175">
        <v>10</v>
      </c>
      <c r="R330" s="171">
        <v>1</v>
      </c>
      <c r="S330" s="170" t="s">
        <v>497</v>
      </c>
      <c r="T330" s="171" t="s">
        <v>1416</v>
      </c>
      <c r="U330" s="171">
        <v>45964</v>
      </c>
      <c r="V330" s="168">
        <v>46007</v>
      </c>
      <c r="W330" s="315" t="s">
        <v>1391</v>
      </c>
      <c r="XFA330" s="167"/>
    </row>
    <row r="331" spans="1:23 16381:16383" ht="90" x14ac:dyDescent="0.25">
      <c r="A331" s="318" t="s">
        <v>1417</v>
      </c>
      <c r="B331" s="71" t="e">
        <v>#N/A</v>
      </c>
      <c r="C331" s="170" t="s">
        <v>1391</v>
      </c>
      <c r="D331" s="170">
        <v>2</v>
      </c>
      <c r="E331" s="170" t="s">
        <v>2067</v>
      </c>
      <c r="F331" s="170" t="s">
        <v>1417</v>
      </c>
      <c r="G331" s="170" t="s">
        <v>19</v>
      </c>
      <c r="H331" s="170" t="s">
        <v>1814</v>
      </c>
      <c r="I331" s="170" t="s">
        <v>1814</v>
      </c>
      <c r="J331" s="170" t="s">
        <v>1814</v>
      </c>
      <c r="K331" s="170" t="s">
        <v>19</v>
      </c>
      <c r="L331" s="170" t="s">
        <v>19</v>
      </c>
      <c r="M331" s="170" t="s">
        <v>19</v>
      </c>
      <c r="N331" s="161" t="s">
        <v>730</v>
      </c>
      <c r="O331" s="170" t="s">
        <v>19</v>
      </c>
      <c r="P331" s="170" t="s">
        <v>362</v>
      </c>
      <c r="Q331" s="170">
        <v>20</v>
      </c>
      <c r="R331" s="175">
        <v>100</v>
      </c>
      <c r="S331" s="171" t="s">
        <v>525</v>
      </c>
      <c r="T331" s="170" t="s">
        <v>1393</v>
      </c>
      <c r="U331" s="171">
        <v>45866</v>
      </c>
      <c r="V331" s="171">
        <v>46007</v>
      </c>
      <c r="W331" s="315" t="s">
        <v>1418</v>
      </c>
      <c r="XFB331" s="167"/>
    </row>
    <row r="332" spans="1:23 16381:16383" ht="34.5" hidden="1" customHeight="1" x14ac:dyDescent="0.25">
      <c r="A332" s="325" t="s">
        <v>1419</v>
      </c>
      <c r="B332" s="71" t="s">
        <v>1419</v>
      </c>
      <c r="C332" s="178" t="s">
        <v>1391</v>
      </c>
      <c r="D332" s="178">
        <v>2</v>
      </c>
      <c r="E332" s="178" t="s">
        <v>492</v>
      </c>
      <c r="F332" s="178" t="s">
        <v>1419</v>
      </c>
      <c r="G332" s="178" t="s">
        <v>1814</v>
      </c>
      <c r="H332" s="178" t="s">
        <v>1814</v>
      </c>
      <c r="I332" s="178" t="s">
        <v>1814</v>
      </c>
      <c r="J332" s="178" t="s">
        <v>1814</v>
      </c>
      <c r="K332" s="178" t="s">
        <v>19</v>
      </c>
      <c r="L332" s="178" t="s">
        <v>495</v>
      </c>
      <c r="M332" s="178" t="s">
        <v>20</v>
      </c>
      <c r="N332" s="178" t="s">
        <v>606</v>
      </c>
      <c r="O332" s="178">
        <v>0</v>
      </c>
      <c r="P332" s="178" t="s">
        <v>165</v>
      </c>
      <c r="Q332" s="178">
        <v>25</v>
      </c>
      <c r="R332" s="178">
        <v>100</v>
      </c>
      <c r="S332" s="179" t="s">
        <v>525</v>
      </c>
      <c r="T332" s="179" t="s">
        <v>1420</v>
      </c>
      <c r="U332" s="179" t="s">
        <v>1932</v>
      </c>
      <c r="V332" s="161" t="s">
        <v>1943</v>
      </c>
      <c r="W332" s="315" t="s">
        <v>1391</v>
      </c>
      <c r="XFC332" s="177"/>
    </row>
    <row r="333" spans="1:23 16381:16383" ht="75" x14ac:dyDescent="0.25">
      <c r="A333" s="316" t="s">
        <v>1421</v>
      </c>
      <c r="B333" s="71" t="s">
        <v>1421</v>
      </c>
      <c r="C333" s="161" t="s">
        <v>1391</v>
      </c>
      <c r="D333" s="161">
        <v>2</v>
      </c>
      <c r="E333" s="161" t="s">
        <v>499</v>
      </c>
      <c r="F333" s="161" t="s">
        <v>1421</v>
      </c>
      <c r="G333" s="161" t="s">
        <v>19</v>
      </c>
      <c r="H333" s="161" t="s">
        <v>1814</v>
      </c>
      <c r="I333" s="161" t="s">
        <v>1814</v>
      </c>
      <c r="J333" s="161" t="s">
        <v>1814</v>
      </c>
      <c r="K333" s="161" t="s">
        <v>19</v>
      </c>
      <c r="L333" s="161" t="s">
        <v>19</v>
      </c>
      <c r="M333" s="161" t="s">
        <v>19</v>
      </c>
      <c r="N333" s="161" t="s">
        <v>606</v>
      </c>
      <c r="O333" s="161" t="s">
        <v>19</v>
      </c>
      <c r="P333" s="161" t="s">
        <v>166</v>
      </c>
      <c r="Q333" s="161">
        <v>10</v>
      </c>
      <c r="R333" s="161">
        <v>1</v>
      </c>
      <c r="S333" s="168" t="s">
        <v>497</v>
      </c>
      <c r="T333" s="168" t="s">
        <v>1422</v>
      </c>
      <c r="U333" s="168">
        <v>45684</v>
      </c>
      <c r="V333" s="168">
        <v>45716</v>
      </c>
      <c r="W333" s="315" t="s">
        <v>1391</v>
      </c>
      <c r="XFC333" s="167"/>
    </row>
    <row r="334" spans="1:23 16381:16383" ht="45" x14ac:dyDescent="0.25">
      <c r="A334" s="316" t="s">
        <v>1423</v>
      </c>
      <c r="B334" s="71" t="s">
        <v>1423</v>
      </c>
      <c r="C334" s="161" t="s">
        <v>1391</v>
      </c>
      <c r="D334" s="161">
        <v>2</v>
      </c>
      <c r="E334" s="161" t="s">
        <v>499</v>
      </c>
      <c r="F334" s="161" t="s">
        <v>1423</v>
      </c>
      <c r="G334" s="161" t="s">
        <v>1814</v>
      </c>
      <c r="H334" s="161" t="s">
        <v>1814</v>
      </c>
      <c r="I334" s="161" t="s">
        <v>1814</v>
      </c>
      <c r="J334" s="161" t="s">
        <v>1814</v>
      </c>
      <c r="K334" s="161" t="s">
        <v>19</v>
      </c>
      <c r="L334" s="161" t="s">
        <v>19</v>
      </c>
      <c r="M334" s="161" t="s">
        <v>19</v>
      </c>
      <c r="N334" s="161" t="s">
        <v>606</v>
      </c>
      <c r="O334" s="161" t="s">
        <v>19</v>
      </c>
      <c r="P334" s="161" t="s">
        <v>1838</v>
      </c>
      <c r="Q334" s="161">
        <v>30</v>
      </c>
      <c r="R334" s="161">
        <v>1</v>
      </c>
      <c r="S334" s="161" t="s">
        <v>497</v>
      </c>
      <c r="T334" s="161" t="s">
        <v>1839</v>
      </c>
      <c r="U334" s="168">
        <v>45719</v>
      </c>
      <c r="V334" s="168">
        <v>45863</v>
      </c>
      <c r="W334" s="315" t="s">
        <v>1391</v>
      </c>
    </row>
    <row r="335" spans="1:23 16381:16383" ht="34.5" customHeight="1" x14ac:dyDescent="0.25">
      <c r="A335" s="316" t="s">
        <v>1424</v>
      </c>
      <c r="B335" s="71" t="s">
        <v>1424</v>
      </c>
      <c r="C335" s="161" t="s">
        <v>1391</v>
      </c>
      <c r="D335" s="161">
        <v>2</v>
      </c>
      <c r="E335" s="161" t="s">
        <v>499</v>
      </c>
      <c r="F335" s="161" t="s">
        <v>1424</v>
      </c>
      <c r="G335" s="161" t="s">
        <v>19</v>
      </c>
      <c r="H335" s="161">
        <v>0</v>
      </c>
      <c r="I335" s="161">
        <v>0</v>
      </c>
      <c r="J335" s="161">
        <v>0</v>
      </c>
      <c r="K335" s="161" t="s">
        <v>19</v>
      </c>
      <c r="L335" s="161" t="s">
        <v>19</v>
      </c>
      <c r="M335" s="161" t="s">
        <v>19</v>
      </c>
      <c r="N335" s="161" t="s">
        <v>606</v>
      </c>
      <c r="O335" s="161" t="s">
        <v>19</v>
      </c>
      <c r="P335" s="161" t="s">
        <v>1840</v>
      </c>
      <c r="Q335" s="161">
        <v>60</v>
      </c>
      <c r="R335" s="161">
        <v>100</v>
      </c>
      <c r="S335" s="161" t="s">
        <v>525</v>
      </c>
      <c r="T335" s="161" t="s">
        <v>1393</v>
      </c>
      <c r="U335" s="168">
        <v>45719</v>
      </c>
      <c r="V335" s="168">
        <v>46010</v>
      </c>
      <c r="W335" s="315" t="s">
        <v>1391</v>
      </c>
    </row>
    <row r="336" spans="1:23 16381:16383" ht="60" x14ac:dyDescent="0.25">
      <c r="A336" s="318" t="s">
        <v>1425</v>
      </c>
      <c r="B336" s="71" t="e">
        <v>#N/A</v>
      </c>
      <c r="C336" s="170" t="s">
        <v>1391</v>
      </c>
      <c r="D336" s="170">
        <v>2</v>
      </c>
      <c r="E336" s="170" t="s">
        <v>2067</v>
      </c>
      <c r="F336" s="170" t="s">
        <v>1425</v>
      </c>
      <c r="G336" s="170" t="s">
        <v>1814</v>
      </c>
      <c r="H336" s="170" t="s">
        <v>1814</v>
      </c>
      <c r="I336" s="170" t="s">
        <v>1814</v>
      </c>
      <c r="J336" s="170" t="s">
        <v>1814</v>
      </c>
      <c r="K336" s="170" t="s">
        <v>19</v>
      </c>
      <c r="L336" s="170" t="s">
        <v>19</v>
      </c>
      <c r="M336" s="170" t="s">
        <v>19</v>
      </c>
      <c r="N336" s="161" t="s">
        <v>606</v>
      </c>
      <c r="O336" s="170" t="s">
        <v>19</v>
      </c>
      <c r="P336" s="170" t="s">
        <v>167</v>
      </c>
      <c r="Q336" s="170">
        <v>30</v>
      </c>
      <c r="R336" s="175">
        <v>1</v>
      </c>
      <c r="S336" s="171" t="s">
        <v>497</v>
      </c>
      <c r="T336" s="170" t="s">
        <v>1402</v>
      </c>
      <c r="U336" s="171">
        <v>45736</v>
      </c>
      <c r="V336" s="171">
        <v>45898</v>
      </c>
      <c r="W336" s="315" t="s">
        <v>1391</v>
      </c>
      <c r="XFB336" s="167"/>
    </row>
    <row r="337" spans="1:23 16382:16383" ht="60" x14ac:dyDescent="0.25">
      <c r="A337" s="318" t="s">
        <v>1426</v>
      </c>
      <c r="B337" s="71" t="e">
        <v>#N/A</v>
      </c>
      <c r="C337" s="170" t="s">
        <v>1391</v>
      </c>
      <c r="D337" s="170">
        <v>2</v>
      </c>
      <c r="E337" s="170" t="s">
        <v>2067</v>
      </c>
      <c r="F337" s="170" t="s">
        <v>1426</v>
      </c>
      <c r="G337" s="170" t="s">
        <v>19</v>
      </c>
      <c r="H337" s="170" t="e">
        <v>#N/A</v>
      </c>
      <c r="I337" s="170" t="e">
        <v>#N/A</v>
      </c>
      <c r="J337" s="170" t="e">
        <v>#N/A</v>
      </c>
      <c r="K337" s="170" t="s">
        <v>19</v>
      </c>
      <c r="L337" s="170" t="s">
        <v>19</v>
      </c>
      <c r="M337" s="170" t="s">
        <v>19</v>
      </c>
      <c r="N337" s="161" t="s">
        <v>606</v>
      </c>
      <c r="O337" s="170" t="s">
        <v>19</v>
      </c>
      <c r="P337" s="170" t="s">
        <v>168</v>
      </c>
      <c r="Q337" s="170">
        <v>20</v>
      </c>
      <c r="R337" s="175">
        <v>1</v>
      </c>
      <c r="S337" s="171" t="s">
        <v>497</v>
      </c>
      <c r="T337" s="170" t="s">
        <v>1427</v>
      </c>
      <c r="U337" s="171">
        <v>45832</v>
      </c>
      <c r="V337" s="171">
        <v>46010</v>
      </c>
      <c r="W337" s="315" t="s">
        <v>1391</v>
      </c>
      <c r="XFB337" s="167"/>
    </row>
    <row r="338" spans="1:23 16382:16383" ht="34.5" hidden="1" customHeight="1" x14ac:dyDescent="0.25">
      <c r="A338" s="325" t="s">
        <v>1006</v>
      </c>
      <c r="B338" s="71" t="s">
        <v>1006</v>
      </c>
      <c r="C338" s="178" t="s">
        <v>1005</v>
      </c>
      <c r="D338" s="178">
        <v>1</v>
      </c>
      <c r="E338" s="178" t="s">
        <v>492</v>
      </c>
      <c r="F338" s="178" t="s">
        <v>1006</v>
      </c>
      <c r="G338" s="178" t="s">
        <v>714</v>
      </c>
      <c r="H338" s="178" t="s">
        <v>9</v>
      </c>
      <c r="I338" s="178" t="s">
        <v>1458</v>
      </c>
      <c r="J338" s="178" t="s">
        <v>1496</v>
      </c>
      <c r="K338" s="178" t="s">
        <v>1885</v>
      </c>
      <c r="L338" s="178" t="s">
        <v>495</v>
      </c>
      <c r="M338" s="178" t="s">
        <v>32</v>
      </c>
      <c r="N338" s="178" t="s">
        <v>646</v>
      </c>
      <c r="O338" s="178">
        <v>0</v>
      </c>
      <c r="P338" s="178" t="s">
        <v>119</v>
      </c>
      <c r="Q338" s="178">
        <v>50</v>
      </c>
      <c r="R338" s="178">
        <v>60</v>
      </c>
      <c r="S338" s="179" t="s">
        <v>525</v>
      </c>
      <c r="T338" s="179" t="s">
        <v>1007</v>
      </c>
      <c r="U338" s="179" t="s">
        <v>1912</v>
      </c>
      <c r="V338" s="161" t="s">
        <v>1913</v>
      </c>
      <c r="W338" s="315" t="s">
        <v>1005</v>
      </c>
      <c r="XFC338" s="177"/>
    </row>
    <row r="339" spans="1:23 16382:16383" ht="90" x14ac:dyDescent="0.25">
      <c r="A339" s="316" t="s">
        <v>1008</v>
      </c>
      <c r="B339" s="71" t="s">
        <v>1008</v>
      </c>
      <c r="C339" s="161" t="s">
        <v>1005</v>
      </c>
      <c r="D339" s="161">
        <v>1</v>
      </c>
      <c r="E339" s="161" t="s">
        <v>499</v>
      </c>
      <c r="F339" s="161" t="s">
        <v>1008</v>
      </c>
      <c r="G339" s="161" t="s">
        <v>19</v>
      </c>
      <c r="H339" s="161" t="s">
        <v>1814</v>
      </c>
      <c r="I339" s="161" t="s">
        <v>1814</v>
      </c>
      <c r="J339" s="161" t="s">
        <v>1814</v>
      </c>
      <c r="K339" s="161" t="s">
        <v>19</v>
      </c>
      <c r="L339" s="161" t="s">
        <v>19</v>
      </c>
      <c r="M339" s="161" t="s">
        <v>19</v>
      </c>
      <c r="N339" s="161" t="s">
        <v>646</v>
      </c>
      <c r="O339" s="161" t="s">
        <v>19</v>
      </c>
      <c r="P339" s="161" t="s">
        <v>120</v>
      </c>
      <c r="Q339" s="161">
        <v>100</v>
      </c>
      <c r="R339" s="161">
        <v>60</v>
      </c>
      <c r="S339" s="161" t="s">
        <v>525</v>
      </c>
      <c r="T339" s="161" t="s">
        <v>1007</v>
      </c>
      <c r="U339" s="168">
        <v>45659</v>
      </c>
      <c r="V339" s="168">
        <v>46022</v>
      </c>
      <c r="W339" s="315" t="s">
        <v>1005</v>
      </c>
    </row>
    <row r="340" spans="1:23 16382:16383" ht="225" hidden="1" x14ac:dyDescent="0.25">
      <c r="A340" s="325" t="s">
        <v>1009</v>
      </c>
      <c r="B340" s="71" t="s">
        <v>1009</v>
      </c>
      <c r="C340" s="178" t="s">
        <v>1005</v>
      </c>
      <c r="D340" s="178">
        <v>1</v>
      </c>
      <c r="E340" s="178" t="s">
        <v>492</v>
      </c>
      <c r="F340" s="178" t="s">
        <v>1009</v>
      </c>
      <c r="G340" s="178" t="s">
        <v>19</v>
      </c>
      <c r="H340" s="178" t="s">
        <v>12</v>
      </c>
      <c r="I340" s="178" t="s">
        <v>1452</v>
      </c>
      <c r="J340" s="178" t="s">
        <v>1453</v>
      </c>
      <c r="K340" s="178" t="s">
        <v>1885</v>
      </c>
      <c r="L340" s="178" t="s">
        <v>512</v>
      </c>
      <c r="M340" s="178" t="s">
        <v>19</v>
      </c>
      <c r="N340" s="178" t="s">
        <v>646</v>
      </c>
      <c r="O340" s="178">
        <v>0</v>
      </c>
      <c r="P340" s="178" t="s">
        <v>131</v>
      </c>
      <c r="Q340" s="178">
        <v>10</v>
      </c>
      <c r="R340" s="178">
        <v>1</v>
      </c>
      <c r="S340" s="179" t="s">
        <v>497</v>
      </c>
      <c r="T340" s="179" t="s">
        <v>1010</v>
      </c>
      <c r="U340" s="179" t="s">
        <v>1900</v>
      </c>
      <c r="V340" s="161" t="s">
        <v>1915</v>
      </c>
      <c r="W340" s="315" t="s">
        <v>1011</v>
      </c>
      <c r="XFC340" s="177"/>
    </row>
    <row r="341" spans="1:23 16382:16383" ht="45" x14ac:dyDescent="0.25">
      <c r="A341" s="316" t="s">
        <v>1012</v>
      </c>
      <c r="B341" s="71" t="s">
        <v>1012</v>
      </c>
      <c r="C341" s="161" t="s">
        <v>1005</v>
      </c>
      <c r="D341" s="161">
        <v>1</v>
      </c>
      <c r="E341" s="161" t="s">
        <v>1545</v>
      </c>
      <c r="F341" s="161" t="s">
        <v>1012</v>
      </c>
      <c r="G341" s="161" t="s">
        <v>19</v>
      </c>
      <c r="H341" s="161" t="s">
        <v>1814</v>
      </c>
      <c r="I341" s="161" t="s">
        <v>1814</v>
      </c>
      <c r="J341" s="161" t="s">
        <v>1814</v>
      </c>
      <c r="K341" s="161" t="s">
        <v>19</v>
      </c>
      <c r="L341" s="161" t="s">
        <v>19</v>
      </c>
      <c r="M341" s="161" t="s">
        <v>19</v>
      </c>
      <c r="N341" s="161" t="s">
        <v>646</v>
      </c>
      <c r="O341" s="161" t="s">
        <v>19</v>
      </c>
      <c r="P341" s="161" t="s">
        <v>132</v>
      </c>
      <c r="Q341" s="161">
        <v>0</v>
      </c>
      <c r="R341" s="161">
        <v>1</v>
      </c>
      <c r="S341" s="161" t="s">
        <v>497</v>
      </c>
      <c r="T341" s="161" t="s">
        <v>1013</v>
      </c>
      <c r="U341" s="168">
        <v>45719</v>
      </c>
      <c r="V341" s="168">
        <v>45747</v>
      </c>
      <c r="W341" s="315" t="s">
        <v>721</v>
      </c>
    </row>
    <row r="342" spans="1:23 16382:16383" ht="34.5" customHeight="1" x14ac:dyDescent="0.25">
      <c r="A342" s="316" t="s">
        <v>1014</v>
      </c>
      <c r="B342" s="71" t="s">
        <v>1014</v>
      </c>
      <c r="C342" s="161" t="s">
        <v>1005</v>
      </c>
      <c r="D342" s="161">
        <v>1</v>
      </c>
      <c r="E342" s="161" t="s">
        <v>499</v>
      </c>
      <c r="F342" s="161" t="s">
        <v>1014</v>
      </c>
      <c r="G342" s="161" t="s">
        <v>1814</v>
      </c>
      <c r="H342" s="161" t="s">
        <v>1814</v>
      </c>
      <c r="I342" s="161" t="s">
        <v>1814</v>
      </c>
      <c r="J342" s="161" t="s">
        <v>1814</v>
      </c>
      <c r="K342" s="161" t="s">
        <v>19</v>
      </c>
      <c r="L342" s="161" t="s">
        <v>19</v>
      </c>
      <c r="M342" s="161" t="s">
        <v>19</v>
      </c>
      <c r="N342" s="161" t="s">
        <v>646</v>
      </c>
      <c r="O342" s="161" t="s">
        <v>19</v>
      </c>
      <c r="P342" s="161" t="s">
        <v>133</v>
      </c>
      <c r="Q342" s="161">
        <v>50</v>
      </c>
      <c r="R342" s="161">
        <v>1</v>
      </c>
      <c r="S342" s="168" t="s">
        <v>497</v>
      </c>
      <c r="T342" s="168" t="s">
        <v>1015</v>
      </c>
      <c r="U342" s="168">
        <v>45748</v>
      </c>
      <c r="V342" s="168">
        <v>45807</v>
      </c>
      <c r="W342" s="315" t="s">
        <v>1011</v>
      </c>
      <c r="XFC342" s="167"/>
    </row>
    <row r="343" spans="1:23 16382:16383" ht="45" x14ac:dyDescent="0.25">
      <c r="A343" s="316" t="s">
        <v>1016</v>
      </c>
      <c r="B343" s="71" t="s">
        <v>1016</v>
      </c>
      <c r="C343" s="161" t="s">
        <v>1005</v>
      </c>
      <c r="D343" s="161">
        <v>1</v>
      </c>
      <c r="E343" s="161" t="s">
        <v>1545</v>
      </c>
      <c r="F343" s="161" t="s">
        <v>1016</v>
      </c>
      <c r="G343" s="161" t="s">
        <v>19</v>
      </c>
      <c r="H343" s="161" t="s">
        <v>1814</v>
      </c>
      <c r="I343" s="161" t="s">
        <v>1814</v>
      </c>
      <c r="J343" s="161" t="s">
        <v>1814</v>
      </c>
      <c r="K343" s="161" t="s">
        <v>19</v>
      </c>
      <c r="L343" s="161" t="s">
        <v>19</v>
      </c>
      <c r="M343" s="161" t="s">
        <v>19</v>
      </c>
      <c r="N343" s="161" t="s">
        <v>646</v>
      </c>
      <c r="O343" s="161" t="s">
        <v>19</v>
      </c>
      <c r="P343" s="161" t="s">
        <v>134</v>
      </c>
      <c r="Q343" s="161">
        <v>0</v>
      </c>
      <c r="R343" s="161">
        <v>1</v>
      </c>
      <c r="S343" s="161" t="s">
        <v>497</v>
      </c>
      <c r="T343" s="161" t="s">
        <v>1017</v>
      </c>
      <c r="U343" s="168">
        <v>45811</v>
      </c>
      <c r="V343" s="168">
        <v>45898</v>
      </c>
      <c r="W343" s="315" t="s">
        <v>721</v>
      </c>
    </row>
    <row r="344" spans="1:23 16382:16383" ht="34.5" customHeight="1" x14ac:dyDescent="0.25">
      <c r="A344" s="316" t="s">
        <v>1018</v>
      </c>
      <c r="B344" s="71" t="s">
        <v>1018</v>
      </c>
      <c r="C344" s="161" t="s">
        <v>1005</v>
      </c>
      <c r="D344" s="161">
        <v>1</v>
      </c>
      <c r="E344" s="161" t="s">
        <v>499</v>
      </c>
      <c r="F344" s="161" t="s">
        <v>1018</v>
      </c>
      <c r="G344" s="161" t="s">
        <v>1814</v>
      </c>
      <c r="H344" s="161" t="s">
        <v>1814</v>
      </c>
      <c r="I344" s="161" t="s">
        <v>1814</v>
      </c>
      <c r="J344" s="161" t="s">
        <v>1814</v>
      </c>
      <c r="K344" s="161" t="s">
        <v>19</v>
      </c>
      <c r="L344" s="161" t="s">
        <v>19</v>
      </c>
      <c r="M344" s="161" t="s">
        <v>19</v>
      </c>
      <c r="N344" s="161" t="s">
        <v>646</v>
      </c>
      <c r="O344" s="161" t="s">
        <v>19</v>
      </c>
      <c r="P344" s="161" t="s">
        <v>135</v>
      </c>
      <c r="Q344" s="161">
        <v>50</v>
      </c>
      <c r="R344" s="161">
        <v>1</v>
      </c>
      <c r="S344" s="161" t="s">
        <v>497</v>
      </c>
      <c r="T344" s="161" t="s">
        <v>1010</v>
      </c>
      <c r="U344" s="168">
        <v>45901</v>
      </c>
      <c r="V344" s="168">
        <v>45961</v>
      </c>
      <c r="W344" s="315" t="s">
        <v>1011</v>
      </c>
    </row>
    <row r="345" spans="1:23 16382:16383" ht="135" hidden="1" x14ac:dyDescent="0.25">
      <c r="A345" s="325" t="s">
        <v>1019</v>
      </c>
      <c r="B345" s="71" t="s">
        <v>1019</v>
      </c>
      <c r="C345" s="178" t="s">
        <v>1005</v>
      </c>
      <c r="D345" s="178">
        <v>1</v>
      </c>
      <c r="E345" s="178" t="s">
        <v>492</v>
      </c>
      <c r="F345" s="178" t="s">
        <v>1019</v>
      </c>
      <c r="G345" s="178" t="s">
        <v>494</v>
      </c>
      <c r="H345" s="178" t="s">
        <v>11</v>
      </c>
      <c r="I345" s="178" t="s">
        <v>1454</v>
      </c>
      <c r="J345" s="178" t="s">
        <v>1455</v>
      </c>
      <c r="K345" s="178" t="s">
        <v>1925</v>
      </c>
      <c r="L345" s="178" t="s">
        <v>512</v>
      </c>
      <c r="M345" s="178" t="s">
        <v>19</v>
      </c>
      <c r="N345" s="178" t="s">
        <v>1020</v>
      </c>
      <c r="O345" s="178">
        <v>0</v>
      </c>
      <c r="P345" s="178" t="s">
        <v>127</v>
      </c>
      <c r="Q345" s="178">
        <v>10</v>
      </c>
      <c r="R345" s="178">
        <v>1</v>
      </c>
      <c r="S345" s="179" t="s">
        <v>497</v>
      </c>
      <c r="T345" s="179" t="s">
        <v>1021</v>
      </c>
      <c r="U345" s="179" t="s">
        <v>1886</v>
      </c>
      <c r="V345" s="161" t="s">
        <v>1887</v>
      </c>
      <c r="W345" s="315" t="s">
        <v>1022</v>
      </c>
      <c r="XFC345" s="177"/>
    </row>
    <row r="346" spans="1:23 16382:16383" ht="34.5" customHeight="1" x14ac:dyDescent="0.25">
      <c r="A346" s="316" t="s">
        <v>1023</v>
      </c>
      <c r="B346" s="71" t="s">
        <v>1023</v>
      </c>
      <c r="C346" s="161" t="s">
        <v>1005</v>
      </c>
      <c r="D346" s="161">
        <v>1</v>
      </c>
      <c r="E346" s="161" t="s">
        <v>499</v>
      </c>
      <c r="F346" s="161" t="s">
        <v>1023</v>
      </c>
      <c r="G346" s="161" t="s">
        <v>19</v>
      </c>
      <c r="H346" s="161">
        <v>0</v>
      </c>
      <c r="I346" s="161">
        <v>0</v>
      </c>
      <c r="J346" s="161">
        <v>0</v>
      </c>
      <c r="K346" s="161" t="s">
        <v>19</v>
      </c>
      <c r="L346" s="161" t="s">
        <v>19</v>
      </c>
      <c r="M346" s="161" t="s">
        <v>19</v>
      </c>
      <c r="N346" s="161" t="s">
        <v>1020</v>
      </c>
      <c r="O346" s="161" t="s">
        <v>19</v>
      </c>
      <c r="P346" s="161" t="s">
        <v>128</v>
      </c>
      <c r="Q346" s="161">
        <v>10</v>
      </c>
      <c r="R346" s="161">
        <v>1</v>
      </c>
      <c r="S346" s="161" t="s">
        <v>497</v>
      </c>
      <c r="T346" s="161" t="s">
        <v>1024</v>
      </c>
      <c r="U346" s="168">
        <v>45691</v>
      </c>
      <c r="V346" s="168">
        <v>45716</v>
      </c>
      <c r="W346" s="315" t="s">
        <v>1022</v>
      </c>
    </row>
    <row r="347" spans="1:23 16382:16383" ht="45" x14ac:dyDescent="0.25">
      <c r="A347" s="316" t="s">
        <v>1025</v>
      </c>
      <c r="B347" s="71" t="s">
        <v>1025</v>
      </c>
      <c r="C347" s="161" t="s">
        <v>1005</v>
      </c>
      <c r="D347" s="161">
        <v>1</v>
      </c>
      <c r="E347" s="161" t="s">
        <v>499</v>
      </c>
      <c r="F347" s="161" t="s">
        <v>1025</v>
      </c>
      <c r="G347" s="161" t="s">
        <v>19</v>
      </c>
      <c r="H347" s="161" t="s">
        <v>1814</v>
      </c>
      <c r="I347" s="161" t="s">
        <v>1814</v>
      </c>
      <c r="J347" s="161" t="s">
        <v>1814</v>
      </c>
      <c r="K347" s="161" t="s">
        <v>19</v>
      </c>
      <c r="L347" s="161" t="s">
        <v>19</v>
      </c>
      <c r="M347" s="161" t="s">
        <v>19</v>
      </c>
      <c r="N347" s="161" t="s">
        <v>1020</v>
      </c>
      <c r="O347" s="161" t="s">
        <v>19</v>
      </c>
      <c r="P347" s="161" t="s">
        <v>129</v>
      </c>
      <c r="Q347" s="161">
        <v>60</v>
      </c>
      <c r="R347" s="161">
        <v>8</v>
      </c>
      <c r="S347" s="168" t="s">
        <v>497</v>
      </c>
      <c r="T347" s="168" t="s">
        <v>1026</v>
      </c>
      <c r="U347" s="168">
        <v>45719</v>
      </c>
      <c r="V347" s="168">
        <v>45961</v>
      </c>
      <c r="W347" s="315" t="s">
        <v>1005</v>
      </c>
      <c r="XFC347" s="167"/>
    </row>
    <row r="348" spans="1:23 16382:16383" ht="34.5" customHeight="1" x14ac:dyDescent="0.25">
      <c r="A348" s="316" t="s">
        <v>1027</v>
      </c>
      <c r="B348" s="71" t="s">
        <v>1027</v>
      </c>
      <c r="C348" s="161" t="s">
        <v>1005</v>
      </c>
      <c r="D348" s="161">
        <v>1</v>
      </c>
      <c r="E348" s="161" t="s">
        <v>499</v>
      </c>
      <c r="F348" s="161" t="s">
        <v>1027</v>
      </c>
      <c r="G348" s="161" t="s">
        <v>19</v>
      </c>
      <c r="H348" s="161">
        <v>0</v>
      </c>
      <c r="I348" s="161">
        <v>0</v>
      </c>
      <c r="J348" s="161">
        <v>0</v>
      </c>
      <c r="K348" s="161" t="s">
        <v>19</v>
      </c>
      <c r="L348" s="161" t="s">
        <v>19</v>
      </c>
      <c r="M348" s="161" t="s">
        <v>19</v>
      </c>
      <c r="N348" s="161" t="s">
        <v>1020</v>
      </c>
      <c r="O348" s="161" t="s">
        <v>19</v>
      </c>
      <c r="P348" s="161" t="s">
        <v>130</v>
      </c>
      <c r="Q348" s="161">
        <v>30</v>
      </c>
      <c r="R348" s="161">
        <v>1</v>
      </c>
      <c r="S348" s="161" t="s">
        <v>497</v>
      </c>
      <c r="T348" s="161" t="s">
        <v>1028</v>
      </c>
      <c r="U348" s="168">
        <v>45965</v>
      </c>
      <c r="V348" s="168">
        <v>45989</v>
      </c>
      <c r="W348" s="315" t="s">
        <v>1022</v>
      </c>
    </row>
    <row r="349" spans="1:23 16382:16383" ht="90" hidden="1" x14ac:dyDescent="0.25">
      <c r="A349" s="325" t="s">
        <v>1029</v>
      </c>
      <c r="B349" s="71" t="s">
        <v>1029</v>
      </c>
      <c r="C349" s="178" t="s">
        <v>1005</v>
      </c>
      <c r="D349" s="178">
        <v>1</v>
      </c>
      <c r="E349" s="178" t="s">
        <v>492</v>
      </c>
      <c r="F349" s="178" t="s">
        <v>1029</v>
      </c>
      <c r="G349" s="178" t="s">
        <v>511</v>
      </c>
      <c r="H349" s="178" t="s">
        <v>1814</v>
      </c>
      <c r="I349" s="178" t="s">
        <v>1814</v>
      </c>
      <c r="J349" s="178" t="s">
        <v>1814</v>
      </c>
      <c r="K349" s="178" t="s">
        <v>19</v>
      </c>
      <c r="L349" s="178" t="s">
        <v>512</v>
      </c>
      <c r="M349" s="178" t="s">
        <v>19</v>
      </c>
      <c r="N349" s="178" t="s">
        <v>1020</v>
      </c>
      <c r="O349" s="178">
        <v>0</v>
      </c>
      <c r="P349" s="178" t="s">
        <v>433</v>
      </c>
      <c r="Q349" s="178">
        <v>10</v>
      </c>
      <c r="R349" s="178">
        <v>1</v>
      </c>
      <c r="S349" s="179" t="s">
        <v>497</v>
      </c>
      <c r="T349" s="179" t="s">
        <v>1017</v>
      </c>
      <c r="U349" s="179" t="s">
        <v>1893</v>
      </c>
      <c r="V349" s="161" t="s">
        <v>1887</v>
      </c>
      <c r="W349" s="315" t="s">
        <v>1030</v>
      </c>
      <c r="XFC349" s="177"/>
    </row>
    <row r="350" spans="1:23 16382:16383" ht="75" x14ac:dyDescent="0.25">
      <c r="A350" s="316" t="s">
        <v>1031</v>
      </c>
      <c r="B350" s="71" t="s">
        <v>1031</v>
      </c>
      <c r="C350" s="161" t="s">
        <v>1005</v>
      </c>
      <c r="D350" s="161">
        <v>1</v>
      </c>
      <c r="E350" s="161" t="s">
        <v>499</v>
      </c>
      <c r="F350" s="161" t="s">
        <v>1031</v>
      </c>
      <c r="G350" s="161" t="s">
        <v>19</v>
      </c>
      <c r="H350" s="161" t="s">
        <v>1814</v>
      </c>
      <c r="I350" s="161" t="s">
        <v>1814</v>
      </c>
      <c r="J350" s="161" t="s">
        <v>1814</v>
      </c>
      <c r="K350" s="161" t="s">
        <v>19</v>
      </c>
      <c r="L350" s="161" t="s">
        <v>19</v>
      </c>
      <c r="M350" s="161" t="s">
        <v>19</v>
      </c>
      <c r="N350" s="161" t="s">
        <v>1020</v>
      </c>
      <c r="O350" s="161" t="s">
        <v>19</v>
      </c>
      <c r="P350" s="161" t="s">
        <v>434</v>
      </c>
      <c r="Q350" s="161">
        <v>40</v>
      </c>
      <c r="R350" s="161">
        <v>1</v>
      </c>
      <c r="S350" s="161" t="s">
        <v>497</v>
      </c>
      <c r="T350" s="161" t="s">
        <v>1032</v>
      </c>
      <c r="U350" s="168">
        <v>45677</v>
      </c>
      <c r="V350" s="168">
        <v>45716</v>
      </c>
      <c r="W350" s="315" t="s">
        <v>1033</v>
      </c>
    </row>
    <row r="351" spans="1:23 16382:16383" ht="34.5" customHeight="1" x14ac:dyDescent="0.25">
      <c r="A351" s="316" t="s">
        <v>1034</v>
      </c>
      <c r="B351" s="71" t="s">
        <v>1034</v>
      </c>
      <c r="C351" s="161" t="s">
        <v>1005</v>
      </c>
      <c r="D351" s="161">
        <v>1</v>
      </c>
      <c r="E351" s="161" t="s">
        <v>1545</v>
      </c>
      <c r="F351" s="161" t="s">
        <v>1034</v>
      </c>
      <c r="G351" s="161" t="s">
        <v>19</v>
      </c>
      <c r="H351" s="161">
        <v>0</v>
      </c>
      <c r="I351" s="161">
        <v>0</v>
      </c>
      <c r="J351" s="161">
        <v>0</v>
      </c>
      <c r="K351" s="161" t="s">
        <v>19</v>
      </c>
      <c r="L351" s="161" t="s">
        <v>19</v>
      </c>
      <c r="M351" s="161" t="s">
        <v>19</v>
      </c>
      <c r="N351" s="161" t="s">
        <v>1020</v>
      </c>
      <c r="O351" s="161" t="s">
        <v>19</v>
      </c>
      <c r="P351" s="161" t="s">
        <v>435</v>
      </c>
      <c r="Q351" s="161">
        <v>0</v>
      </c>
      <c r="R351" s="161">
        <v>1</v>
      </c>
      <c r="S351" s="161" t="s">
        <v>497</v>
      </c>
      <c r="T351" s="161" t="s">
        <v>1035</v>
      </c>
      <c r="U351" s="168">
        <v>45677</v>
      </c>
      <c r="V351" s="168">
        <v>45716</v>
      </c>
      <c r="W351" s="315" t="s">
        <v>1036</v>
      </c>
    </row>
    <row r="352" spans="1:23 16382:16383" ht="75" x14ac:dyDescent="0.25">
      <c r="A352" s="316" t="s">
        <v>1037</v>
      </c>
      <c r="B352" s="71" t="s">
        <v>1037</v>
      </c>
      <c r="C352" s="161" t="s">
        <v>1005</v>
      </c>
      <c r="D352" s="161">
        <v>1</v>
      </c>
      <c r="E352" s="161" t="s">
        <v>499</v>
      </c>
      <c r="F352" s="161" t="s">
        <v>1037</v>
      </c>
      <c r="G352" s="161" t="s">
        <v>19</v>
      </c>
      <c r="H352" s="161">
        <v>0</v>
      </c>
      <c r="I352" s="161">
        <v>0</v>
      </c>
      <c r="J352" s="161">
        <v>0</v>
      </c>
      <c r="K352" s="161" t="s">
        <v>19</v>
      </c>
      <c r="L352" s="161" t="s">
        <v>19</v>
      </c>
      <c r="M352" s="161" t="s">
        <v>19</v>
      </c>
      <c r="N352" s="161" t="s">
        <v>1020</v>
      </c>
      <c r="O352" s="161" t="s">
        <v>19</v>
      </c>
      <c r="P352" s="161" t="s">
        <v>436</v>
      </c>
      <c r="Q352" s="161">
        <v>30</v>
      </c>
      <c r="R352" s="161">
        <v>1</v>
      </c>
      <c r="S352" s="161" t="s">
        <v>497</v>
      </c>
      <c r="T352" s="161" t="s">
        <v>1013</v>
      </c>
      <c r="U352" s="168">
        <v>45719</v>
      </c>
      <c r="V352" s="168">
        <v>45777</v>
      </c>
      <c r="W352" s="315" t="s">
        <v>1033</v>
      </c>
    </row>
    <row r="353" spans="1:23 16383:16383" ht="75" x14ac:dyDescent="0.25">
      <c r="A353" s="316" t="s">
        <v>1038</v>
      </c>
      <c r="B353" s="71" t="s">
        <v>1038</v>
      </c>
      <c r="C353" s="161" t="s">
        <v>1005</v>
      </c>
      <c r="D353" s="161">
        <v>1</v>
      </c>
      <c r="E353" s="161" t="s">
        <v>499</v>
      </c>
      <c r="F353" s="161" t="s">
        <v>1038</v>
      </c>
      <c r="G353" s="161" t="s">
        <v>19</v>
      </c>
      <c r="H353" s="161" t="s">
        <v>1814</v>
      </c>
      <c r="I353" s="161" t="s">
        <v>1814</v>
      </c>
      <c r="J353" s="161" t="s">
        <v>1814</v>
      </c>
      <c r="K353" s="161" t="s">
        <v>19</v>
      </c>
      <c r="L353" s="161" t="s">
        <v>19</v>
      </c>
      <c r="M353" s="161" t="s">
        <v>19</v>
      </c>
      <c r="N353" s="161" t="s">
        <v>1020</v>
      </c>
      <c r="O353" s="161" t="s">
        <v>19</v>
      </c>
      <c r="P353" s="161" t="s">
        <v>437</v>
      </c>
      <c r="Q353" s="161">
        <v>30</v>
      </c>
      <c r="R353" s="161">
        <v>1</v>
      </c>
      <c r="S353" s="168" t="s">
        <v>497</v>
      </c>
      <c r="T353" s="168" t="s">
        <v>1017</v>
      </c>
      <c r="U353" s="168">
        <v>45782</v>
      </c>
      <c r="V353" s="168">
        <v>45989</v>
      </c>
      <c r="W353" s="315" t="s">
        <v>1033</v>
      </c>
      <c r="XFC353" s="167"/>
    </row>
    <row r="354" spans="1:23 16383:16383" ht="34.5" hidden="1" customHeight="1" x14ac:dyDescent="0.25">
      <c r="A354" s="325" t="s">
        <v>1039</v>
      </c>
      <c r="B354" s="71" t="s">
        <v>1039</v>
      </c>
      <c r="C354" s="178" t="s">
        <v>1005</v>
      </c>
      <c r="D354" s="178">
        <v>1</v>
      </c>
      <c r="E354" s="178" t="s">
        <v>492</v>
      </c>
      <c r="F354" s="178" t="s">
        <v>1039</v>
      </c>
      <c r="G354" s="178" t="s">
        <v>494</v>
      </c>
      <c r="H354" s="178" t="s">
        <v>11</v>
      </c>
      <c r="I354" s="178" t="s">
        <v>1454</v>
      </c>
      <c r="J354" s="178" t="s">
        <v>1455</v>
      </c>
      <c r="K354" s="178" t="s">
        <v>1925</v>
      </c>
      <c r="L354" s="178" t="s">
        <v>512</v>
      </c>
      <c r="M354" s="178" t="s">
        <v>20</v>
      </c>
      <c r="N354" s="178" t="s">
        <v>542</v>
      </c>
      <c r="O354" s="178">
        <v>0</v>
      </c>
      <c r="P354" s="178" t="s">
        <v>407</v>
      </c>
      <c r="Q354" s="178">
        <v>10</v>
      </c>
      <c r="R354" s="178">
        <v>4</v>
      </c>
      <c r="S354" s="179" t="s">
        <v>497</v>
      </c>
      <c r="T354" s="179" t="s">
        <v>1040</v>
      </c>
      <c r="U354" s="179" t="s">
        <v>2020</v>
      </c>
      <c r="V354" s="161" t="s">
        <v>1887</v>
      </c>
      <c r="W354" s="315" t="s">
        <v>1041</v>
      </c>
      <c r="XFC354" s="177"/>
    </row>
    <row r="355" spans="1:23 16383:16383" ht="45" x14ac:dyDescent="0.25">
      <c r="A355" s="316" t="s">
        <v>1042</v>
      </c>
      <c r="B355" s="71" t="s">
        <v>1042</v>
      </c>
      <c r="C355" s="161" t="s">
        <v>1005</v>
      </c>
      <c r="D355" s="161">
        <v>1</v>
      </c>
      <c r="E355" s="161" t="s">
        <v>499</v>
      </c>
      <c r="F355" s="161" t="s">
        <v>1042</v>
      </c>
      <c r="G355" s="161" t="s">
        <v>19</v>
      </c>
      <c r="H355" s="161">
        <v>0</v>
      </c>
      <c r="I355" s="161">
        <v>0</v>
      </c>
      <c r="J355" s="161">
        <v>0</v>
      </c>
      <c r="K355" s="161" t="s">
        <v>19</v>
      </c>
      <c r="L355" s="161" t="s">
        <v>19</v>
      </c>
      <c r="M355" s="161" t="s">
        <v>19</v>
      </c>
      <c r="N355" s="161" t="s">
        <v>542</v>
      </c>
      <c r="O355" s="161" t="s">
        <v>19</v>
      </c>
      <c r="P355" s="161" t="s">
        <v>408</v>
      </c>
      <c r="Q355" s="161">
        <v>50</v>
      </c>
      <c r="R355" s="161">
        <v>4</v>
      </c>
      <c r="S355" s="161" t="s">
        <v>497</v>
      </c>
      <c r="T355" s="161" t="s">
        <v>1043</v>
      </c>
      <c r="U355" s="168">
        <v>45664</v>
      </c>
      <c r="V355" s="168">
        <v>45989</v>
      </c>
      <c r="W355" s="315" t="s">
        <v>1041</v>
      </c>
    </row>
    <row r="356" spans="1:23 16383:16383" ht="45" x14ac:dyDescent="0.25">
      <c r="A356" s="316" t="s">
        <v>1044</v>
      </c>
      <c r="B356" s="71" t="s">
        <v>1044</v>
      </c>
      <c r="C356" s="161" t="s">
        <v>1005</v>
      </c>
      <c r="D356" s="161">
        <v>1</v>
      </c>
      <c r="E356" s="161" t="s">
        <v>499</v>
      </c>
      <c r="F356" s="161" t="s">
        <v>1044</v>
      </c>
      <c r="G356" s="161" t="s">
        <v>19</v>
      </c>
      <c r="H356" s="161" t="s">
        <v>1814</v>
      </c>
      <c r="I356" s="161" t="s">
        <v>1814</v>
      </c>
      <c r="J356" s="161" t="s">
        <v>1814</v>
      </c>
      <c r="K356" s="161" t="s">
        <v>19</v>
      </c>
      <c r="L356" s="161" t="s">
        <v>19</v>
      </c>
      <c r="M356" s="161" t="s">
        <v>19</v>
      </c>
      <c r="N356" s="161" t="s">
        <v>542</v>
      </c>
      <c r="O356" s="161" t="s">
        <v>19</v>
      </c>
      <c r="P356" s="161" t="s">
        <v>409</v>
      </c>
      <c r="Q356" s="161">
        <v>50</v>
      </c>
      <c r="R356" s="161">
        <v>4</v>
      </c>
      <c r="S356" s="161" t="s">
        <v>497</v>
      </c>
      <c r="T356" s="161" t="s">
        <v>1040</v>
      </c>
      <c r="U356" s="168">
        <v>45748</v>
      </c>
      <c r="V356" s="168">
        <v>45989</v>
      </c>
      <c r="W356" s="315" t="s">
        <v>1041</v>
      </c>
    </row>
    <row r="357" spans="1:23 16383:16383" ht="60" hidden="1" x14ac:dyDescent="0.25">
      <c r="A357" s="325" t="s">
        <v>1045</v>
      </c>
      <c r="B357" s="71" t="s">
        <v>1045</v>
      </c>
      <c r="C357" s="178" t="s">
        <v>1005</v>
      </c>
      <c r="D357" s="178">
        <v>1</v>
      </c>
      <c r="E357" s="178" t="s">
        <v>492</v>
      </c>
      <c r="F357" s="178" t="s">
        <v>1045</v>
      </c>
      <c r="G357" s="178" t="s">
        <v>494</v>
      </c>
      <c r="H357" s="178" t="s">
        <v>1814</v>
      </c>
      <c r="I357" s="178" t="s">
        <v>1814</v>
      </c>
      <c r="J357" s="178" t="s">
        <v>1814</v>
      </c>
      <c r="K357" s="178" t="s">
        <v>19</v>
      </c>
      <c r="L357" s="178" t="s">
        <v>512</v>
      </c>
      <c r="M357" s="178" t="s">
        <v>19</v>
      </c>
      <c r="N357" s="178" t="s">
        <v>1499</v>
      </c>
      <c r="O357" s="178">
        <v>0</v>
      </c>
      <c r="P357" s="178" t="s">
        <v>1843</v>
      </c>
      <c r="Q357" s="178">
        <v>10</v>
      </c>
      <c r="R357" s="178">
        <v>2</v>
      </c>
      <c r="S357" s="179" t="s">
        <v>497</v>
      </c>
      <c r="T357" s="179" t="s">
        <v>1844</v>
      </c>
      <c r="U357" s="179" t="s">
        <v>1893</v>
      </c>
      <c r="V357" s="161" t="s">
        <v>1976</v>
      </c>
      <c r="W357" s="315" t="s">
        <v>1046</v>
      </c>
      <c r="XFC357" s="177"/>
    </row>
    <row r="358" spans="1:23 16383:16383" ht="45" x14ac:dyDescent="0.25">
      <c r="A358" s="316" t="s">
        <v>1047</v>
      </c>
      <c r="B358" s="71" t="s">
        <v>1047</v>
      </c>
      <c r="C358" s="161" t="s">
        <v>1005</v>
      </c>
      <c r="D358" s="161">
        <v>1</v>
      </c>
      <c r="E358" s="161" t="s">
        <v>1545</v>
      </c>
      <c r="F358" s="161" t="s">
        <v>1047</v>
      </c>
      <c r="G358" s="161" t="s">
        <v>19</v>
      </c>
      <c r="H358" s="161">
        <v>0</v>
      </c>
      <c r="I358" s="161">
        <v>0</v>
      </c>
      <c r="J358" s="161">
        <v>0</v>
      </c>
      <c r="K358" s="161" t="s">
        <v>19</v>
      </c>
      <c r="L358" s="161" t="s">
        <v>19</v>
      </c>
      <c r="M358" s="161" t="s">
        <v>19</v>
      </c>
      <c r="N358" s="161" t="s">
        <v>1499</v>
      </c>
      <c r="O358" s="161" t="s">
        <v>19</v>
      </c>
      <c r="P358" s="161" t="s">
        <v>465</v>
      </c>
      <c r="Q358" s="161">
        <v>0</v>
      </c>
      <c r="R358" s="161">
        <v>2</v>
      </c>
      <c r="S358" s="161" t="s">
        <v>497</v>
      </c>
      <c r="T358" s="161" t="s">
        <v>1048</v>
      </c>
      <c r="U358" s="168">
        <v>45677</v>
      </c>
      <c r="V358" s="168">
        <v>45807</v>
      </c>
      <c r="W358" s="315" t="s">
        <v>1049</v>
      </c>
    </row>
    <row r="359" spans="1:23 16383:16383" ht="60" x14ac:dyDescent="0.25">
      <c r="A359" s="316" t="s">
        <v>1050</v>
      </c>
      <c r="B359" s="71" t="s">
        <v>1050</v>
      </c>
      <c r="C359" s="161" t="s">
        <v>1005</v>
      </c>
      <c r="D359" s="161">
        <v>1</v>
      </c>
      <c r="E359" s="161" t="s">
        <v>1545</v>
      </c>
      <c r="F359" s="161" t="s">
        <v>1050</v>
      </c>
      <c r="G359" s="161" t="s">
        <v>19</v>
      </c>
      <c r="H359" s="161" t="s">
        <v>1814</v>
      </c>
      <c r="I359" s="161" t="s">
        <v>1814</v>
      </c>
      <c r="J359" s="161" t="s">
        <v>1814</v>
      </c>
      <c r="K359" s="161" t="s">
        <v>19</v>
      </c>
      <c r="L359" s="161" t="s">
        <v>19</v>
      </c>
      <c r="M359" s="161" t="s">
        <v>19</v>
      </c>
      <c r="N359" s="161" t="s">
        <v>1499</v>
      </c>
      <c r="O359" s="161" t="s">
        <v>19</v>
      </c>
      <c r="P359" s="161" t="s">
        <v>466</v>
      </c>
      <c r="Q359" s="161">
        <v>0</v>
      </c>
      <c r="R359" s="161">
        <v>2</v>
      </c>
      <c r="S359" s="161" t="s">
        <v>497</v>
      </c>
      <c r="T359" s="161" t="s">
        <v>1051</v>
      </c>
      <c r="U359" s="168">
        <v>45677</v>
      </c>
      <c r="V359" s="168">
        <v>45807</v>
      </c>
      <c r="W359" s="315" t="s">
        <v>1049</v>
      </c>
    </row>
    <row r="360" spans="1:23 16383:16383" ht="90" x14ac:dyDescent="0.25">
      <c r="A360" s="316" t="s">
        <v>1052</v>
      </c>
      <c r="B360" s="71" t="s">
        <v>1052</v>
      </c>
      <c r="C360" s="161" t="s">
        <v>1005</v>
      </c>
      <c r="D360" s="161">
        <v>1</v>
      </c>
      <c r="E360" s="161" t="s">
        <v>499</v>
      </c>
      <c r="F360" s="161" t="s">
        <v>1052</v>
      </c>
      <c r="G360" s="161" t="s">
        <v>19</v>
      </c>
      <c r="H360" s="161" t="s">
        <v>1814</v>
      </c>
      <c r="I360" s="161" t="s">
        <v>1814</v>
      </c>
      <c r="J360" s="161" t="s">
        <v>1814</v>
      </c>
      <c r="K360" s="161" t="s">
        <v>19</v>
      </c>
      <c r="L360" s="161" t="s">
        <v>19</v>
      </c>
      <c r="M360" s="161" t="s">
        <v>19</v>
      </c>
      <c r="N360" s="161" t="s">
        <v>1499</v>
      </c>
      <c r="O360" s="161" t="s">
        <v>19</v>
      </c>
      <c r="P360" s="161" t="s">
        <v>1845</v>
      </c>
      <c r="Q360" s="161">
        <v>50</v>
      </c>
      <c r="R360" s="161">
        <v>2</v>
      </c>
      <c r="S360" s="161" t="s">
        <v>497</v>
      </c>
      <c r="T360" s="161" t="s">
        <v>1846</v>
      </c>
      <c r="U360" s="168">
        <v>45811</v>
      </c>
      <c r="V360" s="168">
        <v>45835</v>
      </c>
      <c r="W360" s="315" t="s">
        <v>1005</v>
      </c>
    </row>
    <row r="361" spans="1:23 16383:16383" ht="75" x14ac:dyDescent="0.25">
      <c r="A361" s="316" t="s">
        <v>1053</v>
      </c>
      <c r="B361" s="71" t="s">
        <v>1053</v>
      </c>
      <c r="C361" s="161" t="s">
        <v>1005</v>
      </c>
      <c r="D361" s="161">
        <v>1</v>
      </c>
      <c r="E361" s="161" t="s">
        <v>499</v>
      </c>
      <c r="F361" s="161" t="s">
        <v>1053</v>
      </c>
      <c r="G361" s="161" t="s">
        <v>19</v>
      </c>
      <c r="H361" s="161">
        <v>0</v>
      </c>
      <c r="I361" s="161">
        <v>0</v>
      </c>
      <c r="J361" s="161">
        <v>0</v>
      </c>
      <c r="K361" s="161" t="s">
        <v>19</v>
      </c>
      <c r="L361" s="161" t="s">
        <v>19</v>
      </c>
      <c r="M361" s="161" t="s">
        <v>19</v>
      </c>
      <c r="N361" s="161" t="s">
        <v>1499</v>
      </c>
      <c r="O361" s="161" t="s">
        <v>19</v>
      </c>
      <c r="P361" s="161" t="s">
        <v>1847</v>
      </c>
      <c r="Q361" s="161">
        <v>50</v>
      </c>
      <c r="R361" s="161">
        <v>2</v>
      </c>
      <c r="S361" s="168" t="s">
        <v>497</v>
      </c>
      <c r="T361" s="168" t="s">
        <v>1846</v>
      </c>
      <c r="U361" s="168">
        <v>45839</v>
      </c>
      <c r="V361" s="168">
        <v>45856</v>
      </c>
      <c r="W361" s="315" t="s">
        <v>1005</v>
      </c>
      <c r="XFC361" s="167"/>
    </row>
    <row r="362" spans="1:23 16383:16383" ht="73.5" hidden="1" customHeight="1" x14ac:dyDescent="0.25">
      <c r="A362" s="325" t="s">
        <v>523</v>
      </c>
      <c r="B362" s="71" t="s">
        <v>523</v>
      </c>
      <c r="C362" s="178" t="s">
        <v>522</v>
      </c>
      <c r="D362" s="178">
        <v>4</v>
      </c>
      <c r="E362" s="178" t="s">
        <v>492</v>
      </c>
      <c r="F362" s="178" t="s">
        <v>523</v>
      </c>
      <c r="G362" s="178" t="s">
        <v>1814</v>
      </c>
      <c r="H362" s="178" t="s">
        <v>1814</v>
      </c>
      <c r="I362" s="178" t="s">
        <v>1814</v>
      </c>
      <c r="J362" s="178" t="s">
        <v>1814</v>
      </c>
      <c r="K362" s="178" t="s">
        <v>19</v>
      </c>
      <c r="L362" s="178" t="s">
        <v>495</v>
      </c>
      <c r="M362" s="178" t="s">
        <v>19</v>
      </c>
      <c r="N362" s="178" t="s">
        <v>524</v>
      </c>
      <c r="O362" s="178">
        <v>0</v>
      </c>
      <c r="P362" s="178" t="s">
        <v>151</v>
      </c>
      <c r="Q362" s="178">
        <v>50</v>
      </c>
      <c r="R362" s="178">
        <v>100</v>
      </c>
      <c r="S362" s="179" t="s">
        <v>525</v>
      </c>
      <c r="T362" s="179" t="s">
        <v>526</v>
      </c>
      <c r="U362" s="179" t="s">
        <v>1912</v>
      </c>
      <c r="V362" s="161" t="s">
        <v>1913</v>
      </c>
      <c r="W362" s="315" t="s">
        <v>522</v>
      </c>
      <c r="XFC362" s="177"/>
    </row>
    <row r="363" spans="1:23 16383:16383" ht="79.5" customHeight="1" x14ac:dyDescent="0.25">
      <c r="A363" s="316" t="s">
        <v>527</v>
      </c>
      <c r="B363" s="71" t="s">
        <v>527</v>
      </c>
      <c r="C363" s="161" t="s">
        <v>522</v>
      </c>
      <c r="D363" s="161">
        <v>4</v>
      </c>
      <c r="E363" s="161" t="s">
        <v>499</v>
      </c>
      <c r="F363" s="161" t="s">
        <v>527</v>
      </c>
      <c r="G363" s="161" t="s">
        <v>19</v>
      </c>
      <c r="H363" s="161">
        <v>0</v>
      </c>
      <c r="I363" s="161">
        <v>0</v>
      </c>
      <c r="J363" s="161">
        <v>0</v>
      </c>
      <c r="K363" s="161" t="s">
        <v>19</v>
      </c>
      <c r="L363" s="161" t="s">
        <v>19</v>
      </c>
      <c r="M363" s="161" t="s">
        <v>19</v>
      </c>
      <c r="N363" s="161" t="s">
        <v>524</v>
      </c>
      <c r="O363" s="161" t="s">
        <v>19</v>
      </c>
      <c r="P363" s="161" t="s">
        <v>152</v>
      </c>
      <c r="Q363" s="161">
        <v>80</v>
      </c>
      <c r="R363" s="161">
        <v>100</v>
      </c>
      <c r="S363" s="161" t="s">
        <v>525</v>
      </c>
      <c r="T363" s="161" t="s">
        <v>526</v>
      </c>
      <c r="U363" s="168">
        <v>45659</v>
      </c>
      <c r="V363" s="168">
        <v>46022</v>
      </c>
      <c r="W363" s="315" t="s">
        <v>522</v>
      </c>
    </row>
    <row r="364" spans="1:23 16383:16383" ht="70.5" customHeight="1" x14ac:dyDescent="0.25">
      <c r="A364" s="316" t="s">
        <v>528</v>
      </c>
      <c r="B364" s="71" t="s">
        <v>528</v>
      </c>
      <c r="C364" s="161" t="s">
        <v>522</v>
      </c>
      <c r="D364" s="161">
        <v>4</v>
      </c>
      <c r="E364" s="161" t="s">
        <v>499</v>
      </c>
      <c r="F364" s="161" t="s">
        <v>528</v>
      </c>
      <c r="G364" s="161" t="s">
        <v>19</v>
      </c>
      <c r="H364" s="161">
        <v>0</v>
      </c>
      <c r="I364" s="161">
        <v>0</v>
      </c>
      <c r="J364" s="161">
        <v>0</v>
      </c>
      <c r="K364" s="161" t="s">
        <v>19</v>
      </c>
      <c r="L364" s="161" t="s">
        <v>19</v>
      </c>
      <c r="M364" s="161" t="s">
        <v>19</v>
      </c>
      <c r="N364" s="161" t="s">
        <v>524</v>
      </c>
      <c r="O364" s="161" t="s">
        <v>19</v>
      </c>
      <c r="P364" s="161" t="s">
        <v>153</v>
      </c>
      <c r="Q364" s="161">
        <v>20</v>
      </c>
      <c r="R364" s="161">
        <v>2</v>
      </c>
      <c r="S364" s="168" t="s">
        <v>497</v>
      </c>
      <c r="T364" s="168" t="s">
        <v>529</v>
      </c>
      <c r="U364" s="168">
        <v>45811</v>
      </c>
      <c r="V364" s="168">
        <v>46022</v>
      </c>
      <c r="W364" s="315" t="s">
        <v>522</v>
      </c>
      <c r="XFC364" s="160"/>
    </row>
    <row r="365" spans="1:23 16383:16383" ht="81" hidden="1" customHeight="1" x14ac:dyDescent="0.25">
      <c r="A365" s="325" t="s">
        <v>530</v>
      </c>
      <c r="B365" s="71" t="s">
        <v>530</v>
      </c>
      <c r="C365" s="178" t="s">
        <v>522</v>
      </c>
      <c r="D365" s="178">
        <v>4</v>
      </c>
      <c r="E365" s="178" t="s">
        <v>492</v>
      </c>
      <c r="F365" s="178" t="s">
        <v>530</v>
      </c>
      <c r="G365" s="178" t="s">
        <v>494</v>
      </c>
      <c r="H365" s="178" t="s">
        <v>61</v>
      </c>
      <c r="I365" s="178" t="s">
        <v>1795</v>
      </c>
      <c r="J365" s="178" t="s">
        <v>1451</v>
      </c>
      <c r="K365" s="178" t="s">
        <v>1885</v>
      </c>
      <c r="L365" s="178" t="s">
        <v>495</v>
      </c>
      <c r="M365" s="178" t="s">
        <v>19</v>
      </c>
      <c r="N365" s="178" t="s">
        <v>524</v>
      </c>
      <c r="O365" s="178">
        <v>0</v>
      </c>
      <c r="P365" s="178" t="s">
        <v>1882</v>
      </c>
      <c r="Q365" s="178">
        <v>25</v>
      </c>
      <c r="R365" s="178">
        <v>1</v>
      </c>
      <c r="S365" s="179" t="s">
        <v>497</v>
      </c>
      <c r="T365" s="179" t="s">
        <v>1883</v>
      </c>
      <c r="U365" s="179" t="s">
        <v>1888</v>
      </c>
      <c r="V365" s="161" t="s">
        <v>1928</v>
      </c>
      <c r="W365" s="315" t="s">
        <v>522</v>
      </c>
      <c r="XFC365" s="177"/>
    </row>
    <row r="366" spans="1:23 16383:16383" ht="81" customHeight="1" x14ac:dyDescent="0.25">
      <c r="A366" s="316" t="s">
        <v>532</v>
      </c>
      <c r="B366" s="71" t="s">
        <v>532</v>
      </c>
      <c r="C366" s="161" t="s">
        <v>522</v>
      </c>
      <c r="D366" s="161">
        <v>4</v>
      </c>
      <c r="E366" s="161" t="s">
        <v>499</v>
      </c>
      <c r="F366" s="161" t="s">
        <v>532</v>
      </c>
      <c r="G366" s="161" t="s">
        <v>1814</v>
      </c>
      <c r="H366" s="161" t="s">
        <v>1814</v>
      </c>
      <c r="I366" s="161" t="s">
        <v>1814</v>
      </c>
      <c r="J366" s="161" t="s">
        <v>1814</v>
      </c>
      <c r="K366" s="161" t="s">
        <v>19</v>
      </c>
      <c r="L366" s="161" t="s">
        <v>19</v>
      </c>
      <c r="M366" s="161" t="s">
        <v>19</v>
      </c>
      <c r="N366" s="161" t="s">
        <v>524</v>
      </c>
      <c r="O366" s="161" t="s">
        <v>19</v>
      </c>
      <c r="P366" s="161" t="s">
        <v>114</v>
      </c>
      <c r="Q366" s="161">
        <v>80</v>
      </c>
      <c r="R366" s="161">
        <v>1</v>
      </c>
      <c r="S366" s="168" t="s">
        <v>497</v>
      </c>
      <c r="T366" s="168" t="s">
        <v>1873</v>
      </c>
      <c r="U366" s="168">
        <v>45748</v>
      </c>
      <c r="V366" s="168">
        <v>45869</v>
      </c>
      <c r="W366" s="315" t="s">
        <v>522</v>
      </c>
      <c r="XFC366" s="167"/>
    </row>
    <row r="367" spans="1:23 16383:16383" ht="85.5" customHeight="1" x14ac:dyDescent="0.25">
      <c r="A367" s="316" t="s">
        <v>533</v>
      </c>
      <c r="B367" s="71" t="s">
        <v>533</v>
      </c>
      <c r="C367" s="161" t="s">
        <v>522</v>
      </c>
      <c r="D367" s="161">
        <v>4</v>
      </c>
      <c r="E367" s="161" t="s">
        <v>499</v>
      </c>
      <c r="F367" s="161" t="s">
        <v>533</v>
      </c>
      <c r="G367" s="161" t="s">
        <v>19</v>
      </c>
      <c r="H367" s="161">
        <v>0</v>
      </c>
      <c r="I367" s="161">
        <v>0</v>
      </c>
      <c r="J367" s="161">
        <v>0</v>
      </c>
      <c r="K367" s="161" t="s">
        <v>19</v>
      </c>
      <c r="L367" s="161" t="s">
        <v>19</v>
      </c>
      <c r="M367" s="161" t="s">
        <v>19</v>
      </c>
      <c r="N367" s="161" t="s">
        <v>524</v>
      </c>
      <c r="O367" s="161" t="s">
        <v>19</v>
      </c>
      <c r="P367" s="161" t="s">
        <v>115</v>
      </c>
      <c r="Q367" s="161">
        <v>20</v>
      </c>
      <c r="R367" s="161">
        <v>1</v>
      </c>
      <c r="S367" s="161" t="s">
        <v>497</v>
      </c>
      <c r="T367" s="161" t="s">
        <v>1884</v>
      </c>
      <c r="U367" s="168">
        <v>45748</v>
      </c>
      <c r="V367" s="168">
        <v>45869</v>
      </c>
      <c r="W367" s="315" t="s">
        <v>522</v>
      </c>
    </row>
    <row r="368" spans="1:23 16383:16383" ht="34.5" hidden="1" customHeight="1" x14ac:dyDescent="0.25">
      <c r="A368" s="325" t="s">
        <v>534</v>
      </c>
      <c r="B368" s="71" t="s">
        <v>534</v>
      </c>
      <c r="C368" s="178" t="s">
        <v>522</v>
      </c>
      <c r="D368" s="178">
        <v>4</v>
      </c>
      <c r="E368" s="178" t="s">
        <v>492</v>
      </c>
      <c r="F368" s="178" t="s">
        <v>534</v>
      </c>
      <c r="G368" s="178" t="s">
        <v>1814</v>
      </c>
      <c r="H368" s="178" t="s">
        <v>1814</v>
      </c>
      <c r="I368" s="178" t="s">
        <v>1814</v>
      </c>
      <c r="J368" s="178" t="s">
        <v>1814</v>
      </c>
      <c r="K368" s="178" t="s">
        <v>19</v>
      </c>
      <c r="L368" s="178" t="s">
        <v>495</v>
      </c>
      <c r="M368" s="178" t="s">
        <v>19</v>
      </c>
      <c r="N368" s="178" t="s">
        <v>524</v>
      </c>
      <c r="O368" s="178">
        <v>0</v>
      </c>
      <c r="P368" s="178" t="s">
        <v>116</v>
      </c>
      <c r="Q368" s="178">
        <v>25</v>
      </c>
      <c r="R368" s="178">
        <v>1</v>
      </c>
      <c r="S368" s="179" t="s">
        <v>497</v>
      </c>
      <c r="T368" s="179" t="s">
        <v>535</v>
      </c>
      <c r="U368" s="179" t="s">
        <v>1970</v>
      </c>
      <c r="V368" s="161" t="s">
        <v>2063</v>
      </c>
      <c r="W368" s="315" t="s">
        <v>522</v>
      </c>
      <c r="XFC368" s="177"/>
    </row>
    <row r="369" spans="1:23 16381:16383" ht="109.5" customHeight="1" x14ac:dyDescent="0.25">
      <c r="A369" s="316" t="s">
        <v>536</v>
      </c>
      <c r="B369" s="71" t="s">
        <v>536</v>
      </c>
      <c r="C369" s="161" t="s">
        <v>522</v>
      </c>
      <c r="D369" s="161">
        <v>4</v>
      </c>
      <c r="E369" s="161" t="s">
        <v>499</v>
      </c>
      <c r="F369" s="161" t="s">
        <v>536</v>
      </c>
      <c r="G369" s="161" t="s">
        <v>19</v>
      </c>
      <c r="H369" s="161">
        <v>0</v>
      </c>
      <c r="I369" s="161">
        <v>0</v>
      </c>
      <c r="J369" s="161">
        <v>0</v>
      </c>
      <c r="K369" s="161" t="s">
        <v>19</v>
      </c>
      <c r="L369" s="161" t="s">
        <v>19</v>
      </c>
      <c r="M369" s="161" t="s">
        <v>19</v>
      </c>
      <c r="N369" s="161" t="s">
        <v>524</v>
      </c>
      <c r="O369" s="161" t="s">
        <v>19</v>
      </c>
      <c r="P369" s="161" t="s">
        <v>117</v>
      </c>
      <c r="Q369" s="161">
        <v>80</v>
      </c>
      <c r="R369" s="161">
        <v>1</v>
      </c>
      <c r="S369" s="161" t="s">
        <v>497</v>
      </c>
      <c r="T369" s="161" t="s">
        <v>537</v>
      </c>
      <c r="U369" s="168">
        <v>45707</v>
      </c>
      <c r="V369" s="168">
        <v>45873</v>
      </c>
      <c r="W369" s="315" t="s">
        <v>522</v>
      </c>
    </row>
    <row r="370" spans="1:23 16381:16383" ht="34.5" customHeight="1" x14ac:dyDescent="0.25">
      <c r="A370" s="318" t="s">
        <v>538</v>
      </c>
      <c r="B370" s="71" t="e">
        <v>#N/A</v>
      </c>
      <c r="C370" s="170" t="s">
        <v>522</v>
      </c>
      <c r="D370" s="170">
        <v>4</v>
      </c>
      <c r="E370" s="170" t="s">
        <v>2067</v>
      </c>
      <c r="F370" s="170" t="s">
        <v>538</v>
      </c>
      <c r="G370" s="170" t="s">
        <v>19</v>
      </c>
      <c r="H370" s="170">
        <v>0</v>
      </c>
      <c r="I370" s="170">
        <v>0</v>
      </c>
      <c r="J370" s="170">
        <v>0</v>
      </c>
      <c r="K370" s="170" t="s">
        <v>19</v>
      </c>
      <c r="L370" s="170" t="s">
        <v>19</v>
      </c>
      <c r="M370" s="170" t="s">
        <v>19</v>
      </c>
      <c r="N370" s="170" t="s">
        <v>524</v>
      </c>
      <c r="O370" s="170" t="s">
        <v>19</v>
      </c>
      <c r="P370" s="170" t="s">
        <v>118</v>
      </c>
      <c r="Q370" s="175">
        <v>40</v>
      </c>
      <c r="R370" s="171">
        <v>1</v>
      </c>
      <c r="S370" s="170" t="s">
        <v>497</v>
      </c>
      <c r="T370" s="171" t="s">
        <v>537</v>
      </c>
      <c r="U370" s="171">
        <v>45707</v>
      </c>
      <c r="V370" s="168">
        <v>46010</v>
      </c>
      <c r="W370" s="315" t="s">
        <v>522</v>
      </c>
      <c r="XFA370" s="167"/>
    </row>
    <row r="371" spans="1:23 16381:16383" ht="45" x14ac:dyDescent="0.25">
      <c r="A371" s="316" t="s">
        <v>539</v>
      </c>
      <c r="B371" s="71" t="s">
        <v>539</v>
      </c>
      <c r="C371" s="161" t="s">
        <v>522</v>
      </c>
      <c r="D371" s="161">
        <v>4</v>
      </c>
      <c r="E371" s="161" t="s">
        <v>499</v>
      </c>
      <c r="F371" s="161" t="s">
        <v>539</v>
      </c>
      <c r="G371" s="161" t="s">
        <v>19</v>
      </c>
      <c r="H371" s="161" t="s">
        <v>1814</v>
      </c>
      <c r="I371" s="161" t="s">
        <v>1814</v>
      </c>
      <c r="J371" s="161" t="s">
        <v>1814</v>
      </c>
      <c r="K371" s="161" t="s">
        <v>19</v>
      </c>
      <c r="L371" s="161" t="s">
        <v>19</v>
      </c>
      <c r="M371" s="161" t="s">
        <v>19</v>
      </c>
      <c r="N371" s="161" t="s">
        <v>524</v>
      </c>
      <c r="O371" s="161" t="s">
        <v>19</v>
      </c>
      <c r="P371" s="161" t="s">
        <v>47</v>
      </c>
      <c r="Q371" s="161">
        <v>20</v>
      </c>
      <c r="R371" s="161">
        <v>1</v>
      </c>
      <c r="S371" s="168" t="s">
        <v>497</v>
      </c>
      <c r="T371" s="168" t="s">
        <v>535</v>
      </c>
      <c r="U371" s="168">
        <v>45707</v>
      </c>
      <c r="V371" s="168">
        <v>45873</v>
      </c>
      <c r="W371" s="315" t="s">
        <v>522</v>
      </c>
      <c r="XFC371" s="160"/>
    </row>
    <row r="372" spans="1:23 16381:16383" ht="60" hidden="1" x14ac:dyDescent="0.25">
      <c r="A372" s="325" t="s">
        <v>944</v>
      </c>
      <c r="B372" s="71" t="s">
        <v>944</v>
      </c>
      <c r="C372" s="178" t="s">
        <v>943</v>
      </c>
      <c r="D372" s="178">
        <v>2</v>
      </c>
      <c r="E372" s="178" t="s">
        <v>492</v>
      </c>
      <c r="F372" s="178" t="s">
        <v>944</v>
      </c>
      <c r="G372" s="178" t="s">
        <v>1814</v>
      </c>
      <c r="H372" s="178" t="s">
        <v>1814</v>
      </c>
      <c r="I372" s="178" t="s">
        <v>1814</v>
      </c>
      <c r="J372" s="178" t="s">
        <v>1814</v>
      </c>
      <c r="K372" s="178" t="s">
        <v>19</v>
      </c>
      <c r="L372" s="178" t="s">
        <v>495</v>
      </c>
      <c r="M372" s="178" t="s">
        <v>22</v>
      </c>
      <c r="N372" s="178" t="s">
        <v>730</v>
      </c>
      <c r="O372" s="178">
        <v>0</v>
      </c>
      <c r="P372" s="178" t="s">
        <v>339</v>
      </c>
      <c r="Q372" s="178">
        <v>30</v>
      </c>
      <c r="R372" s="178">
        <v>100</v>
      </c>
      <c r="S372" s="179" t="s">
        <v>525</v>
      </c>
      <c r="T372" s="179" t="s">
        <v>945</v>
      </c>
      <c r="U372" s="179" t="s">
        <v>1914</v>
      </c>
      <c r="V372" s="161" t="s">
        <v>2001</v>
      </c>
      <c r="W372" s="315" t="s">
        <v>943</v>
      </c>
      <c r="XFC372" s="177"/>
    </row>
    <row r="373" spans="1:23 16381:16383" ht="45" x14ac:dyDescent="0.25">
      <c r="A373" s="316" t="s">
        <v>946</v>
      </c>
      <c r="B373" s="71" t="s">
        <v>946</v>
      </c>
      <c r="C373" s="161" t="s">
        <v>943</v>
      </c>
      <c r="D373" s="161">
        <v>2</v>
      </c>
      <c r="E373" s="161" t="s">
        <v>499</v>
      </c>
      <c r="F373" s="161" t="s">
        <v>946</v>
      </c>
      <c r="G373" s="161" t="s">
        <v>19</v>
      </c>
      <c r="H373" s="161" t="s">
        <v>1814</v>
      </c>
      <c r="I373" s="161" t="s">
        <v>1814</v>
      </c>
      <c r="J373" s="161" t="s">
        <v>1814</v>
      </c>
      <c r="K373" s="161" t="s">
        <v>19</v>
      </c>
      <c r="L373" s="161" t="s">
        <v>19</v>
      </c>
      <c r="M373" s="161" t="s">
        <v>19</v>
      </c>
      <c r="N373" s="161" t="s">
        <v>730</v>
      </c>
      <c r="O373" s="161" t="s">
        <v>19</v>
      </c>
      <c r="P373" s="161" t="s">
        <v>340</v>
      </c>
      <c r="Q373" s="161">
        <v>10</v>
      </c>
      <c r="R373" s="161">
        <v>1</v>
      </c>
      <c r="S373" s="161" t="s">
        <v>497</v>
      </c>
      <c r="T373" s="161" t="s">
        <v>947</v>
      </c>
      <c r="U373" s="168">
        <v>45672</v>
      </c>
      <c r="V373" s="168">
        <v>45706</v>
      </c>
      <c r="W373" s="315" t="s">
        <v>943</v>
      </c>
    </row>
    <row r="374" spans="1:23 16381:16383" ht="34.5" customHeight="1" x14ac:dyDescent="0.25">
      <c r="A374" s="316" t="s">
        <v>948</v>
      </c>
      <c r="B374" s="71" t="s">
        <v>948</v>
      </c>
      <c r="C374" s="161" t="s">
        <v>943</v>
      </c>
      <c r="D374" s="161">
        <v>2</v>
      </c>
      <c r="E374" s="161" t="s">
        <v>499</v>
      </c>
      <c r="F374" s="161" t="s">
        <v>948</v>
      </c>
      <c r="G374" s="161" t="s">
        <v>19</v>
      </c>
      <c r="H374" s="161">
        <v>0</v>
      </c>
      <c r="I374" s="161">
        <v>0</v>
      </c>
      <c r="J374" s="161">
        <v>0</v>
      </c>
      <c r="K374" s="161" t="s">
        <v>19</v>
      </c>
      <c r="L374" s="161" t="s">
        <v>19</v>
      </c>
      <c r="M374" s="161" t="s">
        <v>19</v>
      </c>
      <c r="N374" s="161" t="s">
        <v>730</v>
      </c>
      <c r="O374" s="161" t="s">
        <v>19</v>
      </c>
      <c r="P374" s="161" t="s">
        <v>341</v>
      </c>
      <c r="Q374" s="161">
        <v>10</v>
      </c>
      <c r="R374" s="161">
        <v>1</v>
      </c>
      <c r="S374" s="168" t="s">
        <v>497</v>
      </c>
      <c r="T374" s="168" t="s">
        <v>949</v>
      </c>
      <c r="U374" s="168">
        <v>45707</v>
      </c>
      <c r="V374" s="168">
        <v>45716</v>
      </c>
      <c r="W374" s="315" t="s">
        <v>943</v>
      </c>
      <c r="XFC374" s="167"/>
    </row>
    <row r="375" spans="1:23 16381:16383" ht="45" x14ac:dyDescent="0.25">
      <c r="A375" s="316" t="s">
        <v>950</v>
      </c>
      <c r="B375" s="71" t="s">
        <v>950</v>
      </c>
      <c r="C375" s="161" t="s">
        <v>943</v>
      </c>
      <c r="D375" s="161">
        <v>2</v>
      </c>
      <c r="E375" s="161" t="s">
        <v>499</v>
      </c>
      <c r="F375" s="161" t="s">
        <v>950</v>
      </c>
      <c r="G375" s="161" t="s">
        <v>19</v>
      </c>
      <c r="H375" s="161">
        <v>0</v>
      </c>
      <c r="I375" s="161">
        <v>0</v>
      </c>
      <c r="J375" s="161">
        <v>0</v>
      </c>
      <c r="K375" s="161" t="s">
        <v>19</v>
      </c>
      <c r="L375" s="161" t="s">
        <v>19</v>
      </c>
      <c r="M375" s="161" t="s">
        <v>19</v>
      </c>
      <c r="N375" s="161" t="s">
        <v>730</v>
      </c>
      <c r="O375" s="161" t="s">
        <v>19</v>
      </c>
      <c r="P375" s="161" t="s">
        <v>342</v>
      </c>
      <c r="Q375" s="161">
        <v>15</v>
      </c>
      <c r="R375" s="161">
        <v>2</v>
      </c>
      <c r="S375" s="161" t="s">
        <v>497</v>
      </c>
      <c r="T375" s="161" t="s">
        <v>951</v>
      </c>
      <c r="U375" s="168">
        <v>45719</v>
      </c>
      <c r="V375" s="168">
        <v>45930</v>
      </c>
      <c r="W375" s="315" t="s">
        <v>943</v>
      </c>
    </row>
    <row r="376" spans="1:23 16381:16383" ht="45" x14ac:dyDescent="0.25">
      <c r="A376" s="316" t="s">
        <v>952</v>
      </c>
      <c r="B376" s="71" t="s">
        <v>952</v>
      </c>
      <c r="C376" s="161" t="s">
        <v>943</v>
      </c>
      <c r="D376" s="161">
        <v>2</v>
      </c>
      <c r="E376" s="161" t="s">
        <v>499</v>
      </c>
      <c r="F376" s="161" t="s">
        <v>952</v>
      </c>
      <c r="G376" s="161" t="s">
        <v>19</v>
      </c>
      <c r="H376" s="161" t="s">
        <v>1814</v>
      </c>
      <c r="I376" s="161" t="s">
        <v>1814</v>
      </c>
      <c r="J376" s="161" t="s">
        <v>1814</v>
      </c>
      <c r="K376" s="161" t="s">
        <v>19</v>
      </c>
      <c r="L376" s="161" t="s">
        <v>19</v>
      </c>
      <c r="M376" s="161" t="s">
        <v>19</v>
      </c>
      <c r="N376" s="161" t="s">
        <v>730</v>
      </c>
      <c r="O376" s="161" t="s">
        <v>19</v>
      </c>
      <c r="P376" s="161" t="s">
        <v>343</v>
      </c>
      <c r="Q376" s="161">
        <v>20</v>
      </c>
      <c r="R376" s="161">
        <v>2</v>
      </c>
      <c r="S376" s="161" t="s">
        <v>497</v>
      </c>
      <c r="T376" s="161" t="s">
        <v>953</v>
      </c>
      <c r="U376" s="168">
        <v>45748</v>
      </c>
      <c r="V376" s="168">
        <v>45961</v>
      </c>
      <c r="W376" s="315" t="s">
        <v>943</v>
      </c>
    </row>
    <row r="377" spans="1:23 16381:16383" ht="45" x14ac:dyDescent="0.25">
      <c r="A377" s="316" t="s">
        <v>954</v>
      </c>
      <c r="B377" s="71" t="s">
        <v>954</v>
      </c>
      <c r="C377" s="161" t="s">
        <v>943</v>
      </c>
      <c r="D377" s="161">
        <v>2</v>
      </c>
      <c r="E377" s="161" t="s">
        <v>499</v>
      </c>
      <c r="F377" s="161" t="s">
        <v>954</v>
      </c>
      <c r="G377" s="161" t="s">
        <v>19</v>
      </c>
      <c r="H377" s="161" t="s">
        <v>1814</v>
      </c>
      <c r="I377" s="161" t="s">
        <v>1814</v>
      </c>
      <c r="J377" s="161" t="s">
        <v>1814</v>
      </c>
      <c r="K377" s="161" t="s">
        <v>19</v>
      </c>
      <c r="L377" s="161" t="s">
        <v>19</v>
      </c>
      <c r="M377" s="161" t="s">
        <v>19</v>
      </c>
      <c r="N377" s="161" t="s">
        <v>730</v>
      </c>
      <c r="O377" s="161" t="s">
        <v>19</v>
      </c>
      <c r="P377" s="161" t="s">
        <v>344</v>
      </c>
      <c r="Q377" s="161">
        <v>15</v>
      </c>
      <c r="R377" s="161">
        <v>2</v>
      </c>
      <c r="S377" s="161" t="s">
        <v>497</v>
      </c>
      <c r="T377" s="161" t="s">
        <v>955</v>
      </c>
      <c r="U377" s="168">
        <v>45754</v>
      </c>
      <c r="V377" s="168">
        <v>45930</v>
      </c>
      <c r="W377" s="315" t="s">
        <v>943</v>
      </c>
    </row>
    <row r="378" spans="1:23 16381:16383" ht="34.5" customHeight="1" x14ac:dyDescent="0.25">
      <c r="A378" s="316" t="s">
        <v>956</v>
      </c>
      <c r="B378" s="71" t="s">
        <v>956</v>
      </c>
      <c r="C378" s="161" t="s">
        <v>943</v>
      </c>
      <c r="D378" s="161">
        <v>2</v>
      </c>
      <c r="E378" s="161" t="s">
        <v>499</v>
      </c>
      <c r="F378" s="161" t="s">
        <v>956</v>
      </c>
      <c r="G378" s="161" t="s">
        <v>19</v>
      </c>
      <c r="H378" s="161">
        <v>0</v>
      </c>
      <c r="I378" s="161">
        <v>0</v>
      </c>
      <c r="J378" s="161">
        <v>0</v>
      </c>
      <c r="K378" s="161" t="s">
        <v>19</v>
      </c>
      <c r="L378" s="161" t="s">
        <v>19</v>
      </c>
      <c r="M378" s="161" t="s">
        <v>19</v>
      </c>
      <c r="N378" s="161" t="s">
        <v>730</v>
      </c>
      <c r="O378" s="161" t="s">
        <v>19</v>
      </c>
      <c r="P378" s="161" t="s">
        <v>345</v>
      </c>
      <c r="Q378" s="161">
        <v>10</v>
      </c>
      <c r="R378" s="161">
        <v>2</v>
      </c>
      <c r="S378" s="161" t="s">
        <v>497</v>
      </c>
      <c r="T378" s="161" t="s">
        <v>957</v>
      </c>
      <c r="U378" s="168">
        <v>45779</v>
      </c>
      <c r="V378" s="168">
        <v>45930</v>
      </c>
      <c r="W378" s="315" t="s">
        <v>943</v>
      </c>
    </row>
    <row r="379" spans="1:23 16381:16383" ht="45" x14ac:dyDescent="0.25">
      <c r="A379" s="316" t="s">
        <v>958</v>
      </c>
      <c r="B379" s="71" t="s">
        <v>958</v>
      </c>
      <c r="C379" s="161" t="s">
        <v>943</v>
      </c>
      <c r="D379" s="161">
        <v>2</v>
      </c>
      <c r="E379" s="161" t="s">
        <v>499</v>
      </c>
      <c r="F379" s="161" t="s">
        <v>958</v>
      </c>
      <c r="G379" s="161" t="s">
        <v>19</v>
      </c>
      <c r="H379" s="161">
        <v>0</v>
      </c>
      <c r="I379" s="161">
        <v>0</v>
      </c>
      <c r="J379" s="161">
        <v>0</v>
      </c>
      <c r="K379" s="161" t="s">
        <v>19</v>
      </c>
      <c r="L379" s="161" t="s">
        <v>19</v>
      </c>
      <c r="M379" s="161" t="s">
        <v>19</v>
      </c>
      <c r="N379" s="161" t="s">
        <v>730</v>
      </c>
      <c r="O379" s="161" t="s">
        <v>19</v>
      </c>
      <c r="P379" s="161" t="s">
        <v>346</v>
      </c>
      <c r="Q379" s="161">
        <v>10</v>
      </c>
      <c r="R379" s="161">
        <v>100</v>
      </c>
      <c r="S379" s="168" t="s">
        <v>525</v>
      </c>
      <c r="T379" s="168" t="s">
        <v>868</v>
      </c>
      <c r="U379" s="168">
        <v>45779</v>
      </c>
      <c r="V379" s="168">
        <v>45930</v>
      </c>
      <c r="W379" s="315" t="s">
        <v>943</v>
      </c>
      <c r="XFC379" s="167"/>
    </row>
    <row r="380" spans="1:23 16381:16383" ht="75" x14ac:dyDescent="0.25">
      <c r="A380" s="316" t="s">
        <v>959</v>
      </c>
      <c r="B380" s="71" t="s">
        <v>959</v>
      </c>
      <c r="C380" s="161" t="s">
        <v>943</v>
      </c>
      <c r="D380" s="161">
        <v>2</v>
      </c>
      <c r="E380" s="161" t="s">
        <v>499</v>
      </c>
      <c r="F380" s="161" t="s">
        <v>959</v>
      </c>
      <c r="G380" s="161" t="s">
        <v>19</v>
      </c>
      <c r="H380" s="161" t="s">
        <v>1814</v>
      </c>
      <c r="I380" s="161" t="s">
        <v>1814</v>
      </c>
      <c r="J380" s="161" t="s">
        <v>1814</v>
      </c>
      <c r="K380" s="161" t="s">
        <v>19</v>
      </c>
      <c r="L380" s="161" t="s">
        <v>19</v>
      </c>
      <c r="M380" s="161" t="s">
        <v>19</v>
      </c>
      <c r="N380" s="161" t="s">
        <v>730</v>
      </c>
      <c r="O380" s="161" t="s">
        <v>19</v>
      </c>
      <c r="P380" s="161" t="s">
        <v>347</v>
      </c>
      <c r="Q380" s="161">
        <v>10</v>
      </c>
      <c r="R380" s="161">
        <v>1</v>
      </c>
      <c r="S380" s="161" t="s">
        <v>497</v>
      </c>
      <c r="T380" s="161" t="s">
        <v>960</v>
      </c>
      <c r="U380" s="168">
        <v>45931</v>
      </c>
      <c r="V380" s="168">
        <v>45975</v>
      </c>
      <c r="W380" s="315" t="s">
        <v>943</v>
      </c>
    </row>
    <row r="381" spans="1:23 16381:16383" ht="45" hidden="1" x14ac:dyDescent="0.25">
      <c r="A381" s="325" t="s">
        <v>961</v>
      </c>
      <c r="B381" s="71" t="s">
        <v>961</v>
      </c>
      <c r="C381" s="178" t="s">
        <v>943</v>
      </c>
      <c r="D381" s="178">
        <v>2</v>
      </c>
      <c r="E381" s="178" t="s">
        <v>492</v>
      </c>
      <c r="F381" s="178" t="s">
        <v>961</v>
      </c>
      <c r="G381" s="178" t="s">
        <v>494</v>
      </c>
      <c r="H381" s="178" t="s">
        <v>1814</v>
      </c>
      <c r="I381" s="178" t="s">
        <v>1814</v>
      </c>
      <c r="J381" s="178" t="s">
        <v>1814</v>
      </c>
      <c r="K381" s="178" t="s">
        <v>19</v>
      </c>
      <c r="L381" s="178" t="s">
        <v>495</v>
      </c>
      <c r="M381" s="178" t="s">
        <v>22</v>
      </c>
      <c r="N381" s="178" t="s">
        <v>646</v>
      </c>
      <c r="O381" s="178">
        <v>0</v>
      </c>
      <c r="P381" s="178" t="s">
        <v>204</v>
      </c>
      <c r="Q381" s="178">
        <v>25</v>
      </c>
      <c r="R381" s="178">
        <v>1</v>
      </c>
      <c r="S381" s="179" t="s">
        <v>497</v>
      </c>
      <c r="T381" s="179" t="s">
        <v>962</v>
      </c>
      <c r="U381" s="179" t="s">
        <v>1886</v>
      </c>
      <c r="V381" s="161" t="s">
        <v>1913</v>
      </c>
      <c r="W381" s="315" t="s">
        <v>943</v>
      </c>
      <c r="XFC381" s="177"/>
    </row>
    <row r="382" spans="1:23 16381:16383" ht="30" x14ac:dyDescent="0.25">
      <c r="A382" s="316" t="s">
        <v>963</v>
      </c>
      <c r="B382" s="71" t="s">
        <v>963</v>
      </c>
      <c r="C382" s="161" t="s">
        <v>943</v>
      </c>
      <c r="D382" s="161">
        <v>2</v>
      </c>
      <c r="E382" s="161" t="s">
        <v>499</v>
      </c>
      <c r="F382" s="161" t="s">
        <v>963</v>
      </c>
      <c r="G382" s="161" t="s">
        <v>19</v>
      </c>
      <c r="H382" s="161" t="s">
        <v>1814</v>
      </c>
      <c r="I382" s="161" t="s">
        <v>1814</v>
      </c>
      <c r="J382" s="161" t="s">
        <v>1814</v>
      </c>
      <c r="K382" s="161" t="s">
        <v>19</v>
      </c>
      <c r="L382" s="161" t="s">
        <v>19</v>
      </c>
      <c r="M382" s="161" t="s">
        <v>19</v>
      </c>
      <c r="N382" s="161" t="s">
        <v>646</v>
      </c>
      <c r="O382" s="161" t="s">
        <v>19</v>
      </c>
      <c r="P382" s="161" t="s">
        <v>205</v>
      </c>
      <c r="Q382" s="161">
        <v>30</v>
      </c>
      <c r="R382" s="161">
        <v>1</v>
      </c>
      <c r="S382" s="161" t="s">
        <v>497</v>
      </c>
      <c r="T382" s="161" t="s">
        <v>964</v>
      </c>
      <c r="U382" s="168">
        <v>45691</v>
      </c>
      <c r="V382" s="168">
        <v>45747</v>
      </c>
      <c r="W382" s="315" t="s">
        <v>943</v>
      </c>
    </row>
    <row r="383" spans="1:23 16381:16383" ht="34.5" customHeight="1" x14ac:dyDescent="0.25">
      <c r="A383" s="316" t="s">
        <v>965</v>
      </c>
      <c r="B383" s="71" t="s">
        <v>965</v>
      </c>
      <c r="C383" s="161" t="s">
        <v>943</v>
      </c>
      <c r="D383" s="161">
        <v>2</v>
      </c>
      <c r="E383" s="161" t="s">
        <v>499</v>
      </c>
      <c r="F383" s="161" t="s">
        <v>965</v>
      </c>
      <c r="G383" s="161" t="s">
        <v>19</v>
      </c>
      <c r="H383" s="161">
        <v>0</v>
      </c>
      <c r="I383" s="161">
        <v>0</v>
      </c>
      <c r="J383" s="161">
        <v>0</v>
      </c>
      <c r="K383" s="161" t="s">
        <v>19</v>
      </c>
      <c r="L383" s="161" t="s">
        <v>19</v>
      </c>
      <c r="M383" s="161" t="s">
        <v>19</v>
      </c>
      <c r="N383" s="161" t="s">
        <v>646</v>
      </c>
      <c r="O383" s="161" t="s">
        <v>19</v>
      </c>
      <c r="P383" s="161" t="s">
        <v>206</v>
      </c>
      <c r="Q383" s="161">
        <v>60</v>
      </c>
      <c r="R383" s="161">
        <v>100</v>
      </c>
      <c r="S383" s="168" t="s">
        <v>525</v>
      </c>
      <c r="T383" s="168" t="s">
        <v>1848</v>
      </c>
      <c r="U383" s="168">
        <v>45748</v>
      </c>
      <c r="V383" s="168">
        <v>46022</v>
      </c>
      <c r="W383" s="315" t="s">
        <v>943</v>
      </c>
      <c r="XFC383" s="167"/>
    </row>
    <row r="384" spans="1:23 16381:16383" ht="45" x14ac:dyDescent="0.25">
      <c r="A384" s="316" t="s">
        <v>966</v>
      </c>
      <c r="B384" s="71" t="s">
        <v>966</v>
      </c>
      <c r="C384" s="161" t="s">
        <v>943</v>
      </c>
      <c r="D384" s="161">
        <v>2</v>
      </c>
      <c r="E384" s="161" t="s">
        <v>499</v>
      </c>
      <c r="F384" s="161" t="s">
        <v>966</v>
      </c>
      <c r="G384" s="161" t="s">
        <v>19</v>
      </c>
      <c r="H384" s="161" t="s">
        <v>1814</v>
      </c>
      <c r="I384" s="161" t="s">
        <v>1814</v>
      </c>
      <c r="J384" s="161" t="s">
        <v>1814</v>
      </c>
      <c r="K384" s="161" t="s">
        <v>19</v>
      </c>
      <c r="L384" s="161" t="s">
        <v>19</v>
      </c>
      <c r="M384" s="161" t="s">
        <v>19</v>
      </c>
      <c r="N384" s="161" t="s">
        <v>646</v>
      </c>
      <c r="O384" s="161" t="s">
        <v>19</v>
      </c>
      <c r="P384" s="161" t="s">
        <v>207</v>
      </c>
      <c r="Q384" s="161">
        <v>10</v>
      </c>
      <c r="R384" s="161">
        <v>1</v>
      </c>
      <c r="S384" s="161" t="s">
        <v>497</v>
      </c>
      <c r="T384" s="161" t="s">
        <v>967</v>
      </c>
      <c r="U384" s="168">
        <v>45992</v>
      </c>
      <c r="V384" s="168">
        <v>46022</v>
      </c>
      <c r="W384" s="315" t="s">
        <v>943</v>
      </c>
    </row>
    <row r="385" spans="1:23 16381:16383" ht="60" hidden="1" x14ac:dyDescent="0.25">
      <c r="A385" s="325" t="s">
        <v>968</v>
      </c>
      <c r="B385" s="71" t="s">
        <v>968</v>
      </c>
      <c r="C385" s="178" t="s">
        <v>943</v>
      </c>
      <c r="D385" s="178">
        <v>2</v>
      </c>
      <c r="E385" s="178" t="s">
        <v>492</v>
      </c>
      <c r="F385" s="178" t="s">
        <v>968</v>
      </c>
      <c r="G385" s="178" t="s">
        <v>511</v>
      </c>
      <c r="H385" s="178" t="s">
        <v>1814</v>
      </c>
      <c r="I385" s="178" t="s">
        <v>1814</v>
      </c>
      <c r="J385" s="178" t="s">
        <v>1814</v>
      </c>
      <c r="K385" s="178" t="s">
        <v>19</v>
      </c>
      <c r="L385" s="178" t="s">
        <v>512</v>
      </c>
      <c r="M385" s="178" t="s">
        <v>22</v>
      </c>
      <c r="N385" s="178" t="s">
        <v>730</v>
      </c>
      <c r="O385" s="178">
        <v>0</v>
      </c>
      <c r="P385" s="178" t="s">
        <v>348</v>
      </c>
      <c r="Q385" s="178">
        <v>25</v>
      </c>
      <c r="R385" s="178">
        <v>1</v>
      </c>
      <c r="S385" s="179" t="s">
        <v>497</v>
      </c>
      <c r="T385" s="179" t="s">
        <v>962</v>
      </c>
      <c r="U385" s="179" t="s">
        <v>1886</v>
      </c>
      <c r="V385" s="161" t="s">
        <v>1887</v>
      </c>
      <c r="W385" s="315" t="s">
        <v>969</v>
      </c>
      <c r="XFC385" s="177"/>
    </row>
    <row r="386" spans="1:23 16381:16383" ht="34.5" customHeight="1" x14ac:dyDescent="0.25">
      <c r="A386" s="316" t="s">
        <v>970</v>
      </c>
      <c r="B386" s="71" t="s">
        <v>970</v>
      </c>
      <c r="C386" s="161" t="s">
        <v>943</v>
      </c>
      <c r="D386" s="161">
        <v>2</v>
      </c>
      <c r="E386" s="161" t="s">
        <v>499</v>
      </c>
      <c r="F386" s="161" t="s">
        <v>970</v>
      </c>
      <c r="G386" s="161" t="s">
        <v>19</v>
      </c>
      <c r="H386" s="161" t="s">
        <v>1814</v>
      </c>
      <c r="I386" s="161" t="s">
        <v>1814</v>
      </c>
      <c r="J386" s="161" t="s">
        <v>1814</v>
      </c>
      <c r="K386" s="161" t="s">
        <v>19</v>
      </c>
      <c r="L386" s="161" t="s">
        <v>19</v>
      </c>
      <c r="M386" s="161" t="s">
        <v>19</v>
      </c>
      <c r="N386" s="161" t="s">
        <v>730</v>
      </c>
      <c r="O386" s="161" t="s">
        <v>19</v>
      </c>
      <c r="P386" s="161" t="s">
        <v>349</v>
      </c>
      <c r="Q386" s="161">
        <v>15</v>
      </c>
      <c r="R386" s="161">
        <v>1</v>
      </c>
      <c r="S386" s="161" t="s">
        <v>497</v>
      </c>
      <c r="T386" s="161" t="s">
        <v>971</v>
      </c>
      <c r="U386" s="168">
        <v>45691</v>
      </c>
      <c r="V386" s="168">
        <v>45730</v>
      </c>
      <c r="W386" s="315" t="s">
        <v>943</v>
      </c>
    </row>
    <row r="387" spans="1:23 16381:16383" ht="45" x14ac:dyDescent="0.25">
      <c r="A387" s="316" t="s">
        <v>972</v>
      </c>
      <c r="B387" s="71" t="s">
        <v>972</v>
      </c>
      <c r="C387" s="161" t="s">
        <v>943</v>
      </c>
      <c r="D387" s="161">
        <v>2</v>
      </c>
      <c r="E387" s="161" t="s">
        <v>499</v>
      </c>
      <c r="F387" s="161" t="s">
        <v>972</v>
      </c>
      <c r="G387" s="161" t="s">
        <v>19</v>
      </c>
      <c r="H387" s="161" t="s">
        <v>1814</v>
      </c>
      <c r="I387" s="161" t="s">
        <v>1814</v>
      </c>
      <c r="J387" s="161" t="s">
        <v>1814</v>
      </c>
      <c r="K387" s="161" t="s">
        <v>19</v>
      </c>
      <c r="L387" s="161" t="s">
        <v>19</v>
      </c>
      <c r="M387" s="161" t="s">
        <v>19</v>
      </c>
      <c r="N387" s="161" t="s">
        <v>730</v>
      </c>
      <c r="O387" s="161" t="s">
        <v>19</v>
      </c>
      <c r="P387" s="161" t="s">
        <v>350</v>
      </c>
      <c r="Q387" s="161">
        <v>15</v>
      </c>
      <c r="R387" s="161">
        <v>1</v>
      </c>
      <c r="S387" s="161" t="s">
        <v>497</v>
      </c>
      <c r="T387" s="161" t="s">
        <v>973</v>
      </c>
      <c r="U387" s="168">
        <v>45734</v>
      </c>
      <c r="V387" s="168">
        <v>45898</v>
      </c>
      <c r="W387" s="315" t="s">
        <v>974</v>
      </c>
    </row>
    <row r="388" spans="1:23 16381:16383" ht="45" x14ac:dyDescent="0.25">
      <c r="A388" s="316" t="s">
        <v>975</v>
      </c>
      <c r="B388" s="71" t="s">
        <v>975</v>
      </c>
      <c r="C388" s="161" t="s">
        <v>943</v>
      </c>
      <c r="D388" s="161">
        <v>2</v>
      </c>
      <c r="E388" s="161" t="s">
        <v>499</v>
      </c>
      <c r="F388" s="161" t="s">
        <v>975</v>
      </c>
      <c r="G388" s="161" t="s">
        <v>19</v>
      </c>
      <c r="H388" s="161">
        <v>0</v>
      </c>
      <c r="I388" s="161">
        <v>0</v>
      </c>
      <c r="J388" s="161">
        <v>0</v>
      </c>
      <c r="K388" s="161" t="s">
        <v>19</v>
      </c>
      <c r="L388" s="161" t="s">
        <v>19</v>
      </c>
      <c r="M388" s="161" t="s">
        <v>19</v>
      </c>
      <c r="N388" s="161" t="s">
        <v>730</v>
      </c>
      <c r="O388" s="161" t="s">
        <v>19</v>
      </c>
      <c r="P388" s="161" t="s">
        <v>351</v>
      </c>
      <c r="Q388" s="161">
        <v>20</v>
      </c>
      <c r="R388" s="161">
        <v>1</v>
      </c>
      <c r="S388" s="168" t="s">
        <v>497</v>
      </c>
      <c r="T388" s="168" t="s">
        <v>976</v>
      </c>
      <c r="U388" s="168">
        <v>45748</v>
      </c>
      <c r="V388" s="168">
        <v>45812</v>
      </c>
      <c r="W388" s="315" t="s">
        <v>943</v>
      </c>
      <c r="XFC388" s="167"/>
    </row>
    <row r="389" spans="1:23 16381:16383" ht="45" x14ac:dyDescent="0.25">
      <c r="A389" s="318" t="s">
        <v>977</v>
      </c>
      <c r="B389" s="71" t="e">
        <v>#N/A</v>
      </c>
      <c r="C389" s="170" t="s">
        <v>943</v>
      </c>
      <c r="D389" s="170">
        <v>2</v>
      </c>
      <c r="E389" s="170" t="s">
        <v>2067</v>
      </c>
      <c r="F389" s="170" t="s">
        <v>977</v>
      </c>
      <c r="G389" s="170" t="s">
        <v>19</v>
      </c>
      <c r="H389" s="170" t="s">
        <v>1814</v>
      </c>
      <c r="I389" s="170" t="s">
        <v>1814</v>
      </c>
      <c r="J389" s="170" t="s">
        <v>1814</v>
      </c>
      <c r="K389" s="170" t="s">
        <v>19</v>
      </c>
      <c r="L389" s="170" t="s">
        <v>19</v>
      </c>
      <c r="M389" s="170" t="s">
        <v>19</v>
      </c>
      <c r="N389" s="161" t="s">
        <v>730</v>
      </c>
      <c r="O389" s="170" t="s">
        <v>19</v>
      </c>
      <c r="P389" s="170" t="s">
        <v>352</v>
      </c>
      <c r="Q389" s="175">
        <v>30</v>
      </c>
      <c r="R389" s="171">
        <v>1</v>
      </c>
      <c r="S389" s="170" t="s">
        <v>497</v>
      </c>
      <c r="T389" s="171" t="s">
        <v>978</v>
      </c>
      <c r="U389" s="171">
        <v>45811</v>
      </c>
      <c r="V389" s="168">
        <v>45989</v>
      </c>
      <c r="W389" s="315" t="s">
        <v>979</v>
      </c>
      <c r="XFA389" s="167"/>
    </row>
    <row r="390" spans="1:23 16381:16383" ht="45" x14ac:dyDescent="0.25">
      <c r="A390" s="316" t="s">
        <v>980</v>
      </c>
      <c r="B390" s="71" t="s">
        <v>980</v>
      </c>
      <c r="C390" s="161" t="s">
        <v>943</v>
      </c>
      <c r="D390" s="161">
        <v>2</v>
      </c>
      <c r="E390" s="161" t="s">
        <v>499</v>
      </c>
      <c r="F390" s="161" t="s">
        <v>980</v>
      </c>
      <c r="G390" s="161" t="s">
        <v>19</v>
      </c>
      <c r="H390" s="161" t="s">
        <v>1814</v>
      </c>
      <c r="I390" s="161" t="s">
        <v>1814</v>
      </c>
      <c r="J390" s="161" t="s">
        <v>1814</v>
      </c>
      <c r="K390" s="161" t="s">
        <v>19</v>
      </c>
      <c r="L390" s="161" t="s">
        <v>19</v>
      </c>
      <c r="M390" s="161" t="s">
        <v>19</v>
      </c>
      <c r="N390" s="161" t="s">
        <v>730</v>
      </c>
      <c r="O390" s="161" t="s">
        <v>19</v>
      </c>
      <c r="P390" s="161" t="s">
        <v>353</v>
      </c>
      <c r="Q390" s="161">
        <v>50</v>
      </c>
      <c r="R390" s="161">
        <v>1</v>
      </c>
      <c r="S390" s="161" t="s">
        <v>497</v>
      </c>
      <c r="T390" s="161" t="s">
        <v>981</v>
      </c>
      <c r="U390" s="168">
        <v>45828</v>
      </c>
      <c r="V390" s="168">
        <v>45989</v>
      </c>
      <c r="W390" s="315" t="s">
        <v>979</v>
      </c>
    </row>
    <row r="391" spans="1:23 16381:16383" ht="34.5" hidden="1" customHeight="1" x14ac:dyDescent="0.25">
      <c r="A391" s="325" t="s">
        <v>982</v>
      </c>
      <c r="B391" s="71" t="s">
        <v>982</v>
      </c>
      <c r="C391" s="178" t="s">
        <v>943</v>
      </c>
      <c r="D391" s="178">
        <v>2</v>
      </c>
      <c r="E391" s="178" t="s">
        <v>492</v>
      </c>
      <c r="F391" s="178" t="s">
        <v>982</v>
      </c>
      <c r="G391" s="178" t="s">
        <v>494</v>
      </c>
      <c r="H391" s="178" t="s">
        <v>61</v>
      </c>
      <c r="I391" s="178" t="s">
        <v>1795</v>
      </c>
      <c r="J391" s="178" t="s">
        <v>1451</v>
      </c>
      <c r="K391" s="178" t="s">
        <v>1885</v>
      </c>
      <c r="L391" s="178" t="s">
        <v>495</v>
      </c>
      <c r="M391" s="178" t="s">
        <v>22</v>
      </c>
      <c r="N391" s="178" t="s">
        <v>730</v>
      </c>
      <c r="O391" s="178" t="s">
        <v>1619</v>
      </c>
      <c r="P391" s="178" t="s">
        <v>354</v>
      </c>
      <c r="Q391" s="178">
        <v>20</v>
      </c>
      <c r="R391" s="178">
        <v>30</v>
      </c>
      <c r="S391" s="179" t="s">
        <v>525</v>
      </c>
      <c r="T391" s="179" t="s">
        <v>983</v>
      </c>
      <c r="U391" s="179" t="s">
        <v>1914</v>
      </c>
      <c r="V391" s="161" t="s">
        <v>1955</v>
      </c>
      <c r="W391" s="315" t="s">
        <v>943</v>
      </c>
      <c r="XFC391" s="177"/>
    </row>
    <row r="392" spans="1:23 16381:16383" ht="45" x14ac:dyDescent="0.25">
      <c r="A392" s="316" t="s">
        <v>984</v>
      </c>
      <c r="B392" s="71" t="s">
        <v>984</v>
      </c>
      <c r="C392" s="161" t="s">
        <v>943</v>
      </c>
      <c r="D392" s="161">
        <v>2</v>
      </c>
      <c r="E392" s="161" t="s">
        <v>499</v>
      </c>
      <c r="F392" s="161" t="s">
        <v>984</v>
      </c>
      <c r="G392" s="161" t="s">
        <v>19</v>
      </c>
      <c r="H392" s="161" t="s">
        <v>1814</v>
      </c>
      <c r="I392" s="161" t="s">
        <v>1814</v>
      </c>
      <c r="J392" s="161" t="s">
        <v>1814</v>
      </c>
      <c r="K392" s="161" t="s">
        <v>19</v>
      </c>
      <c r="L392" s="161" t="s">
        <v>19</v>
      </c>
      <c r="M392" s="161" t="s">
        <v>19</v>
      </c>
      <c r="N392" s="161" t="s">
        <v>730</v>
      </c>
      <c r="O392" s="161" t="s">
        <v>19</v>
      </c>
      <c r="P392" s="161" t="s">
        <v>355</v>
      </c>
      <c r="Q392" s="161">
        <v>25</v>
      </c>
      <c r="R392" s="161">
        <v>1</v>
      </c>
      <c r="S392" s="161" t="s">
        <v>497</v>
      </c>
      <c r="T392" s="161" t="s">
        <v>985</v>
      </c>
      <c r="U392" s="168">
        <v>45672</v>
      </c>
      <c r="V392" s="168">
        <v>45706</v>
      </c>
      <c r="W392" s="315" t="s">
        <v>943</v>
      </c>
    </row>
    <row r="393" spans="1:23 16381:16383" ht="45" x14ac:dyDescent="0.25">
      <c r="A393" s="316" t="s">
        <v>986</v>
      </c>
      <c r="B393" s="71" t="s">
        <v>986</v>
      </c>
      <c r="C393" s="161" t="s">
        <v>943</v>
      </c>
      <c r="D393" s="161">
        <v>2</v>
      </c>
      <c r="E393" s="161" t="s">
        <v>499</v>
      </c>
      <c r="F393" s="161" t="s">
        <v>986</v>
      </c>
      <c r="G393" s="161" t="s">
        <v>19</v>
      </c>
      <c r="H393" s="161" t="s">
        <v>1814</v>
      </c>
      <c r="I393" s="161" t="s">
        <v>1814</v>
      </c>
      <c r="J393" s="161" t="s">
        <v>1814</v>
      </c>
      <c r="K393" s="161" t="s">
        <v>19</v>
      </c>
      <c r="L393" s="161" t="s">
        <v>19</v>
      </c>
      <c r="M393" s="161" t="s">
        <v>19</v>
      </c>
      <c r="N393" s="161" t="s">
        <v>730</v>
      </c>
      <c r="O393" s="161" t="s">
        <v>19</v>
      </c>
      <c r="P393" s="161" t="s">
        <v>356</v>
      </c>
      <c r="Q393" s="161">
        <v>20</v>
      </c>
      <c r="R393" s="161">
        <v>1</v>
      </c>
      <c r="S393" s="161" t="s">
        <v>497</v>
      </c>
      <c r="T393" s="161" t="s">
        <v>987</v>
      </c>
      <c r="U393" s="168">
        <v>45707</v>
      </c>
      <c r="V393" s="168">
        <v>45716</v>
      </c>
      <c r="W393" s="315" t="s">
        <v>943</v>
      </c>
    </row>
    <row r="394" spans="1:23 16381:16383" ht="30" x14ac:dyDescent="0.25">
      <c r="A394" s="316" t="s">
        <v>988</v>
      </c>
      <c r="B394" s="71" t="s">
        <v>988</v>
      </c>
      <c r="C394" s="161" t="s">
        <v>943</v>
      </c>
      <c r="D394" s="161">
        <v>2</v>
      </c>
      <c r="E394" s="161" t="s">
        <v>499</v>
      </c>
      <c r="F394" s="161" t="s">
        <v>988</v>
      </c>
      <c r="G394" s="161" t="s">
        <v>19</v>
      </c>
      <c r="H394" s="161">
        <v>0</v>
      </c>
      <c r="I394" s="161">
        <v>0</v>
      </c>
      <c r="J394" s="161">
        <v>0</v>
      </c>
      <c r="K394" s="161" t="s">
        <v>19</v>
      </c>
      <c r="L394" s="161" t="s">
        <v>19</v>
      </c>
      <c r="M394" s="161" t="s">
        <v>19</v>
      </c>
      <c r="N394" s="161" t="s">
        <v>730</v>
      </c>
      <c r="O394" s="161" t="s">
        <v>19</v>
      </c>
      <c r="P394" s="161" t="s">
        <v>357</v>
      </c>
      <c r="Q394" s="161">
        <v>30</v>
      </c>
      <c r="R394" s="161">
        <v>100</v>
      </c>
      <c r="S394" s="161" t="s">
        <v>525</v>
      </c>
      <c r="T394" s="161" t="s">
        <v>1849</v>
      </c>
      <c r="U394" s="168">
        <v>45719</v>
      </c>
      <c r="V394" s="168">
        <v>45975</v>
      </c>
      <c r="W394" s="315" t="s">
        <v>943</v>
      </c>
    </row>
    <row r="395" spans="1:23 16381:16383" ht="60" x14ac:dyDescent="0.25">
      <c r="A395" s="316" t="s">
        <v>989</v>
      </c>
      <c r="B395" s="71" t="s">
        <v>989</v>
      </c>
      <c r="C395" s="161" t="s">
        <v>943</v>
      </c>
      <c r="D395" s="161">
        <v>2</v>
      </c>
      <c r="E395" s="161" t="s">
        <v>499</v>
      </c>
      <c r="F395" s="161" t="s">
        <v>989</v>
      </c>
      <c r="G395" s="161" t="s">
        <v>19</v>
      </c>
      <c r="H395" s="161" t="s">
        <v>1814</v>
      </c>
      <c r="I395" s="161" t="s">
        <v>1814</v>
      </c>
      <c r="J395" s="161" t="s">
        <v>1814</v>
      </c>
      <c r="K395" s="161" t="s">
        <v>19</v>
      </c>
      <c r="L395" s="161" t="s">
        <v>19</v>
      </c>
      <c r="M395" s="161" t="s">
        <v>19</v>
      </c>
      <c r="N395" s="161" t="s">
        <v>730</v>
      </c>
      <c r="O395" s="161" t="s">
        <v>19</v>
      </c>
      <c r="P395" s="161" t="s">
        <v>358</v>
      </c>
      <c r="Q395" s="161">
        <v>25</v>
      </c>
      <c r="R395" s="161">
        <v>1</v>
      </c>
      <c r="S395" s="161" t="s">
        <v>497</v>
      </c>
      <c r="T395" s="161" t="s">
        <v>990</v>
      </c>
      <c r="U395" s="168">
        <v>45992</v>
      </c>
      <c r="V395" s="168">
        <v>46006</v>
      </c>
      <c r="W395" s="315" t="s">
        <v>943</v>
      </c>
    </row>
    <row r="396" spans="1:23 16381:16383" ht="255" hidden="1" x14ac:dyDescent="0.25">
      <c r="A396" s="325" t="s">
        <v>910</v>
      </c>
      <c r="B396" s="71" t="s">
        <v>910</v>
      </c>
      <c r="C396" s="178" t="s">
        <v>909</v>
      </c>
      <c r="D396" s="178">
        <v>2</v>
      </c>
      <c r="E396" s="178" t="s">
        <v>492</v>
      </c>
      <c r="F396" s="178" t="s">
        <v>910</v>
      </c>
      <c r="G396" s="178" t="s">
        <v>494</v>
      </c>
      <c r="H396" s="178" t="s">
        <v>10</v>
      </c>
      <c r="I396" s="178" t="s">
        <v>1456</v>
      </c>
      <c r="J396" s="178" t="s">
        <v>1457</v>
      </c>
      <c r="K396" s="178" t="s">
        <v>2043</v>
      </c>
      <c r="L396" s="178" t="s">
        <v>512</v>
      </c>
      <c r="M396" s="178" t="s">
        <v>23</v>
      </c>
      <c r="N396" s="178" t="s">
        <v>730</v>
      </c>
      <c r="O396" s="178">
        <v>0</v>
      </c>
      <c r="P396" s="178" t="s">
        <v>387</v>
      </c>
      <c r="Q396" s="178">
        <v>50</v>
      </c>
      <c r="R396" s="178">
        <v>6</v>
      </c>
      <c r="S396" s="179" t="s">
        <v>497</v>
      </c>
      <c r="T396" s="179" t="s">
        <v>911</v>
      </c>
      <c r="U396" s="179" t="s">
        <v>2044</v>
      </c>
      <c r="V396" s="161" t="s">
        <v>1956</v>
      </c>
      <c r="W396" s="315" t="s">
        <v>912</v>
      </c>
      <c r="XFC396" s="177"/>
    </row>
    <row r="397" spans="1:23 16381:16383" ht="45" x14ac:dyDescent="0.25">
      <c r="A397" s="316" t="s">
        <v>913</v>
      </c>
      <c r="B397" s="71" t="s">
        <v>913</v>
      </c>
      <c r="C397" s="161" t="s">
        <v>909</v>
      </c>
      <c r="D397" s="161">
        <v>2</v>
      </c>
      <c r="E397" s="161" t="s">
        <v>499</v>
      </c>
      <c r="F397" s="161" t="s">
        <v>913</v>
      </c>
      <c r="G397" s="161" t="s">
        <v>1814</v>
      </c>
      <c r="H397" s="161" t="s">
        <v>1814</v>
      </c>
      <c r="I397" s="161" t="s">
        <v>1814</v>
      </c>
      <c r="J397" s="161" t="s">
        <v>1814</v>
      </c>
      <c r="K397" s="161" t="s">
        <v>19</v>
      </c>
      <c r="L397" s="161" t="s">
        <v>19</v>
      </c>
      <c r="M397" s="161" t="s">
        <v>19</v>
      </c>
      <c r="N397" s="161" t="s">
        <v>730</v>
      </c>
      <c r="O397" s="161" t="s">
        <v>19</v>
      </c>
      <c r="P397" s="161" t="s">
        <v>388</v>
      </c>
      <c r="Q397" s="161">
        <v>10</v>
      </c>
      <c r="R397" s="161">
        <v>1</v>
      </c>
      <c r="S397" s="161" t="s">
        <v>497</v>
      </c>
      <c r="T397" s="161" t="s">
        <v>914</v>
      </c>
      <c r="U397" s="168">
        <v>45692</v>
      </c>
      <c r="V397" s="168">
        <v>45695</v>
      </c>
      <c r="W397" s="315" t="s">
        <v>909</v>
      </c>
    </row>
    <row r="398" spans="1:23 16381:16383" ht="45" x14ac:dyDescent="0.25">
      <c r="A398" s="316" t="s">
        <v>915</v>
      </c>
      <c r="B398" s="71" t="s">
        <v>915</v>
      </c>
      <c r="C398" s="161" t="s">
        <v>909</v>
      </c>
      <c r="D398" s="161">
        <v>2</v>
      </c>
      <c r="E398" s="161" t="s">
        <v>499</v>
      </c>
      <c r="F398" s="161" t="s">
        <v>915</v>
      </c>
      <c r="G398" s="161" t="s">
        <v>19</v>
      </c>
      <c r="H398" s="161" t="s">
        <v>1814</v>
      </c>
      <c r="I398" s="161" t="s">
        <v>1814</v>
      </c>
      <c r="J398" s="161" t="s">
        <v>1814</v>
      </c>
      <c r="K398" s="161" t="s">
        <v>19</v>
      </c>
      <c r="L398" s="161" t="s">
        <v>19</v>
      </c>
      <c r="M398" s="161" t="s">
        <v>19</v>
      </c>
      <c r="N398" s="161" t="s">
        <v>730</v>
      </c>
      <c r="O398" s="161" t="s">
        <v>19</v>
      </c>
      <c r="P398" s="161" t="s">
        <v>389</v>
      </c>
      <c r="Q398" s="161">
        <v>60</v>
      </c>
      <c r="R398" s="161">
        <v>6</v>
      </c>
      <c r="S398" s="161" t="s">
        <v>497</v>
      </c>
      <c r="T398" s="161" t="s">
        <v>911</v>
      </c>
      <c r="U398" s="168">
        <v>45699</v>
      </c>
      <c r="V398" s="168">
        <v>45989</v>
      </c>
      <c r="W398" s="315" t="s">
        <v>912</v>
      </c>
    </row>
    <row r="399" spans="1:23 16381:16383" ht="34.5" customHeight="1" x14ac:dyDescent="0.25">
      <c r="A399" s="316" t="s">
        <v>916</v>
      </c>
      <c r="B399" s="71" t="s">
        <v>916</v>
      </c>
      <c r="C399" s="161" t="s">
        <v>909</v>
      </c>
      <c r="D399" s="161">
        <v>2</v>
      </c>
      <c r="E399" s="161" t="s">
        <v>499</v>
      </c>
      <c r="F399" s="161" t="s">
        <v>916</v>
      </c>
      <c r="G399" s="161" t="s">
        <v>1814</v>
      </c>
      <c r="H399" s="161" t="s">
        <v>1814</v>
      </c>
      <c r="I399" s="161" t="s">
        <v>1814</v>
      </c>
      <c r="J399" s="161" t="s">
        <v>1814</v>
      </c>
      <c r="K399" s="161" t="s">
        <v>19</v>
      </c>
      <c r="L399" s="161" t="s">
        <v>19</v>
      </c>
      <c r="M399" s="161" t="s">
        <v>19</v>
      </c>
      <c r="N399" s="161" t="s">
        <v>730</v>
      </c>
      <c r="O399" s="161" t="s">
        <v>19</v>
      </c>
      <c r="P399" s="161" t="s">
        <v>390</v>
      </c>
      <c r="Q399" s="161">
        <v>30</v>
      </c>
      <c r="R399" s="161">
        <v>6</v>
      </c>
      <c r="S399" s="168" t="s">
        <v>497</v>
      </c>
      <c r="T399" s="168" t="s">
        <v>917</v>
      </c>
      <c r="U399" s="168">
        <v>45699</v>
      </c>
      <c r="V399" s="168">
        <v>46007</v>
      </c>
      <c r="W399" s="315" t="s">
        <v>909</v>
      </c>
      <c r="XFC399" s="167"/>
    </row>
    <row r="400" spans="1:23 16381:16383" ht="75" hidden="1" x14ac:dyDescent="0.25">
      <c r="A400" s="325" t="s">
        <v>918</v>
      </c>
      <c r="B400" s="71" t="s">
        <v>918</v>
      </c>
      <c r="C400" s="178" t="s">
        <v>909</v>
      </c>
      <c r="D400" s="178">
        <v>2</v>
      </c>
      <c r="E400" s="178" t="s">
        <v>492</v>
      </c>
      <c r="F400" s="178" t="s">
        <v>918</v>
      </c>
      <c r="G400" s="178" t="s">
        <v>511</v>
      </c>
      <c r="H400" s="178" t="s">
        <v>1814</v>
      </c>
      <c r="I400" s="178" t="s">
        <v>1814</v>
      </c>
      <c r="J400" s="178" t="s">
        <v>1814</v>
      </c>
      <c r="K400" s="178" t="s">
        <v>19</v>
      </c>
      <c r="L400" s="178" t="s">
        <v>495</v>
      </c>
      <c r="M400" s="178" t="s">
        <v>23</v>
      </c>
      <c r="N400" s="178" t="s">
        <v>606</v>
      </c>
      <c r="O400" s="178">
        <v>0</v>
      </c>
      <c r="P400" s="178" t="s">
        <v>185</v>
      </c>
      <c r="Q400" s="178">
        <v>50</v>
      </c>
      <c r="R400" s="178">
        <v>1</v>
      </c>
      <c r="S400" s="179" t="s">
        <v>497</v>
      </c>
      <c r="T400" s="179" t="s">
        <v>919</v>
      </c>
      <c r="U400" s="179" t="s">
        <v>1886</v>
      </c>
      <c r="V400" s="161" t="s">
        <v>1908</v>
      </c>
      <c r="W400" s="315" t="s">
        <v>909</v>
      </c>
      <c r="XFC400" s="177"/>
    </row>
    <row r="401" spans="1:23 16383:16383" ht="60" x14ac:dyDescent="0.25">
      <c r="A401" s="316" t="s">
        <v>920</v>
      </c>
      <c r="B401" s="71" t="s">
        <v>920</v>
      </c>
      <c r="C401" s="161" t="s">
        <v>909</v>
      </c>
      <c r="D401" s="161">
        <v>2</v>
      </c>
      <c r="E401" s="161" t="s">
        <v>499</v>
      </c>
      <c r="F401" s="161" t="s">
        <v>920</v>
      </c>
      <c r="G401" s="161" t="s">
        <v>19</v>
      </c>
      <c r="H401" s="161">
        <v>0</v>
      </c>
      <c r="I401" s="161">
        <v>0</v>
      </c>
      <c r="J401" s="161">
        <v>0</v>
      </c>
      <c r="K401" s="161" t="s">
        <v>19</v>
      </c>
      <c r="L401" s="161" t="s">
        <v>19</v>
      </c>
      <c r="M401" s="161" t="s">
        <v>19</v>
      </c>
      <c r="N401" s="161" t="s">
        <v>606</v>
      </c>
      <c r="O401" s="161" t="s">
        <v>19</v>
      </c>
      <c r="P401" s="161" t="s">
        <v>186</v>
      </c>
      <c r="Q401" s="161">
        <v>20</v>
      </c>
      <c r="R401" s="161">
        <v>1</v>
      </c>
      <c r="S401" s="161" t="s">
        <v>497</v>
      </c>
      <c r="T401" s="161" t="s">
        <v>921</v>
      </c>
      <c r="U401" s="168">
        <v>45691</v>
      </c>
      <c r="V401" s="168">
        <v>45733</v>
      </c>
      <c r="W401" s="315" t="s">
        <v>909</v>
      </c>
    </row>
    <row r="402" spans="1:23 16383:16383" ht="90" x14ac:dyDescent="0.25">
      <c r="A402" s="316" t="s">
        <v>922</v>
      </c>
      <c r="B402" s="71" t="s">
        <v>922</v>
      </c>
      <c r="C402" s="161" t="s">
        <v>909</v>
      </c>
      <c r="D402" s="161">
        <v>2</v>
      </c>
      <c r="E402" s="161" t="s">
        <v>499</v>
      </c>
      <c r="F402" s="161" t="s">
        <v>922</v>
      </c>
      <c r="G402" s="161" t="s">
        <v>19</v>
      </c>
      <c r="H402" s="161" t="s">
        <v>1814</v>
      </c>
      <c r="I402" s="161" t="s">
        <v>1814</v>
      </c>
      <c r="J402" s="161" t="s">
        <v>1814</v>
      </c>
      <c r="K402" s="161" t="s">
        <v>19</v>
      </c>
      <c r="L402" s="161" t="s">
        <v>19</v>
      </c>
      <c r="M402" s="161" t="s">
        <v>19</v>
      </c>
      <c r="N402" s="161" t="s">
        <v>606</v>
      </c>
      <c r="O402" s="161" t="s">
        <v>19</v>
      </c>
      <c r="P402" s="161" t="s">
        <v>187</v>
      </c>
      <c r="Q402" s="161">
        <v>30</v>
      </c>
      <c r="R402" s="161">
        <v>1</v>
      </c>
      <c r="S402" s="168" t="s">
        <v>497</v>
      </c>
      <c r="T402" s="168" t="s">
        <v>921</v>
      </c>
      <c r="U402" s="168">
        <v>45734</v>
      </c>
      <c r="V402" s="168">
        <v>45806</v>
      </c>
      <c r="W402" s="315" t="s">
        <v>909</v>
      </c>
      <c r="XFC402" s="167"/>
    </row>
    <row r="403" spans="1:23 16383:16383" ht="60" x14ac:dyDescent="0.25">
      <c r="A403" s="316" t="s">
        <v>923</v>
      </c>
      <c r="B403" s="71" t="s">
        <v>923</v>
      </c>
      <c r="C403" s="161" t="s">
        <v>909</v>
      </c>
      <c r="D403" s="161">
        <v>2</v>
      </c>
      <c r="E403" s="161" t="s">
        <v>499</v>
      </c>
      <c r="F403" s="161" t="s">
        <v>923</v>
      </c>
      <c r="G403" s="161" t="s">
        <v>19</v>
      </c>
      <c r="H403" s="161" t="s">
        <v>1814</v>
      </c>
      <c r="I403" s="161" t="s">
        <v>1814</v>
      </c>
      <c r="J403" s="161" t="s">
        <v>1814</v>
      </c>
      <c r="K403" s="161" t="s">
        <v>19</v>
      </c>
      <c r="L403" s="161" t="s">
        <v>19</v>
      </c>
      <c r="M403" s="161" t="s">
        <v>19</v>
      </c>
      <c r="N403" s="161" t="s">
        <v>606</v>
      </c>
      <c r="O403" s="161" t="s">
        <v>19</v>
      </c>
      <c r="P403" s="161" t="s">
        <v>188</v>
      </c>
      <c r="Q403" s="161">
        <v>20</v>
      </c>
      <c r="R403" s="161">
        <v>1</v>
      </c>
      <c r="S403" s="161" t="s">
        <v>497</v>
      </c>
      <c r="T403" s="161" t="s">
        <v>921</v>
      </c>
      <c r="U403" s="168">
        <v>45811</v>
      </c>
      <c r="V403" s="168">
        <v>45849</v>
      </c>
      <c r="W403" s="315" t="s">
        <v>909</v>
      </c>
    </row>
    <row r="404" spans="1:23 16383:16383" ht="34.5" customHeight="1" x14ac:dyDescent="0.25">
      <c r="A404" s="316" t="s">
        <v>924</v>
      </c>
      <c r="B404" s="71" t="s">
        <v>924</v>
      </c>
      <c r="C404" s="161" t="s">
        <v>909</v>
      </c>
      <c r="D404" s="161">
        <v>2</v>
      </c>
      <c r="E404" s="161" t="s">
        <v>499</v>
      </c>
      <c r="F404" s="161" t="s">
        <v>924</v>
      </c>
      <c r="G404" s="161" t="s">
        <v>19</v>
      </c>
      <c r="H404" s="161">
        <v>0</v>
      </c>
      <c r="I404" s="161">
        <v>0</v>
      </c>
      <c r="J404" s="161">
        <v>0</v>
      </c>
      <c r="K404" s="161" t="s">
        <v>19</v>
      </c>
      <c r="L404" s="161" t="s">
        <v>19</v>
      </c>
      <c r="M404" s="161" t="s">
        <v>19</v>
      </c>
      <c r="N404" s="161" t="s">
        <v>606</v>
      </c>
      <c r="O404" s="161" t="s">
        <v>19</v>
      </c>
      <c r="P404" s="161" t="s">
        <v>189</v>
      </c>
      <c r="Q404" s="161">
        <v>10</v>
      </c>
      <c r="R404" s="161">
        <v>1</v>
      </c>
      <c r="S404" s="168" t="s">
        <v>497</v>
      </c>
      <c r="T404" s="168" t="s">
        <v>925</v>
      </c>
      <c r="U404" s="168">
        <v>45852</v>
      </c>
      <c r="V404" s="168">
        <v>45898</v>
      </c>
      <c r="W404" s="315" t="s">
        <v>909</v>
      </c>
      <c r="XFC404" s="160"/>
    </row>
    <row r="405" spans="1:23 16383:16383" ht="45" x14ac:dyDescent="0.25">
      <c r="A405" s="316" t="s">
        <v>926</v>
      </c>
      <c r="B405" s="71" t="s">
        <v>926</v>
      </c>
      <c r="C405" s="161" t="s">
        <v>909</v>
      </c>
      <c r="D405" s="161">
        <v>2</v>
      </c>
      <c r="E405" s="161" t="s">
        <v>499</v>
      </c>
      <c r="F405" s="161" t="s">
        <v>926</v>
      </c>
      <c r="G405" s="161" t="s">
        <v>19</v>
      </c>
      <c r="H405" s="161">
        <v>0</v>
      </c>
      <c r="I405" s="161">
        <v>0</v>
      </c>
      <c r="J405" s="161">
        <v>0</v>
      </c>
      <c r="K405" s="161" t="s">
        <v>19</v>
      </c>
      <c r="L405" s="161" t="s">
        <v>19</v>
      </c>
      <c r="M405" s="161" t="s">
        <v>19</v>
      </c>
      <c r="N405" s="161" t="s">
        <v>606</v>
      </c>
      <c r="O405" s="161" t="s">
        <v>19</v>
      </c>
      <c r="P405" s="161" t="s">
        <v>190</v>
      </c>
      <c r="Q405" s="161">
        <v>20</v>
      </c>
      <c r="R405" s="161">
        <v>1</v>
      </c>
      <c r="S405" s="161" t="s">
        <v>497</v>
      </c>
      <c r="T405" s="161" t="s">
        <v>919</v>
      </c>
      <c r="U405" s="168">
        <v>45901</v>
      </c>
      <c r="V405" s="168">
        <v>45930</v>
      </c>
      <c r="W405" s="315" t="s">
        <v>909</v>
      </c>
    </row>
    <row r="406" spans="1:23 16383:16383" ht="60" hidden="1" x14ac:dyDescent="0.25">
      <c r="A406" s="325" t="s">
        <v>1193</v>
      </c>
      <c r="B406" s="71" t="s">
        <v>1193</v>
      </c>
      <c r="C406" s="178" t="s">
        <v>1192</v>
      </c>
      <c r="D406" s="178">
        <v>4</v>
      </c>
      <c r="E406" s="178" t="s">
        <v>492</v>
      </c>
      <c r="F406" s="178" t="s">
        <v>1193</v>
      </c>
      <c r="G406" s="178" t="s">
        <v>494</v>
      </c>
      <c r="H406" s="178" t="s">
        <v>1814</v>
      </c>
      <c r="I406" s="178" t="s">
        <v>1814</v>
      </c>
      <c r="J406" s="178" t="s">
        <v>1814</v>
      </c>
      <c r="K406" s="178" t="s">
        <v>19</v>
      </c>
      <c r="L406" s="178" t="s">
        <v>495</v>
      </c>
      <c r="M406" s="178" t="s">
        <v>22</v>
      </c>
      <c r="N406" s="178" t="s">
        <v>646</v>
      </c>
      <c r="O406" s="178">
        <v>0</v>
      </c>
      <c r="P406" s="178" t="s">
        <v>201</v>
      </c>
      <c r="Q406" s="178">
        <v>30</v>
      </c>
      <c r="R406" s="178">
        <v>100</v>
      </c>
      <c r="S406" s="179" t="s">
        <v>525</v>
      </c>
      <c r="T406" s="179" t="s">
        <v>1194</v>
      </c>
      <c r="U406" s="179" t="s">
        <v>1886</v>
      </c>
      <c r="V406" s="161" t="s">
        <v>1943</v>
      </c>
      <c r="W406" s="315" t="s">
        <v>1192</v>
      </c>
      <c r="XFC406" s="177"/>
    </row>
    <row r="407" spans="1:23 16383:16383" ht="34.5" customHeight="1" x14ac:dyDescent="0.25">
      <c r="A407" s="316" t="s">
        <v>1195</v>
      </c>
      <c r="B407" s="71" t="s">
        <v>1195</v>
      </c>
      <c r="C407" s="161" t="s">
        <v>1192</v>
      </c>
      <c r="D407" s="161">
        <v>4</v>
      </c>
      <c r="E407" s="161" t="s">
        <v>499</v>
      </c>
      <c r="F407" s="161" t="s">
        <v>1195</v>
      </c>
      <c r="G407" s="161" t="s">
        <v>1814</v>
      </c>
      <c r="H407" s="161" t="s">
        <v>1814</v>
      </c>
      <c r="I407" s="161" t="s">
        <v>1814</v>
      </c>
      <c r="J407" s="161" t="s">
        <v>1814</v>
      </c>
      <c r="K407" s="161" t="s">
        <v>19</v>
      </c>
      <c r="L407" s="161" t="s">
        <v>19</v>
      </c>
      <c r="M407" s="161" t="s">
        <v>19</v>
      </c>
      <c r="N407" s="161" t="s">
        <v>646</v>
      </c>
      <c r="O407" s="161" t="s">
        <v>19</v>
      </c>
      <c r="P407" s="161" t="s">
        <v>202</v>
      </c>
      <c r="Q407" s="161">
        <v>30</v>
      </c>
      <c r="R407" s="161">
        <v>1</v>
      </c>
      <c r="S407" s="161" t="s">
        <v>497</v>
      </c>
      <c r="T407" s="161" t="s">
        <v>1196</v>
      </c>
      <c r="U407" s="168">
        <v>45691</v>
      </c>
      <c r="V407" s="168">
        <v>45744</v>
      </c>
      <c r="W407" s="315" t="s">
        <v>1192</v>
      </c>
    </row>
    <row r="408" spans="1:23 16383:16383" ht="45" x14ac:dyDescent="0.25">
      <c r="A408" s="316" t="s">
        <v>1197</v>
      </c>
      <c r="B408" s="71" t="s">
        <v>1197</v>
      </c>
      <c r="C408" s="161" t="s">
        <v>1192</v>
      </c>
      <c r="D408" s="161">
        <v>4</v>
      </c>
      <c r="E408" s="161" t="s">
        <v>499</v>
      </c>
      <c r="F408" s="161" t="s">
        <v>1197</v>
      </c>
      <c r="G408" s="161" t="s">
        <v>19</v>
      </c>
      <c r="H408" s="161" t="s">
        <v>1814</v>
      </c>
      <c r="I408" s="161" t="s">
        <v>1814</v>
      </c>
      <c r="J408" s="161" t="s">
        <v>1814</v>
      </c>
      <c r="K408" s="161" t="s">
        <v>19</v>
      </c>
      <c r="L408" s="161" t="s">
        <v>19</v>
      </c>
      <c r="M408" s="161" t="s">
        <v>19</v>
      </c>
      <c r="N408" s="161" t="s">
        <v>646</v>
      </c>
      <c r="O408" s="161" t="s">
        <v>19</v>
      </c>
      <c r="P408" s="161" t="s">
        <v>33</v>
      </c>
      <c r="Q408" s="161">
        <v>60</v>
      </c>
      <c r="R408" s="161">
        <v>30</v>
      </c>
      <c r="S408" s="161" t="s">
        <v>497</v>
      </c>
      <c r="T408" s="161" t="s">
        <v>1807</v>
      </c>
      <c r="U408" s="168">
        <v>45748</v>
      </c>
      <c r="V408" s="168">
        <v>45996</v>
      </c>
      <c r="W408" s="315" t="s">
        <v>1192</v>
      </c>
    </row>
    <row r="409" spans="1:23 16383:16383" ht="45" x14ac:dyDescent="0.25">
      <c r="A409" s="316" t="s">
        <v>1198</v>
      </c>
      <c r="B409" s="71" t="s">
        <v>1198</v>
      </c>
      <c r="C409" s="161" t="s">
        <v>1192</v>
      </c>
      <c r="D409" s="161">
        <v>4</v>
      </c>
      <c r="E409" s="161" t="s">
        <v>499</v>
      </c>
      <c r="F409" s="161" t="s">
        <v>1198</v>
      </c>
      <c r="G409" s="161" t="s">
        <v>19</v>
      </c>
      <c r="H409" s="161" t="s">
        <v>1814</v>
      </c>
      <c r="I409" s="161" t="s">
        <v>1814</v>
      </c>
      <c r="J409" s="161" t="s">
        <v>1814</v>
      </c>
      <c r="K409" s="161" t="s">
        <v>19</v>
      </c>
      <c r="L409" s="161" t="s">
        <v>19</v>
      </c>
      <c r="M409" s="161" t="s">
        <v>19</v>
      </c>
      <c r="N409" s="161" t="s">
        <v>646</v>
      </c>
      <c r="O409" s="161" t="s">
        <v>19</v>
      </c>
      <c r="P409" s="161" t="s">
        <v>203</v>
      </c>
      <c r="Q409" s="161">
        <v>10</v>
      </c>
      <c r="R409" s="161">
        <v>3</v>
      </c>
      <c r="S409" s="161" t="s">
        <v>497</v>
      </c>
      <c r="T409" s="161" t="s">
        <v>1199</v>
      </c>
      <c r="U409" s="168">
        <v>45748</v>
      </c>
      <c r="V409" s="168">
        <v>46010</v>
      </c>
      <c r="W409" s="315" t="s">
        <v>1192</v>
      </c>
    </row>
    <row r="410" spans="1:23 16383:16383" ht="34.5" hidden="1" customHeight="1" x14ac:dyDescent="0.25">
      <c r="A410" s="325" t="s">
        <v>1200</v>
      </c>
      <c r="B410" s="71" t="s">
        <v>1200</v>
      </c>
      <c r="C410" s="178" t="s">
        <v>1192</v>
      </c>
      <c r="D410" s="178">
        <v>4</v>
      </c>
      <c r="E410" s="178" t="s">
        <v>492</v>
      </c>
      <c r="F410" s="178" t="s">
        <v>1200</v>
      </c>
      <c r="G410" s="178" t="s">
        <v>494</v>
      </c>
      <c r="H410" s="178" t="s">
        <v>10</v>
      </c>
      <c r="I410" s="178" t="s">
        <v>1456</v>
      </c>
      <c r="J410" s="178" t="s">
        <v>1457</v>
      </c>
      <c r="K410" s="178" t="s">
        <v>1885</v>
      </c>
      <c r="L410" s="178" t="s">
        <v>495</v>
      </c>
      <c r="M410" s="178" t="s">
        <v>22</v>
      </c>
      <c r="N410" s="178" t="s">
        <v>730</v>
      </c>
      <c r="O410" s="178">
        <v>0</v>
      </c>
      <c r="P410" s="178" t="s">
        <v>335</v>
      </c>
      <c r="Q410" s="178">
        <v>20</v>
      </c>
      <c r="R410" s="178">
        <v>100</v>
      </c>
      <c r="S410" s="179" t="s">
        <v>525</v>
      </c>
      <c r="T410" s="179" t="s">
        <v>1201</v>
      </c>
      <c r="U410" s="179" t="s">
        <v>1886</v>
      </c>
      <c r="V410" s="161" t="s">
        <v>1887</v>
      </c>
      <c r="W410" s="315" t="s">
        <v>1192</v>
      </c>
      <c r="XFC410" s="177"/>
    </row>
    <row r="411" spans="1:23 16383:16383" ht="30" x14ac:dyDescent="0.25">
      <c r="A411" s="316" t="s">
        <v>1202</v>
      </c>
      <c r="B411" s="71" t="s">
        <v>1202</v>
      </c>
      <c r="C411" s="161" t="s">
        <v>1192</v>
      </c>
      <c r="D411" s="161">
        <v>4</v>
      </c>
      <c r="E411" s="161" t="s">
        <v>499</v>
      </c>
      <c r="F411" s="161" t="s">
        <v>1202</v>
      </c>
      <c r="G411" s="161" t="s">
        <v>19</v>
      </c>
      <c r="H411" s="161" t="s">
        <v>1814</v>
      </c>
      <c r="I411" s="161" t="s">
        <v>1814</v>
      </c>
      <c r="J411" s="161" t="s">
        <v>1814</v>
      </c>
      <c r="K411" s="161" t="s">
        <v>19</v>
      </c>
      <c r="L411" s="161" t="s">
        <v>19</v>
      </c>
      <c r="M411" s="161" t="s">
        <v>19</v>
      </c>
      <c r="N411" s="161" t="s">
        <v>730</v>
      </c>
      <c r="O411" s="161" t="s">
        <v>19</v>
      </c>
      <c r="P411" s="161" t="s">
        <v>336</v>
      </c>
      <c r="Q411" s="161">
        <v>30</v>
      </c>
      <c r="R411" s="161">
        <v>1</v>
      </c>
      <c r="S411" s="161" t="s">
        <v>497</v>
      </c>
      <c r="T411" s="161" t="s">
        <v>1203</v>
      </c>
      <c r="U411" s="168">
        <v>45691</v>
      </c>
      <c r="V411" s="168">
        <v>45747</v>
      </c>
      <c r="W411" s="315" t="s">
        <v>1192</v>
      </c>
    </row>
    <row r="412" spans="1:23 16383:16383" ht="45" x14ac:dyDescent="0.25">
      <c r="A412" s="316" t="s">
        <v>1204</v>
      </c>
      <c r="B412" s="71" t="s">
        <v>1204</v>
      </c>
      <c r="C412" s="161" t="s">
        <v>1192</v>
      </c>
      <c r="D412" s="161">
        <v>4</v>
      </c>
      <c r="E412" s="161" t="s">
        <v>499</v>
      </c>
      <c r="F412" s="161" t="s">
        <v>1204</v>
      </c>
      <c r="G412" s="161" t="s">
        <v>19</v>
      </c>
      <c r="H412" s="161" t="s">
        <v>1814</v>
      </c>
      <c r="I412" s="161" t="s">
        <v>1814</v>
      </c>
      <c r="J412" s="161" t="s">
        <v>1814</v>
      </c>
      <c r="K412" s="161" t="s">
        <v>19</v>
      </c>
      <c r="L412" s="161" t="s">
        <v>19</v>
      </c>
      <c r="M412" s="161" t="s">
        <v>19</v>
      </c>
      <c r="N412" s="161" t="s">
        <v>730</v>
      </c>
      <c r="O412" s="161" t="s">
        <v>19</v>
      </c>
      <c r="P412" s="161" t="s">
        <v>337</v>
      </c>
      <c r="Q412" s="161">
        <v>60</v>
      </c>
      <c r="R412" s="161">
        <v>1</v>
      </c>
      <c r="S412" s="161" t="s">
        <v>497</v>
      </c>
      <c r="T412" s="161" t="s">
        <v>1205</v>
      </c>
      <c r="U412" s="168">
        <v>45748</v>
      </c>
      <c r="V412" s="168">
        <v>45989</v>
      </c>
      <c r="W412" s="315" t="s">
        <v>1192</v>
      </c>
    </row>
    <row r="413" spans="1:23 16383:16383" ht="45" x14ac:dyDescent="0.25">
      <c r="A413" s="316" t="s">
        <v>1206</v>
      </c>
      <c r="B413" s="71" t="s">
        <v>1206</v>
      </c>
      <c r="C413" s="161" t="s">
        <v>1192</v>
      </c>
      <c r="D413" s="161">
        <v>4</v>
      </c>
      <c r="E413" s="161" t="s">
        <v>499</v>
      </c>
      <c r="F413" s="161" t="s">
        <v>1206</v>
      </c>
      <c r="G413" s="161" t="s">
        <v>19</v>
      </c>
      <c r="H413" s="161">
        <v>0</v>
      </c>
      <c r="I413" s="161">
        <v>0</v>
      </c>
      <c r="J413" s="161">
        <v>0</v>
      </c>
      <c r="K413" s="161" t="s">
        <v>19</v>
      </c>
      <c r="L413" s="161" t="s">
        <v>19</v>
      </c>
      <c r="M413" s="161" t="s">
        <v>19</v>
      </c>
      <c r="N413" s="161" t="s">
        <v>730</v>
      </c>
      <c r="O413" s="161" t="s">
        <v>19</v>
      </c>
      <c r="P413" s="161" t="s">
        <v>338</v>
      </c>
      <c r="Q413" s="161">
        <v>10</v>
      </c>
      <c r="R413" s="161">
        <v>100</v>
      </c>
      <c r="S413" s="161" t="s">
        <v>525</v>
      </c>
      <c r="T413" s="161" t="s">
        <v>1826</v>
      </c>
      <c r="U413" s="168">
        <v>45748</v>
      </c>
      <c r="V413" s="168">
        <v>45989</v>
      </c>
      <c r="W413" s="315" t="s">
        <v>1192</v>
      </c>
    </row>
    <row r="414" spans="1:23 16383:16383" ht="34.5" hidden="1" customHeight="1" x14ac:dyDescent="0.25">
      <c r="A414" s="325" t="s">
        <v>1207</v>
      </c>
      <c r="B414" s="71" t="s">
        <v>1207</v>
      </c>
      <c r="C414" s="178" t="s">
        <v>1192</v>
      </c>
      <c r="D414" s="178">
        <v>4</v>
      </c>
      <c r="E414" s="178" t="s">
        <v>492</v>
      </c>
      <c r="F414" s="178" t="s">
        <v>1207</v>
      </c>
      <c r="G414" s="178" t="s">
        <v>1814</v>
      </c>
      <c r="H414" s="178" t="s">
        <v>1814</v>
      </c>
      <c r="I414" s="178" t="s">
        <v>1814</v>
      </c>
      <c r="J414" s="178" t="s">
        <v>1814</v>
      </c>
      <c r="K414" s="178" t="s">
        <v>19</v>
      </c>
      <c r="L414" s="178" t="s">
        <v>495</v>
      </c>
      <c r="M414" s="178" t="s">
        <v>22</v>
      </c>
      <c r="N414" s="178" t="s">
        <v>646</v>
      </c>
      <c r="O414" s="178">
        <v>0</v>
      </c>
      <c r="P414" s="178" t="s">
        <v>1850</v>
      </c>
      <c r="Q414" s="178">
        <v>20</v>
      </c>
      <c r="R414" s="178">
        <v>100</v>
      </c>
      <c r="S414" s="179" t="s">
        <v>525</v>
      </c>
      <c r="T414" s="179" t="s">
        <v>1851</v>
      </c>
      <c r="U414" s="179" t="s">
        <v>1959</v>
      </c>
      <c r="V414" s="161" t="s">
        <v>1906</v>
      </c>
      <c r="W414" s="315" t="s">
        <v>1192</v>
      </c>
      <c r="XFC414" s="177"/>
    </row>
    <row r="415" spans="1:23 16383:16383" ht="75" x14ac:dyDescent="0.25">
      <c r="A415" s="316" t="s">
        <v>1208</v>
      </c>
      <c r="B415" s="71" t="s">
        <v>1208</v>
      </c>
      <c r="C415" s="161" t="s">
        <v>1192</v>
      </c>
      <c r="D415" s="161">
        <v>4</v>
      </c>
      <c r="E415" s="161" t="s">
        <v>499</v>
      </c>
      <c r="F415" s="161" t="s">
        <v>1208</v>
      </c>
      <c r="G415" s="161" t="s">
        <v>1814</v>
      </c>
      <c r="H415" s="161" t="s">
        <v>1814</v>
      </c>
      <c r="I415" s="161" t="s">
        <v>1814</v>
      </c>
      <c r="J415" s="161" t="s">
        <v>1814</v>
      </c>
      <c r="K415" s="161" t="s">
        <v>19</v>
      </c>
      <c r="L415" s="161" t="s">
        <v>19</v>
      </c>
      <c r="M415" s="161" t="s">
        <v>19</v>
      </c>
      <c r="N415" s="161" t="s">
        <v>646</v>
      </c>
      <c r="O415" s="161" t="s">
        <v>19</v>
      </c>
      <c r="P415" s="161" t="s">
        <v>1852</v>
      </c>
      <c r="Q415" s="161">
        <v>30</v>
      </c>
      <c r="R415" s="161">
        <v>1</v>
      </c>
      <c r="S415" s="168" t="s">
        <v>497</v>
      </c>
      <c r="T415" s="168" t="s">
        <v>1853</v>
      </c>
      <c r="U415" s="168">
        <v>45705</v>
      </c>
      <c r="V415" s="168">
        <v>45853</v>
      </c>
      <c r="W415" s="315" t="s">
        <v>1192</v>
      </c>
      <c r="XFC415" s="167"/>
    </row>
    <row r="416" spans="1:23 16383:16383" ht="75" x14ac:dyDescent="0.25">
      <c r="A416" s="316" t="s">
        <v>1209</v>
      </c>
      <c r="B416" s="71" t="s">
        <v>1209</v>
      </c>
      <c r="C416" s="161" t="s">
        <v>1192</v>
      </c>
      <c r="D416" s="161">
        <v>4</v>
      </c>
      <c r="E416" s="161" t="s">
        <v>499</v>
      </c>
      <c r="F416" s="161" t="s">
        <v>1209</v>
      </c>
      <c r="G416" s="161" t="s">
        <v>19</v>
      </c>
      <c r="H416" s="161" t="s">
        <v>1814</v>
      </c>
      <c r="I416" s="161" t="s">
        <v>1814</v>
      </c>
      <c r="J416" s="161" t="s">
        <v>1814</v>
      </c>
      <c r="K416" s="161" t="s">
        <v>19</v>
      </c>
      <c r="L416" s="161" t="s">
        <v>19</v>
      </c>
      <c r="M416" s="161" t="s">
        <v>19</v>
      </c>
      <c r="N416" s="161" t="s">
        <v>646</v>
      </c>
      <c r="O416" s="161" t="s">
        <v>19</v>
      </c>
      <c r="P416" s="161" t="s">
        <v>1854</v>
      </c>
      <c r="Q416" s="161">
        <v>20</v>
      </c>
      <c r="R416" s="161">
        <v>1</v>
      </c>
      <c r="S416" s="161" t="s">
        <v>497</v>
      </c>
      <c r="T416" s="161" t="s">
        <v>1855</v>
      </c>
      <c r="U416" s="168">
        <v>45733</v>
      </c>
      <c r="V416" s="168">
        <v>45869</v>
      </c>
      <c r="W416" s="315" t="s">
        <v>1192</v>
      </c>
    </row>
    <row r="417" spans="1:23 16383:16383" ht="75" x14ac:dyDescent="0.25">
      <c r="A417" s="316" t="s">
        <v>1210</v>
      </c>
      <c r="B417" s="71" t="s">
        <v>1210</v>
      </c>
      <c r="C417" s="161" t="s">
        <v>1192</v>
      </c>
      <c r="D417" s="161">
        <v>4</v>
      </c>
      <c r="E417" s="161" t="s">
        <v>499</v>
      </c>
      <c r="F417" s="161" t="s">
        <v>1210</v>
      </c>
      <c r="G417" s="161" t="s">
        <v>19</v>
      </c>
      <c r="H417" s="161" t="s">
        <v>1814</v>
      </c>
      <c r="I417" s="161" t="s">
        <v>1814</v>
      </c>
      <c r="J417" s="161" t="s">
        <v>1814</v>
      </c>
      <c r="K417" s="161" t="s">
        <v>19</v>
      </c>
      <c r="L417" s="161" t="s">
        <v>19</v>
      </c>
      <c r="M417" s="161" t="s">
        <v>19</v>
      </c>
      <c r="N417" s="161" t="s">
        <v>646</v>
      </c>
      <c r="O417" s="161" t="s">
        <v>19</v>
      </c>
      <c r="P417" s="161" t="s">
        <v>1856</v>
      </c>
      <c r="Q417" s="161">
        <v>40</v>
      </c>
      <c r="R417" s="161">
        <v>100</v>
      </c>
      <c r="S417" s="161" t="s">
        <v>525</v>
      </c>
      <c r="T417" s="161" t="s">
        <v>1857</v>
      </c>
      <c r="U417" s="168">
        <v>45748</v>
      </c>
      <c r="V417" s="168">
        <v>45996</v>
      </c>
      <c r="W417" s="315" t="s">
        <v>1192</v>
      </c>
    </row>
    <row r="418" spans="1:23 16383:16383" ht="60" x14ac:dyDescent="0.25">
      <c r="A418" s="316" t="s">
        <v>1211</v>
      </c>
      <c r="B418" s="71" t="s">
        <v>1211</v>
      </c>
      <c r="C418" s="161" t="s">
        <v>1192</v>
      </c>
      <c r="D418" s="161">
        <v>4</v>
      </c>
      <c r="E418" s="161" t="s">
        <v>499</v>
      </c>
      <c r="F418" s="161" t="s">
        <v>1211</v>
      </c>
      <c r="G418" s="161" t="s">
        <v>19</v>
      </c>
      <c r="H418" s="161">
        <v>0</v>
      </c>
      <c r="I418" s="161">
        <v>0</v>
      </c>
      <c r="J418" s="161">
        <v>0</v>
      </c>
      <c r="K418" s="161" t="s">
        <v>19</v>
      </c>
      <c r="L418" s="161" t="s">
        <v>19</v>
      </c>
      <c r="M418" s="161" t="s">
        <v>19</v>
      </c>
      <c r="N418" s="161" t="s">
        <v>646</v>
      </c>
      <c r="O418" s="161" t="s">
        <v>19</v>
      </c>
      <c r="P418" s="161" t="s">
        <v>1858</v>
      </c>
      <c r="Q418" s="161">
        <v>10</v>
      </c>
      <c r="R418" s="161">
        <v>1</v>
      </c>
      <c r="S418" s="161" t="s">
        <v>497</v>
      </c>
      <c r="T418" s="161" t="s">
        <v>1859</v>
      </c>
      <c r="U418" s="168">
        <v>45992</v>
      </c>
      <c r="V418" s="168">
        <v>46003</v>
      </c>
      <c r="W418" s="315" t="s">
        <v>1192</v>
      </c>
    </row>
    <row r="419" spans="1:23 16383:16383" ht="90" hidden="1" x14ac:dyDescent="0.25">
      <c r="A419" s="325" t="s">
        <v>1212</v>
      </c>
      <c r="B419" s="71" t="s">
        <v>1212</v>
      </c>
      <c r="C419" s="178" t="s">
        <v>1192</v>
      </c>
      <c r="D419" s="178">
        <v>4</v>
      </c>
      <c r="E419" s="178" t="s">
        <v>492</v>
      </c>
      <c r="F419" s="178" t="s">
        <v>1212</v>
      </c>
      <c r="G419" s="178" t="s">
        <v>494</v>
      </c>
      <c r="H419" s="178" t="s">
        <v>1814</v>
      </c>
      <c r="I419" s="178" t="s">
        <v>1814</v>
      </c>
      <c r="J419" s="178" t="s">
        <v>1814</v>
      </c>
      <c r="K419" s="178" t="s">
        <v>19</v>
      </c>
      <c r="L419" s="178" t="s">
        <v>495</v>
      </c>
      <c r="M419" s="178" t="s">
        <v>22</v>
      </c>
      <c r="N419" s="178" t="s">
        <v>646</v>
      </c>
      <c r="O419" s="178" t="s">
        <v>1624</v>
      </c>
      <c r="P419" s="178" t="s">
        <v>1808</v>
      </c>
      <c r="Q419" s="178">
        <v>30</v>
      </c>
      <c r="R419" s="178">
        <v>290</v>
      </c>
      <c r="S419" s="179" t="s">
        <v>497</v>
      </c>
      <c r="T419" s="179" t="s">
        <v>1809</v>
      </c>
      <c r="U419" s="179" t="s">
        <v>1936</v>
      </c>
      <c r="V419" s="161" t="s">
        <v>1906</v>
      </c>
      <c r="W419" s="315" t="s">
        <v>1192</v>
      </c>
      <c r="XFC419" s="177"/>
    </row>
    <row r="420" spans="1:23 16383:16383" ht="90" x14ac:dyDescent="0.25">
      <c r="A420" s="316" t="s">
        <v>1213</v>
      </c>
      <c r="B420" s="71" t="s">
        <v>1213</v>
      </c>
      <c r="C420" s="161" t="s">
        <v>1192</v>
      </c>
      <c r="D420" s="161">
        <v>4</v>
      </c>
      <c r="E420" s="161" t="s">
        <v>499</v>
      </c>
      <c r="F420" s="161" t="s">
        <v>1213</v>
      </c>
      <c r="G420" s="161" t="s">
        <v>19</v>
      </c>
      <c r="H420" s="161" t="s">
        <v>1814</v>
      </c>
      <c r="I420" s="161" t="s">
        <v>1814</v>
      </c>
      <c r="J420" s="161" t="s">
        <v>1814</v>
      </c>
      <c r="K420" s="161" t="s">
        <v>19</v>
      </c>
      <c r="L420" s="161" t="s">
        <v>19</v>
      </c>
      <c r="M420" s="161" t="s">
        <v>19</v>
      </c>
      <c r="N420" s="161" t="s">
        <v>646</v>
      </c>
      <c r="O420" s="161" t="s">
        <v>19</v>
      </c>
      <c r="P420" s="161" t="s">
        <v>1860</v>
      </c>
      <c r="Q420" s="161">
        <v>70</v>
      </c>
      <c r="R420" s="161">
        <v>290</v>
      </c>
      <c r="S420" s="161" t="s">
        <v>497</v>
      </c>
      <c r="T420" s="161" t="s">
        <v>1861</v>
      </c>
      <c r="U420" s="168">
        <v>45717</v>
      </c>
      <c r="V420" s="168">
        <v>46003</v>
      </c>
      <c r="W420" s="315" t="s">
        <v>1192</v>
      </c>
    </row>
    <row r="421" spans="1:23 16383:16383" ht="34.5" customHeight="1" x14ac:dyDescent="0.25">
      <c r="A421" s="316" t="s">
        <v>1214</v>
      </c>
      <c r="B421" s="71" t="s">
        <v>1214</v>
      </c>
      <c r="C421" s="161" t="s">
        <v>1192</v>
      </c>
      <c r="D421" s="161">
        <v>4</v>
      </c>
      <c r="E421" s="161" t="s">
        <v>499</v>
      </c>
      <c r="F421" s="161" t="s">
        <v>1214</v>
      </c>
      <c r="G421" s="161" t="s">
        <v>19</v>
      </c>
      <c r="H421" s="161">
        <v>0</v>
      </c>
      <c r="I421" s="161">
        <v>0</v>
      </c>
      <c r="J421" s="161">
        <v>0</v>
      </c>
      <c r="K421" s="161" t="s">
        <v>19</v>
      </c>
      <c r="L421" s="161" t="s">
        <v>19</v>
      </c>
      <c r="M421" s="161" t="s">
        <v>19</v>
      </c>
      <c r="N421" s="161" t="s">
        <v>646</v>
      </c>
      <c r="O421" s="161" t="s">
        <v>19</v>
      </c>
      <c r="P421" s="161" t="s">
        <v>1810</v>
      </c>
      <c r="Q421" s="161">
        <v>30</v>
      </c>
      <c r="R421" s="161">
        <v>1</v>
      </c>
      <c r="S421" s="161" t="s">
        <v>497</v>
      </c>
      <c r="T421" s="161" t="s">
        <v>1811</v>
      </c>
      <c r="U421" s="168">
        <v>45992</v>
      </c>
      <c r="V421" s="168">
        <v>46003</v>
      </c>
      <c r="W421" s="315" t="s">
        <v>1192</v>
      </c>
    </row>
    <row r="422" spans="1:23 16383:16383" ht="75" hidden="1" x14ac:dyDescent="0.25">
      <c r="A422" s="325" t="s">
        <v>1294</v>
      </c>
      <c r="B422" s="71" t="s">
        <v>1294</v>
      </c>
      <c r="C422" s="178" t="s">
        <v>1293</v>
      </c>
      <c r="D422" s="178">
        <v>3</v>
      </c>
      <c r="E422" s="178" t="s">
        <v>492</v>
      </c>
      <c r="F422" s="178" t="s">
        <v>1294</v>
      </c>
      <c r="G422" s="178" t="s">
        <v>494</v>
      </c>
      <c r="H422" s="178" t="s">
        <v>1814</v>
      </c>
      <c r="I422" s="178" t="s">
        <v>1814</v>
      </c>
      <c r="J422" s="178" t="s">
        <v>1814</v>
      </c>
      <c r="K422" s="178" t="s">
        <v>19</v>
      </c>
      <c r="L422" s="178" t="s">
        <v>512</v>
      </c>
      <c r="M422" s="178" t="s">
        <v>31</v>
      </c>
      <c r="N422" s="178" t="s">
        <v>646</v>
      </c>
      <c r="O422" s="178" t="s">
        <v>1628</v>
      </c>
      <c r="P422" s="178" t="s">
        <v>261</v>
      </c>
      <c r="Q422" s="178">
        <v>20</v>
      </c>
      <c r="R422" s="178">
        <v>100</v>
      </c>
      <c r="S422" s="179" t="s">
        <v>525</v>
      </c>
      <c r="T422" s="179" t="s">
        <v>1295</v>
      </c>
      <c r="U422" s="179" t="s">
        <v>1897</v>
      </c>
      <c r="V422" s="161" t="s">
        <v>1913</v>
      </c>
      <c r="W422" s="315" t="s">
        <v>1296</v>
      </c>
      <c r="XFC422" s="177"/>
    </row>
    <row r="423" spans="1:23 16383:16383" ht="45" x14ac:dyDescent="0.25">
      <c r="A423" s="316" t="s">
        <v>1297</v>
      </c>
      <c r="B423" s="71" t="s">
        <v>1297</v>
      </c>
      <c r="C423" s="161" t="s">
        <v>1293</v>
      </c>
      <c r="D423" s="161">
        <v>3</v>
      </c>
      <c r="E423" s="161" t="s">
        <v>499</v>
      </c>
      <c r="F423" s="161" t="s">
        <v>1297</v>
      </c>
      <c r="G423" s="161" t="s">
        <v>19</v>
      </c>
      <c r="H423" s="161" t="s">
        <v>1814</v>
      </c>
      <c r="I423" s="161" t="s">
        <v>1814</v>
      </c>
      <c r="J423" s="161" t="s">
        <v>1814</v>
      </c>
      <c r="K423" s="161" t="s">
        <v>19</v>
      </c>
      <c r="L423" s="161" t="s">
        <v>19</v>
      </c>
      <c r="M423" s="161" t="s">
        <v>19</v>
      </c>
      <c r="N423" s="161" t="s">
        <v>646</v>
      </c>
      <c r="O423" s="161" t="s">
        <v>19</v>
      </c>
      <c r="P423" s="161" t="s">
        <v>262</v>
      </c>
      <c r="Q423" s="161">
        <v>30</v>
      </c>
      <c r="R423" s="161">
        <v>1</v>
      </c>
      <c r="S423" s="168" t="s">
        <v>497</v>
      </c>
      <c r="T423" s="168" t="s">
        <v>1298</v>
      </c>
      <c r="U423" s="168">
        <v>45670</v>
      </c>
      <c r="V423" s="168">
        <v>45691</v>
      </c>
      <c r="W423" s="315" t="s">
        <v>1293</v>
      </c>
      <c r="XFC423" s="160"/>
    </row>
    <row r="424" spans="1:23 16383:16383" ht="34.5" customHeight="1" x14ac:dyDescent="0.25">
      <c r="A424" s="316" t="s">
        <v>1299</v>
      </c>
      <c r="B424" s="71" t="s">
        <v>1299</v>
      </c>
      <c r="C424" s="161" t="s">
        <v>1293</v>
      </c>
      <c r="D424" s="161">
        <v>3</v>
      </c>
      <c r="E424" s="161" t="s">
        <v>1545</v>
      </c>
      <c r="F424" s="161" t="s">
        <v>1299</v>
      </c>
      <c r="G424" s="161" t="s">
        <v>19</v>
      </c>
      <c r="H424" s="161">
        <v>0</v>
      </c>
      <c r="I424" s="161">
        <v>0</v>
      </c>
      <c r="J424" s="161">
        <v>0</v>
      </c>
      <c r="K424" s="161" t="s">
        <v>19</v>
      </c>
      <c r="L424" s="161" t="s">
        <v>19</v>
      </c>
      <c r="M424" s="161" t="s">
        <v>19</v>
      </c>
      <c r="N424" s="161" t="s">
        <v>646</v>
      </c>
      <c r="O424" s="161" t="s">
        <v>19</v>
      </c>
      <c r="P424" s="161" t="s">
        <v>263</v>
      </c>
      <c r="Q424" s="161">
        <v>0</v>
      </c>
      <c r="R424" s="161">
        <v>1</v>
      </c>
      <c r="S424" s="161" t="s">
        <v>497</v>
      </c>
      <c r="T424" s="161" t="s">
        <v>1300</v>
      </c>
      <c r="U424" s="168">
        <v>45691</v>
      </c>
      <c r="V424" s="168">
        <v>45716</v>
      </c>
      <c r="W424" s="315" t="s">
        <v>1301</v>
      </c>
    </row>
    <row r="425" spans="1:23 16383:16383" ht="45" x14ac:dyDescent="0.25">
      <c r="A425" s="316" t="s">
        <v>1302</v>
      </c>
      <c r="B425" s="71" t="s">
        <v>1302</v>
      </c>
      <c r="C425" s="161" t="s">
        <v>1293</v>
      </c>
      <c r="D425" s="161">
        <v>3</v>
      </c>
      <c r="E425" s="161" t="s">
        <v>499</v>
      </c>
      <c r="F425" s="161" t="s">
        <v>1302</v>
      </c>
      <c r="G425" s="161" t="s">
        <v>19</v>
      </c>
      <c r="H425" s="161" t="s">
        <v>1814</v>
      </c>
      <c r="I425" s="161" t="s">
        <v>1814</v>
      </c>
      <c r="J425" s="161" t="s">
        <v>1814</v>
      </c>
      <c r="K425" s="161" t="s">
        <v>19</v>
      </c>
      <c r="L425" s="161" t="s">
        <v>19</v>
      </c>
      <c r="M425" s="161" t="s">
        <v>19</v>
      </c>
      <c r="N425" s="161" t="s">
        <v>646</v>
      </c>
      <c r="O425" s="161" t="s">
        <v>19</v>
      </c>
      <c r="P425" s="161" t="s">
        <v>264</v>
      </c>
      <c r="Q425" s="161">
        <v>70</v>
      </c>
      <c r="R425" s="161">
        <v>100</v>
      </c>
      <c r="S425" s="168" t="s">
        <v>525</v>
      </c>
      <c r="T425" s="168" t="s">
        <v>1862</v>
      </c>
      <c r="U425" s="168">
        <v>45691</v>
      </c>
      <c r="V425" s="168">
        <v>46022</v>
      </c>
      <c r="W425" s="315" t="s">
        <v>1293</v>
      </c>
      <c r="XFC425" s="167"/>
    </row>
    <row r="426" spans="1:23 16383:16383" ht="30" hidden="1" x14ac:dyDescent="0.25">
      <c r="A426" s="325" t="s">
        <v>1303</v>
      </c>
      <c r="B426" s="71" t="s">
        <v>1303</v>
      </c>
      <c r="C426" s="178" t="s">
        <v>1293</v>
      </c>
      <c r="D426" s="178">
        <v>3</v>
      </c>
      <c r="E426" s="178" t="s">
        <v>492</v>
      </c>
      <c r="F426" s="178" t="s">
        <v>1303</v>
      </c>
      <c r="G426" s="178" t="s">
        <v>494</v>
      </c>
      <c r="H426" s="178" t="s">
        <v>1814</v>
      </c>
      <c r="I426" s="178" t="s">
        <v>1814</v>
      </c>
      <c r="J426" s="178" t="s">
        <v>1814</v>
      </c>
      <c r="K426" s="178" t="s">
        <v>19</v>
      </c>
      <c r="L426" s="178" t="s">
        <v>495</v>
      </c>
      <c r="M426" s="178" t="s">
        <v>31</v>
      </c>
      <c r="N426" s="178" t="s">
        <v>646</v>
      </c>
      <c r="O426" s="178">
        <v>0</v>
      </c>
      <c r="P426" s="178" t="s">
        <v>265</v>
      </c>
      <c r="Q426" s="178">
        <v>10</v>
      </c>
      <c r="R426" s="178">
        <v>40</v>
      </c>
      <c r="S426" s="179" t="s">
        <v>525</v>
      </c>
      <c r="T426" s="179" t="s">
        <v>1304</v>
      </c>
      <c r="U426" s="179" t="s">
        <v>1886</v>
      </c>
      <c r="V426" s="161" t="s">
        <v>1913</v>
      </c>
      <c r="W426" s="315" t="s">
        <v>1293</v>
      </c>
      <c r="XFC426" s="177"/>
    </row>
    <row r="427" spans="1:23 16383:16383" ht="45" x14ac:dyDescent="0.25">
      <c r="A427" s="316" t="s">
        <v>1305</v>
      </c>
      <c r="B427" s="71" t="s">
        <v>1305</v>
      </c>
      <c r="C427" s="161" t="s">
        <v>1293</v>
      </c>
      <c r="D427" s="161">
        <v>3</v>
      </c>
      <c r="E427" s="161" t="s">
        <v>499</v>
      </c>
      <c r="F427" s="161" t="s">
        <v>1305</v>
      </c>
      <c r="G427" s="161" t="s">
        <v>19</v>
      </c>
      <c r="H427" s="161" t="s">
        <v>1814</v>
      </c>
      <c r="I427" s="161" t="s">
        <v>1814</v>
      </c>
      <c r="J427" s="161" t="s">
        <v>1814</v>
      </c>
      <c r="K427" s="161" t="s">
        <v>19</v>
      </c>
      <c r="L427" s="161" t="s">
        <v>19</v>
      </c>
      <c r="M427" s="161" t="s">
        <v>19</v>
      </c>
      <c r="N427" s="161" t="s">
        <v>646</v>
      </c>
      <c r="O427" s="161" t="s">
        <v>19</v>
      </c>
      <c r="P427" s="161" t="s">
        <v>266</v>
      </c>
      <c r="Q427" s="161">
        <v>30</v>
      </c>
      <c r="R427" s="161">
        <v>4000</v>
      </c>
      <c r="S427" s="161" t="s">
        <v>497</v>
      </c>
      <c r="T427" s="161" t="s">
        <v>1306</v>
      </c>
      <c r="U427" s="168">
        <v>45691</v>
      </c>
      <c r="V427" s="168">
        <v>46022</v>
      </c>
      <c r="W427" s="315" t="s">
        <v>1293</v>
      </c>
    </row>
    <row r="428" spans="1:23 16383:16383" ht="45" x14ac:dyDescent="0.25">
      <c r="A428" s="316" t="s">
        <v>1307</v>
      </c>
      <c r="B428" s="71" t="s">
        <v>1307</v>
      </c>
      <c r="C428" s="161" t="s">
        <v>1293</v>
      </c>
      <c r="D428" s="161">
        <v>3</v>
      </c>
      <c r="E428" s="161" t="s">
        <v>499</v>
      </c>
      <c r="F428" s="161" t="s">
        <v>1307</v>
      </c>
      <c r="G428" s="161" t="s">
        <v>19</v>
      </c>
      <c r="H428" s="161">
        <v>0</v>
      </c>
      <c r="I428" s="161">
        <v>0</v>
      </c>
      <c r="J428" s="161">
        <v>0</v>
      </c>
      <c r="K428" s="161" t="s">
        <v>19</v>
      </c>
      <c r="L428" s="161" t="s">
        <v>19</v>
      </c>
      <c r="M428" s="161" t="s">
        <v>19</v>
      </c>
      <c r="N428" s="161" t="s">
        <v>646</v>
      </c>
      <c r="O428" s="161" t="s">
        <v>19</v>
      </c>
      <c r="P428" s="161" t="s">
        <v>267</v>
      </c>
      <c r="Q428" s="161">
        <v>30</v>
      </c>
      <c r="R428" s="161">
        <v>4</v>
      </c>
      <c r="S428" s="161" t="s">
        <v>497</v>
      </c>
      <c r="T428" s="161" t="s">
        <v>1308</v>
      </c>
      <c r="U428" s="168">
        <v>45691</v>
      </c>
      <c r="V428" s="168">
        <v>46022</v>
      </c>
      <c r="W428" s="315" t="s">
        <v>1293</v>
      </c>
    </row>
    <row r="429" spans="1:23 16383:16383" ht="34.5" customHeight="1" x14ac:dyDescent="0.25">
      <c r="A429" s="316" t="s">
        <v>1309</v>
      </c>
      <c r="B429" s="71" t="s">
        <v>1309</v>
      </c>
      <c r="C429" s="161" t="s">
        <v>1293</v>
      </c>
      <c r="D429" s="161">
        <v>3</v>
      </c>
      <c r="E429" s="161" t="s">
        <v>499</v>
      </c>
      <c r="F429" s="161" t="s">
        <v>1309</v>
      </c>
      <c r="G429" s="161" t="s">
        <v>19</v>
      </c>
      <c r="H429" s="161">
        <v>0</v>
      </c>
      <c r="I429" s="161">
        <v>0</v>
      </c>
      <c r="J429" s="161">
        <v>0</v>
      </c>
      <c r="K429" s="161" t="s">
        <v>19</v>
      </c>
      <c r="L429" s="161" t="s">
        <v>19</v>
      </c>
      <c r="M429" s="161" t="s">
        <v>19</v>
      </c>
      <c r="N429" s="161" t="s">
        <v>646</v>
      </c>
      <c r="O429" s="161" t="s">
        <v>19</v>
      </c>
      <c r="P429" s="161" t="s">
        <v>1863</v>
      </c>
      <c r="Q429" s="161">
        <v>40</v>
      </c>
      <c r="R429" s="161">
        <v>1600</v>
      </c>
      <c r="S429" s="161" t="s">
        <v>497</v>
      </c>
      <c r="T429" s="161" t="s">
        <v>1864</v>
      </c>
      <c r="U429" s="168">
        <v>45691</v>
      </c>
      <c r="V429" s="168">
        <v>46022</v>
      </c>
      <c r="W429" s="315" t="s">
        <v>1293</v>
      </c>
    </row>
    <row r="430" spans="1:23 16383:16383" ht="105" hidden="1" x14ac:dyDescent="0.25">
      <c r="A430" s="325" t="s">
        <v>1310</v>
      </c>
      <c r="B430" s="71" t="s">
        <v>1310</v>
      </c>
      <c r="C430" s="178" t="s">
        <v>1293</v>
      </c>
      <c r="D430" s="178">
        <v>3</v>
      </c>
      <c r="E430" s="178" t="s">
        <v>492</v>
      </c>
      <c r="F430" s="178" t="s">
        <v>1310</v>
      </c>
      <c r="G430" s="178" t="s">
        <v>511</v>
      </c>
      <c r="H430" s="178" t="s">
        <v>1814</v>
      </c>
      <c r="I430" s="178" t="s">
        <v>1814</v>
      </c>
      <c r="J430" s="178" t="s">
        <v>1814</v>
      </c>
      <c r="K430" s="178" t="s">
        <v>19</v>
      </c>
      <c r="L430" s="178" t="s">
        <v>495</v>
      </c>
      <c r="M430" s="178" t="s">
        <v>31</v>
      </c>
      <c r="N430" s="178" t="s">
        <v>730</v>
      </c>
      <c r="O430" s="178" t="s">
        <v>1801</v>
      </c>
      <c r="P430" s="178" t="s">
        <v>378</v>
      </c>
      <c r="Q430" s="178">
        <v>20</v>
      </c>
      <c r="R430" s="178">
        <v>440</v>
      </c>
      <c r="S430" s="179" t="s">
        <v>497</v>
      </c>
      <c r="T430" s="179" t="s">
        <v>1311</v>
      </c>
      <c r="U430" s="179" t="s">
        <v>1886</v>
      </c>
      <c r="V430" s="161" t="s">
        <v>1913</v>
      </c>
      <c r="W430" s="315" t="s">
        <v>1293</v>
      </c>
      <c r="XFC430" s="177"/>
    </row>
    <row r="431" spans="1:23 16383:16383" ht="45" x14ac:dyDescent="0.25">
      <c r="A431" s="316" t="s">
        <v>1312</v>
      </c>
      <c r="B431" s="71" t="s">
        <v>1312</v>
      </c>
      <c r="C431" s="161" t="s">
        <v>1293</v>
      </c>
      <c r="D431" s="161">
        <v>3</v>
      </c>
      <c r="E431" s="161" t="s">
        <v>499</v>
      </c>
      <c r="F431" s="161" t="s">
        <v>1312</v>
      </c>
      <c r="G431" s="161" t="s">
        <v>19</v>
      </c>
      <c r="H431" s="161" t="s">
        <v>1814</v>
      </c>
      <c r="I431" s="161" t="s">
        <v>1814</v>
      </c>
      <c r="J431" s="161" t="s">
        <v>1814</v>
      </c>
      <c r="K431" s="161" t="s">
        <v>19</v>
      </c>
      <c r="L431" s="161" t="s">
        <v>19</v>
      </c>
      <c r="M431" s="161" t="s">
        <v>19</v>
      </c>
      <c r="N431" s="161" t="s">
        <v>730</v>
      </c>
      <c r="O431" s="161" t="s">
        <v>19</v>
      </c>
      <c r="P431" s="161" t="s">
        <v>379</v>
      </c>
      <c r="Q431" s="161">
        <v>20</v>
      </c>
      <c r="R431" s="161">
        <v>1</v>
      </c>
      <c r="S431" s="161" t="s">
        <v>497</v>
      </c>
      <c r="T431" s="161" t="s">
        <v>1313</v>
      </c>
      <c r="U431" s="168">
        <v>45691</v>
      </c>
      <c r="V431" s="168">
        <v>45716</v>
      </c>
      <c r="W431" s="315" t="s">
        <v>1293</v>
      </c>
    </row>
    <row r="432" spans="1:23 16383:16383" ht="34.5" customHeight="1" x14ac:dyDescent="0.25">
      <c r="A432" s="316" t="s">
        <v>1314</v>
      </c>
      <c r="B432" s="71" t="s">
        <v>1314</v>
      </c>
      <c r="C432" s="161" t="s">
        <v>1293</v>
      </c>
      <c r="D432" s="161">
        <v>3</v>
      </c>
      <c r="E432" s="161" t="s">
        <v>499</v>
      </c>
      <c r="F432" s="161" t="s">
        <v>1314</v>
      </c>
      <c r="G432" s="161" t="s">
        <v>19</v>
      </c>
      <c r="H432" s="161">
        <v>0</v>
      </c>
      <c r="I432" s="161">
        <v>0</v>
      </c>
      <c r="J432" s="161">
        <v>0</v>
      </c>
      <c r="K432" s="161" t="s">
        <v>19</v>
      </c>
      <c r="L432" s="161" t="s">
        <v>19</v>
      </c>
      <c r="M432" s="161" t="s">
        <v>19</v>
      </c>
      <c r="N432" s="161" t="s">
        <v>730</v>
      </c>
      <c r="O432" s="161" t="s">
        <v>19</v>
      </c>
      <c r="P432" s="161" t="s">
        <v>380</v>
      </c>
      <c r="Q432" s="161">
        <v>80</v>
      </c>
      <c r="R432" s="161">
        <v>440</v>
      </c>
      <c r="S432" s="161" t="s">
        <v>497</v>
      </c>
      <c r="T432" s="161" t="s">
        <v>1315</v>
      </c>
      <c r="U432" s="168">
        <v>45691</v>
      </c>
      <c r="V432" s="168">
        <v>46022</v>
      </c>
      <c r="W432" s="315" t="s">
        <v>1293</v>
      </c>
    </row>
    <row r="433" spans="1:23 16382:16383" ht="75" hidden="1" x14ac:dyDescent="0.25">
      <c r="A433" s="325" t="s">
        <v>1316</v>
      </c>
      <c r="B433" s="71" t="s">
        <v>1316</v>
      </c>
      <c r="C433" s="178" t="s">
        <v>1293</v>
      </c>
      <c r="D433" s="178">
        <v>3</v>
      </c>
      <c r="E433" s="178" t="s">
        <v>492</v>
      </c>
      <c r="F433" s="178" t="s">
        <v>1316</v>
      </c>
      <c r="G433" s="178" t="s">
        <v>494</v>
      </c>
      <c r="H433" s="178" t="s">
        <v>1814</v>
      </c>
      <c r="I433" s="178" t="s">
        <v>1814</v>
      </c>
      <c r="J433" s="178" t="s">
        <v>1814</v>
      </c>
      <c r="K433" s="178" t="s">
        <v>19</v>
      </c>
      <c r="L433" s="178" t="s">
        <v>512</v>
      </c>
      <c r="M433" s="178" t="s">
        <v>31</v>
      </c>
      <c r="N433" s="178" t="s">
        <v>646</v>
      </c>
      <c r="O433" s="178" t="s">
        <v>1629</v>
      </c>
      <c r="P433" s="178" t="s">
        <v>268</v>
      </c>
      <c r="Q433" s="178">
        <v>15</v>
      </c>
      <c r="R433" s="178">
        <v>5</v>
      </c>
      <c r="S433" s="179" t="s">
        <v>497</v>
      </c>
      <c r="T433" s="179" t="s">
        <v>1865</v>
      </c>
      <c r="U433" s="179" t="s">
        <v>1886</v>
      </c>
      <c r="V433" s="161" t="s">
        <v>1943</v>
      </c>
      <c r="W433" s="315" t="s">
        <v>1317</v>
      </c>
      <c r="XFC433" s="177"/>
    </row>
    <row r="434" spans="1:23 16382:16383" ht="75" x14ac:dyDescent="0.25">
      <c r="A434" s="316" t="s">
        <v>1318</v>
      </c>
      <c r="B434" s="71" t="s">
        <v>1318</v>
      </c>
      <c r="C434" s="161" t="s">
        <v>1293</v>
      </c>
      <c r="D434" s="161">
        <v>3</v>
      </c>
      <c r="E434" s="161" t="s">
        <v>499</v>
      </c>
      <c r="F434" s="161" t="s">
        <v>1318</v>
      </c>
      <c r="G434" s="161" t="s">
        <v>19</v>
      </c>
      <c r="H434" s="161" t="s">
        <v>1814</v>
      </c>
      <c r="I434" s="161" t="s">
        <v>1814</v>
      </c>
      <c r="J434" s="161" t="s">
        <v>1814</v>
      </c>
      <c r="K434" s="161" t="s">
        <v>19</v>
      </c>
      <c r="L434" s="161" t="s">
        <v>19</v>
      </c>
      <c r="M434" s="161" t="s">
        <v>19</v>
      </c>
      <c r="N434" s="161" t="s">
        <v>646</v>
      </c>
      <c r="O434" s="161" t="s">
        <v>19</v>
      </c>
      <c r="P434" s="161" t="s">
        <v>269</v>
      </c>
      <c r="Q434" s="161">
        <v>20</v>
      </c>
      <c r="R434" s="161">
        <v>5</v>
      </c>
      <c r="S434" s="168" t="s">
        <v>497</v>
      </c>
      <c r="T434" s="168" t="s">
        <v>1319</v>
      </c>
      <c r="U434" s="168">
        <v>45691</v>
      </c>
      <c r="V434" s="168">
        <v>46010</v>
      </c>
      <c r="W434" s="315" t="s">
        <v>1293</v>
      </c>
      <c r="XFC434" s="167"/>
    </row>
    <row r="435" spans="1:23 16382:16383" ht="90" x14ac:dyDescent="0.25">
      <c r="A435" s="316" t="s">
        <v>1320</v>
      </c>
      <c r="B435" s="71" t="s">
        <v>1320</v>
      </c>
      <c r="C435" s="161" t="s">
        <v>1293</v>
      </c>
      <c r="D435" s="161">
        <v>3</v>
      </c>
      <c r="E435" s="161" t="s">
        <v>499</v>
      </c>
      <c r="F435" s="161" t="s">
        <v>1320</v>
      </c>
      <c r="G435" s="161" t="s">
        <v>19</v>
      </c>
      <c r="H435" s="161" t="s">
        <v>1814</v>
      </c>
      <c r="I435" s="161" t="s">
        <v>1814</v>
      </c>
      <c r="J435" s="161" t="s">
        <v>1814</v>
      </c>
      <c r="K435" s="161" t="s">
        <v>19</v>
      </c>
      <c r="L435" s="161" t="s">
        <v>19</v>
      </c>
      <c r="M435" s="161" t="s">
        <v>19</v>
      </c>
      <c r="N435" s="161" t="s">
        <v>646</v>
      </c>
      <c r="O435" s="161" t="s">
        <v>19</v>
      </c>
      <c r="P435" s="161" t="s">
        <v>270</v>
      </c>
      <c r="Q435" s="161">
        <v>20</v>
      </c>
      <c r="R435" s="161">
        <v>5</v>
      </c>
      <c r="S435" s="161" t="s">
        <v>497</v>
      </c>
      <c r="T435" s="161" t="s">
        <v>1321</v>
      </c>
      <c r="U435" s="168">
        <v>45691</v>
      </c>
      <c r="V435" s="168">
        <v>46010</v>
      </c>
      <c r="W435" s="315" t="s">
        <v>1322</v>
      </c>
    </row>
    <row r="436" spans="1:23 16382:16383" ht="34.5" customHeight="1" x14ac:dyDescent="0.25">
      <c r="A436" s="316" t="s">
        <v>1323</v>
      </c>
      <c r="B436" s="71" t="s">
        <v>1323</v>
      </c>
      <c r="C436" s="161" t="s">
        <v>1293</v>
      </c>
      <c r="D436" s="161">
        <v>3</v>
      </c>
      <c r="E436" s="161" t="s">
        <v>499</v>
      </c>
      <c r="F436" s="161" t="s">
        <v>1323</v>
      </c>
      <c r="G436" s="161" t="s">
        <v>19</v>
      </c>
      <c r="H436" s="161">
        <v>0</v>
      </c>
      <c r="I436" s="161">
        <v>0</v>
      </c>
      <c r="J436" s="161">
        <v>0</v>
      </c>
      <c r="K436" s="161" t="s">
        <v>19</v>
      </c>
      <c r="L436" s="161" t="s">
        <v>19</v>
      </c>
      <c r="M436" s="161" t="s">
        <v>19</v>
      </c>
      <c r="N436" s="161" t="s">
        <v>646</v>
      </c>
      <c r="O436" s="161" t="s">
        <v>19</v>
      </c>
      <c r="P436" s="161" t="s">
        <v>271</v>
      </c>
      <c r="Q436" s="161">
        <v>60</v>
      </c>
      <c r="R436" s="161">
        <v>5</v>
      </c>
      <c r="S436" s="161" t="s">
        <v>497</v>
      </c>
      <c r="T436" s="161" t="s">
        <v>1866</v>
      </c>
      <c r="U436" s="168">
        <v>45691</v>
      </c>
      <c r="V436" s="168">
        <v>46010</v>
      </c>
      <c r="W436" s="315" t="s">
        <v>1324</v>
      </c>
    </row>
    <row r="437" spans="1:23 16382:16383" ht="255" hidden="1" x14ac:dyDescent="0.25">
      <c r="A437" s="325" t="s">
        <v>1325</v>
      </c>
      <c r="B437" s="71" t="s">
        <v>1325</v>
      </c>
      <c r="C437" s="178" t="s">
        <v>1293</v>
      </c>
      <c r="D437" s="178">
        <v>3</v>
      </c>
      <c r="E437" s="178" t="s">
        <v>492</v>
      </c>
      <c r="F437" s="178" t="s">
        <v>1325</v>
      </c>
      <c r="G437" s="178" t="s">
        <v>511</v>
      </c>
      <c r="H437" s="178" t="s">
        <v>10</v>
      </c>
      <c r="I437" s="178" t="s">
        <v>1456</v>
      </c>
      <c r="J437" s="178" t="s">
        <v>1457</v>
      </c>
      <c r="K437" s="178" t="s">
        <v>1885</v>
      </c>
      <c r="L437" s="178" t="s">
        <v>512</v>
      </c>
      <c r="M437" s="178" t="s">
        <v>31</v>
      </c>
      <c r="N437" s="178" t="s">
        <v>782</v>
      </c>
      <c r="O437" s="178" t="s">
        <v>1630</v>
      </c>
      <c r="P437" s="178" t="s">
        <v>148</v>
      </c>
      <c r="Q437" s="178">
        <v>20</v>
      </c>
      <c r="R437" s="178">
        <v>1</v>
      </c>
      <c r="S437" s="179" t="s">
        <v>497</v>
      </c>
      <c r="T437" s="179" t="s">
        <v>1326</v>
      </c>
      <c r="U437" s="179" t="s">
        <v>1886</v>
      </c>
      <c r="V437" s="161" t="s">
        <v>1955</v>
      </c>
      <c r="W437" s="315" t="s">
        <v>1329</v>
      </c>
      <c r="XFC437" s="177"/>
    </row>
    <row r="438" spans="1:23 16382:16383" ht="45" x14ac:dyDescent="0.25">
      <c r="A438" s="316" t="s">
        <v>1327</v>
      </c>
      <c r="B438" s="71" t="s">
        <v>1327</v>
      </c>
      <c r="C438" s="161" t="s">
        <v>1293</v>
      </c>
      <c r="D438" s="161">
        <v>3</v>
      </c>
      <c r="E438" s="161" t="s">
        <v>499</v>
      </c>
      <c r="F438" s="161" t="s">
        <v>1327</v>
      </c>
      <c r="G438" s="161" t="s">
        <v>19</v>
      </c>
      <c r="H438" s="161" t="s">
        <v>1814</v>
      </c>
      <c r="I438" s="161" t="s">
        <v>1814</v>
      </c>
      <c r="J438" s="161" t="s">
        <v>1814</v>
      </c>
      <c r="K438" s="161" t="s">
        <v>19</v>
      </c>
      <c r="L438" s="161" t="s">
        <v>19</v>
      </c>
      <c r="M438" s="161" t="s">
        <v>19</v>
      </c>
      <c r="N438" s="161" t="s">
        <v>782</v>
      </c>
      <c r="O438" s="161" t="s">
        <v>19</v>
      </c>
      <c r="P438" s="161" t="s">
        <v>149</v>
      </c>
      <c r="Q438" s="161">
        <v>10</v>
      </c>
      <c r="R438" s="161">
        <v>1</v>
      </c>
      <c r="S438" s="161" t="s">
        <v>497</v>
      </c>
      <c r="T438" s="161" t="s">
        <v>1328</v>
      </c>
      <c r="U438" s="168">
        <v>45691</v>
      </c>
      <c r="V438" s="168">
        <v>45747</v>
      </c>
      <c r="W438" s="315" t="s">
        <v>1329</v>
      </c>
    </row>
    <row r="439" spans="1:23 16382:16383" ht="45" x14ac:dyDescent="0.25">
      <c r="A439" s="316" t="s">
        <v>1330</v>
      </c>
      <c r="B439" s="71" t="s">
        <v>1330</v>
      </c>
      <c r="C439" s="161" t="s">
        <v>1293</v>
      </c>
      <c r="D439" s="161">
        <v>3</v>
      </c>
      <c r="E439" s="161" t="s">
        <v>499</v>
      </c>
      <c r="F439" s="161" t="s">
        <v>1330</v>
      </c>
      <c r="G439" s="161" t="s">
        <v>19</v>
      </c>
      <c r="H439" s="161" t="s">
        <v>1814</v>
      </c>
      <c r="I439" s="161" t="s">
        <v>1814</v>
      </c>
      <c r="J439" s="161" t="s">
        <v>1814</v>
      </c>
      <c r="K439" s="161" t="s">
        <v>19</v>
      </c>
      <c r="L439" s="161" t="s">
        <v>19</v>
      </c>
      <c r="M439" s="161" t="s">
        <v>19</v>
      </c>
      <c r="N439" s="161" t="s">
        <v>782</v>
      </c>
      <c r="O439" s="161" t="s">
        <v>19</v>
      </c>
      <c r="P439" s="161" t="s">
        <v>150</v>
      </c>
      <c r="Q439" s="161">
        <v>50</v>
      </c>
      <c r="R439" s="161">
        <v>1</v>
      </c>
      <c r="S439" s="161" t="s">
        <v>497</v>
      </c>
      <c r="T439" s="161" t="s">
        <v>1331</v>
      </c>
      <c r="U439" s="168">
        <v>45748</v>
      </c>
      <c r="V439" s="168">
        <v>45898</v>
      </c>
      <c r="W439" s="315" t="s">
        <v>1293</v>
      </c>
    </row>
    <row r="440" spans="1:23 16382:16383" ht="34.5" customHeight="1" x14ac:dyDescent="0.25">
      <c r="A440" s="316" t="s">
        <v>1332</v>
      </c>
      <c r="B440" s="71" t="s">
        <v>1332</v>
      </c>
      <c r="C440" s="161" t="s">
        <v>1293</v>
      </c>
      <c r="D440" s="161">
        <v>3</v>
      </c>
      <c r="E440" s="161" t="s">
        <v>499</v>
      </c>
      <c r="F440" s="161" t="s">
        <v>1332</v>
      </c>
      <c r="G440" s="161" t="s">
        <v>19</v>
      </c>
      <c r="H440" s="161">
        <v>0</v>
      </c>
      <c r="I440" s="161">
        <v>0</v>
      </c>
      <c r="J440" s="161">
        <v>0</v>
      </c>
      <c r="K440" s="161" t="s">
        <v>19</v>
      </c>
      <c r="L440" s="161" t="s">
        <v>19</v>
      </c>
      <c r="M440" s="161" t="s">
        <v>19</v>
      </c>
      <c r="N440" s="161" t="s">
        <v>782</v>
      </c>
      <c r="O440" s="161" t="s">
        <v>19</v>
      </c>
      <c r="P440" s="161" t="s">
        <v>1867</v>
      </c>
      <c r="Q440" s="161">
        <v>20</v>
      </c>
      <c r="R440" s="161">
        <v>1</v>
      </c>
      <c r="S440" s="168" t="s">
        <v>497</v>
      </c>
      <c r="T440" s="168" t="s">
        <v>1333</v>
      </c>
      <c r="U440" s="168">
        <v>45811</v>
      </c>
      <c r="V440" s="168">
        <v>45898</v>
      </c>
      <c r="W440" s="315" t="s">
        <v>1293</v>
      </c>
      <c r="XFC440" s="167"/>
    </row>
    <row r="441" spans="1:23 16382:16383" ht="30" x14ac:dyDescent="0.25">
      <c r="A441" s="316" t="s">
        <v>1334</v>
      </c>
      <c r="B441" s="71" t="s">
        <v>1334</v>
      </c>
      <c r="C441" s="161" t="s">
        <v>1293</v>
      </c>
      <c r="D441" s="161">
        <v>3</v>
      </c>
      <c r="E441" s="161" t="s">
        <v>499</v>
      </c>
      <c r="F441" s="161" t="s">
        <v>1334</v>
      </c>
      <c r="G441" s="161" t="s">
        <v>19</v>
      </c>
      <c r="H441" s="161">
        <v>0</v>
      </c>
      <c r="I441" s="161">
        <v>0</v>
      </c>
      <c r="J441" s="161">
        <v>0</v>
      </c>
      <c r="K441" s="161" t="s">
        <v>19</v>
      </c>
      <c r="L441" s="161" t="s">
        <v>19</v>
      </c>
      <c r="M441" s="161" t="s">
        <v>19</v>
      </c>
      <c r="N441" s="161" t="s">
        <v>782</v>
      </c>
      <c r="O441" s="161" t="s">
        <v>19</v>
      </c>
      <c r="P441" s="161" t="s">
        <v>1868</v>
      </c>
      <c r="Q441" s="161">
        <v>20</v>
      </c>
      <c r="R441" s="161">
        <v>1</v>
      </c>
      <c r="S441" s="161" t="s">
        <v>497</v>
      </c>
      <c r="T441" s="161" t="s">
        <v>1869</v>
      </c>
      <c r="U441" s="168">
        <v>45901</v>
      </c>
      <c r="V441" s="168">
        <v>46006</v>
      </c>
      <c r="W441" s="315" t="s">
        <v>1293</v>
      </c>
    </row>
    <row r="442" spans="1:23 16382:16383" ht="90" hidden="1" x14ac:dyDescent="0.25">
      <c r="A442" s="325" t="s">
        <v>1335</v>
      </c>
      <c r="B442" s="71" t="s">
        <v>1335</v>
      </c>
      <c r="C442" s="178" t="s">
        <v>1293</v>
      </c>
      <c r="D442" s="178">
        <v>3</v>
      </c>
      <c r="E442" s="178" t="s">
        <v>492</v>
      </c>
      <c r="F442" s="178" t="s">
        <v>1335</v>
      </c>
      <c r="G442" s="178" t="s">
        <v>511</v>
      </c>
      <c r="H442" s="178" t="s">
        <v>1814</v>
      </c>
      <c r="I442" s="178" t="s">
        <v>1814</v>
      </c>
      <c r="J442" s="178" t="s">
        <v>1814</v>
      </c>
      <c r="K442" s="178" t="s">
        <v>19</v>
      </c>
      <c r="L442" s="178" t="s">
        <v>495</v>
      </c>
      <c r="M442" s="178" t="s">
        <v>31</v>
      </c>
      <c r="N442" s="178" t="s">
        <v>730</v>
      </c>
      <c r="O442" s="178" t="s">
        <v>1629</v>
      </c>
      <c r="P442" s="178" t="s">
        <v>1870</v>
      </c>
      <c r="Q442" s="178">
        <v>15</v>
      </c>
      <c r="R442" s="178">
        <v>1</v>
      </c>
      <c r="S442" s="179" t="s">
        <v>497</v>
      </c>
      <c r="T442" s="179" t="s">
        <v>1871</v>
      </c>
      <c r="U442" s="179" t="s">
        <v>1886</v>
      </c>
      <c r="V442" s="161" t="s">
        <v>1931</v>
      </c>
      <c r="W442" s="315" t="s">
        <v>1293</v>
      </c>
      <c r="XFC442" s="177"/>
    </row>
    <row r="443" spans="1:23 16382:16383" ht="34.5" customHeight="1" x14ac:dyDescent="0.25">
      <c r="A443" s="316" t="s">
        <v>1336</v>
      </c>
      <c r="B443" s="71" t="s">
        <v>1336</v>
      </c>
      <c r="C443" s="161" t="s">
        <v>1293</v>
      </c>
      <c r="D443" s="161">
        <v>3</v>
      </c>
      <c r="E443" s="161" t="s">
        <v>499</v>
      </c>
      <c r="F443" s="161" t="s">
        <v>1336</v>
      </c>
      <c r="G443" s="161" t="s">
        <v>19</v>
      </c>
      <c r="H443" s="161">
        <v>0</v>
      </c>
      <c r="I443" s="161">
        <v>0</v>
      </c>
      <c r="J443" s="161">
        <v>0</v>
      </c>
      <c r="K443" s="161" t="s">
        <v>19</v>
      </c>
      <c r="L443" s="161" t="s">
        <v>19</v>
      </c>
      <c r="M443" s="161" t="s">
        <v>19</v>
      </c>
      <c r="N443" s="161" t="s">
        <v>730</v>
      </c>
      <c r="O443" s="161" t="s">
        <v>19</v>
      </c>
      <c r="P443" s="161" t="s">
        <v>381</v>
      </c>
      <c r="Q443" s="161">
        <v>10</v>
      </c>
      <c r="R443" s="161">
        <v>1</v>
      </c>
      <c r="S443" s="161" t="s">
        <v>497</v>
      </c>
      <c r="T443" s="161" t="s">
        <v>1337</v>
      </c>
      <c r="U443" s="168">
        <v>45691</v>
      </c>
      <c r="V443" s="168">
        <v>45761</v>
      </c>
      <c r="W443" s="315" t="s">
        <v>1293</v>
      </c>
    </row>
    <row r="444" spans="1:23 16382:16383" ht="30" x14ac:dyDescent="0.25">
      <c r="A444" s="316" t="s">
        <v>1338</v>
      </c>
      <c r="B444" s="71" t="s">
        <v>1338</v>
      </c>
      <c r="C444" s="161" t="s">
        <v>1293</v>
      </c>
      <c r="D444" s="161">
        <v>3</v>
      </c>
      <c r="E444" s="161" t="s">
        <v>499</v>
      </c>
      <c r="F444" s="161" t="s">
        <v>1338</v>
      </c>
      <c r="G444" s="161" t="s">
        <v>19</v>
      </c>
      <c r="H444" s="161" t="s">
        <v>1814</v>
      </c>
      <c r="I444" s="161" t="s">
        <v>1814</v>
      </c>
      <c r="J444" s="161" t="s">
        <v>1814</v>
      </c>
      <c r="K444" s="161" t="s">
        <v>19</v>
      </c>
      <c r="L444" s="161" t="s">
        <v>19</v>
      </c>
      <c r="M444" s="161" t="s">
        <v>19</v>
      </c>
      <c r="N444" s="161" t="s">
        <v>730</v>
      </c>
      <c r="O444" s="161" t="s">
        <v>19</v>
      </c>
      <c r="P444" s="161" t="s">
        <v>382</v>
      </c>
      <c r="Q444" s="161">
        <v>10</v>
      </c>
      <c r="R444" s="161">
        <v>1</v>
      </c>
      <c r="S444" s="168" t="s">
        <v>497</v>
      </c>
      <c r="T444" s="168" t="s">
        <v>1339</v>
      </c>
      <c r="U444" s="168">
        <v>45748</v>
      </c>
      <c r="V444" s="168">
        <v>45777</v>
      </c>
      <c r="W444" s="315" t="s">
        <v>1293</v>
      </c>
      <c r="XFC444" s="167"/>
    </row>
    <row r="445" spans="1:23 16382:16383" ht="30" x14ac:dyDescent="0.25">
      <c r="A445" s="316" t="s">
        <v>1340</v>
      </c>
      <c r="B445" s="71" t="s">
        <v>1340</v>
      </c>
      <c r="C445" s="161" t="s">
        <v>1293</v>
      </c>
      <c r="D445" s="161">
        <v>3</v>
      </c>
      <c r="E445" s="161" t="s">
        <v>499</v>
      </c>
      <c r="F445" s="161" t="s">
        <v>1340</v>
      </c>
      <c r="G445" s="161" t="s">
        <v>19</v>
      </c>
      <c r="H445" s="161" t="s">
        <v>1814</v>
      </c>
      <c r="I445" s="161" t="s">
        <v>1814</v>
      </c>
      <c r="J445" s="161" t="s">
        <v>1814</v>
      </c>
      <c r="K445" s="161" t="s">
        <v>19</v>
      </c>
      <c r="L445" s="161" t="s">
        <v>19</v>
      </c>
      <c r="M445" s="161" t="s">
        <v>19</v>
      </c>
      <c r="N445" s="161" t="s">
        <v>730</v>
      </c>
      <c r="O445" s="161" t="s">
        <v>19</v>
      </c>
      <c r="P445" s="161" t="s">
        <v>1872</v>
      </c>
      <c r="Q445" s="161">
        <v>80</v>
      </c>
      <c r="R445" s="161">
        <v>1</v>
      </c>
      <c r="S445" s="161" t="s">
        <v>497</v>
      </c>
      <c r="T445" s="161" t="s">
        <v>1873</v>
      </c>
      <c r="U445" s="168">
        <v>45779</v>
      </c>
      <c r="V445" s="168">
        <v>45835</v>
      </c>
      <c r="W445" s="315" t="s">
        <v>1293</v>
      </c>
    </row>
    <row r="446" spans="1:23 16382:16383" ht="30" x14ac:dyDescent="0.25">
      <c r="A446" s="318" t="s">
        <v>1341</v>
      </c>
      <c r="B446" s="71" t="e">
        <v>#N/A</v>
      </c>
      <c r="C446" s="170" t="s">
        <v>1293</v>
      </c>
      <c r="D446" s="170">
        <v>3</v>
      </c>
      <c r="E446" s="170" t="s">
        <v>2067</v>
      </c>
      <c r="F446" s="170" t="s">
        <v>1341</v>
      </c>
      <c r="G446" s="170" t="s">
        <v>19</v>
      </c>
      <c r="H446" s="170" t="s">
        <v>1814</v>
      </c>
      <c r="I446" s="170" t="s">
        <v>1814</v>
      </c>
      <c r="J446" s="170" t="s">
        <v>1814</v>
      </c>
      <c r="K446" s="170" t="s">
        <v>19</v>
      </c>
      <c r="L446" s="170" t="s">
        <v>19</v>
      </c>
      <c r="M446" s="170" t="s">
        <v>19</v>
      </c>
      <c r="N446" s="161" t="s">
        <v>730</v>
      </c>
      <c r="O446" s="170" t="s">
        <v>19</v>
      </c>
      <c r="P446" s="170" t="s">
        <v>383</v>
      </c>
      <c r="Q446" s="170">
        <v>10</v>
      </c>
      <c r="R446" s="175">
        <v>1</v>
      </c>
      <c r="S446" s="171" t="s">
        <v>497</v>
      </c>
      <c r="T446" s="170" t="s">
        <v>1342</v>
      </c>
      <c r="U446" s="171">
        <v>45779</v>
      </c>
      <c r="V446" s="171">
        <v>45869</v>
      </c>
      <c r="W446" s="315" t="s">
        <v>1293</v>
      </c>
      <c r="XFB446" s="167"/>
    </row>
    <row r="447" spans="1:23 16382:16383" ht="34.5" customHeight="1" x14ac:dyDescent="0.25">
      <c r="A447" s="318" t="s">
        <v>1343</v>
      </c>
      <c r="B447" s="71" t="e">
        <v>#N/A</v>
      </c>
      <c r="C447" s="170" t="s">
        <v>1293</v>
      </c>
      <c r="D447" s="170">
        <v>3</v>
      </c>
      <c r="E447" s="170" t="s">
        <v>2066</v>
      </c>
      <c r="F447" s="170" t="s">
        <v>1343</v>
      </c>
      <c r="G447" s="170" t="s">
        <v>19</v>
      </c>
      <c r="H447" s="170">
        <v>0</v>
      </c>
      <c r="I447" s="170">
        <v>0</v>
      </c>
      <c r="J447" s="170">
        <v>0</v>
      </c>
      <c r="K447" s="170" t="s">
        <v>19</v>
      </c>
      <c r="L447" s="170" t="s">
        <v>19</v>
      </c>
      <c r="M447" s="170" t="s">
        <v>19</v>
      </c>
      <c r="N447" s="170" t="s">
        <v>730</v>
      </c>
      <c r="O447" s="170" t="s">
        <v>19</v>
      </c>
      <c r="P447" s="170" t="s">
        <v>384</v>
      </c>
      <c r="Q447" s="170">
        <v>0</v>
      </c>
      <c r="R447" s="175">
        <v>1</v>
      </c>
      <c r="S447" s="171" t="s">
        <v>497</v>
      </c>
      <c r="T447" s="170" t="s">
        <v>1344</v>
      </c>
      <c r="U447" s="171">
        <v>45870</v>
      </c>
      <c r="V447" s="171">
        <v>45884</v>
      </c>
      <c r="W447" s="315" t="s">
        <v>712</v>
      </c>
      <c r="XFB447" s="167"/>
    </row>
    <row r="448" spans="1:23 16382:16383" ht="60" x14ac:dyDescent="0.25">
      <c r="A448" s="318" t="s">
        <v>1345</v>
      </c>
      <c r="B448" s="71" t="e">
        <v>#N/A</v>
      </c>
      <c r="C448" s="170" t="s">
        <v>1293</v>
      </c>
      <c r="D448" s="170">
        <v>3</v>
      </c>
      <c r="E448" s="170" t="s">
        <v>2066</v>
      </c>
      <c r="F448" s="170" t="s">
        <v>1345</v>
      </c>
      <c r="G448" s="170" t="s">
        <v>19</v>
      </c>
      <c r="H448" s="170" t="s">
        <v>1814</v>
      </c>
      <c r="I448" s="170" t="s">
        <v>1814</v>
      </c>
      <c r="J448" s="170" t="s">
        <v>1814</v>
      </c>
      <c r="K448" s="170" t="s">
        <v>19</v>
      </c>
      <c r="L448" s="170" t="s">
        <v>19</v>
      </c>
      <c r="M448" s="170" t="s">
        <v>19</v>
      </c>
      <c r="N448" s="161" t="s">
        <v>730</v>
      </c>
      <c r="O448" s="170" t="s">
        <v>19</v>
      </c>
      <c r="P448" s="170" t="s">
        <v>385</v>
      </c>
      <c r="Q448" s="170">
        <v>0</v>
      </c>
      <c r="R448" s="175">
        <v>1</v>
      </c>
      <c r="S448" s="171" t="s">
        <v>497</v>
      </c>
      <c r="T448" s="170" t="s">
        <v>1346</v>
      </c>
      <c r="U448" s="171">
        <v>45888</v>
      </c>
      <c r="V448" s="171">
        <v>45898</v>
      </c>
      <c r="W448" s="315" t="s">
        <v>712</v>
      </c>
      <c r="XFB448" s="167"/>
    </row>
    <row r="449" spans="1:23 16382:16383" ht="90" x14ac:dyDescent="0.25">
      <c r="A449" s="318" t="s">
        <v>1347</v>
      </c>
      <c r="B449" s="71" t="e">
        <v>#N/A</v>
      </c>
      <c r="C449" s="170" t="s">
        <v>1293</v>
      </c>
      <c r="D449" s="170">
        <v>3</v>
      </c>
      <c r="E449" s="170" t="s">
        <v>2066</v>
      </c>
      <c r="F449" s="170" t="s">
        <v>1347</v>
      </c>
      <c r="G449" s="170" t="s">
        <v>19</v>
      </c>
      <c r="H449" s="170" t="s">
        <v>1814</v>
      </c>
      <c r="I449" s="170" t="s">
        <v>1814</v>
      </c>
      <c r="J449" s="170" t="s">
        <v>1814</v>
      </c>
      <c r="K449" s="170" t="s">
        <v>19</v>
      </c>
      <c r="L449" s="170" t="s">
        <v>19</v>
      </c>
      <c r="M449" s="170" t="s">
        <v>19</v>
      </c>
      <c r="N449" s="161" t="s">
        <v>730</v>
      </c>
      <c r="O449" s="170" t="s">
        <v>19</v>
      </c>
      <c r="P449" s="170" t="s">
        <v>1813</v>
      </c>
      <c r="Q449" s="170">
        <v>0</v>
      </c>
      <c r="R449" s="175">
        <v>10</v>
      </c>
      <c r="S449" s="171" t="s">
        <v>497</v>
      </c>
      <c r="T449" s="170" t="s">
        <v>1812</v>
      </c>
      <c r="U449" s="171">
        <v>45898</v>
      </c>
      <c r="V449" s="171">
        <v>45930</v>
      </c>
      <c r="W449" s="315" t="s">
        <v>712</v>
      </c>
      <c r="XFB449" s="167"/>
    </row>
    <row r="450" spans="1:23 16382:16383" ht="45" x14ac:dyDescent="0.25">
      <c r="A450" s="318" t="s">
        <v>1348</v>
      </c>
      <c r="B450" s="71" t="e">
        <v>#N/A</v>
      </c>
      <c r="C450" s="170" t="s">
        <v>1293</v>
      </c>
      <c r="D450" s="170">
        <v>3</v>
      </c>
      <c r="E450" s="170" t="s">
        <v>2067</v>
      </c>
      <c r="F450" s="170" t="s">
        <v>1348</v>
      </c>
      <c r="G450" s="170" t="s">
        <v>19</v>
      </c>
      <c r="H450" s="170" t="s">
        <v>1814</v>
      </c>
      <c r="I450" s="170" t="s">
        <v>1814</v>
      </c>
      <c r="J450" s="170" t="s">
        <v>1814</v>
      </c>
      <c r="K450" s="170" t="s">
        <v>19</v>
      </c>
      <c r="L450" s="170" t="s">
        <v>19</v>
      </c>
      <c r="M450" s="170" t="s">
        <v>19</v>
      </c>
      <c r="N450" s="161" t="s">
        <v>730</v>
      </c>
      <c r="O450" s="170" t="s">
        <v>19</v>
      </c>
      <c r="P450" s="170" t="s">
        <v>386</v>
      </c>
      <c r="Q450" s="170">
        <v>50</v>
      </c>
      <c r="R450" s="175">
        <v>4</v>
      </c>
      <c r="S450" s="171" t="s">
        <v>497</v>
      </c>
      <c r="T450" s="170" t="s">
        <v>1349</v>
      </c>
      <c r="U450" s="171">
        <v>45930</v>
      </c>
      <c r="V450" s="171">
        <v>46006</v>
      </c>
      <c r="W450" s="315" t="s">
        <v>1293</v>
      </c>
      <c r="XFB450" s="167"/>
    </row>
    <row r="451" spans="1:23 16382:16383" ht="180" hidden="1" x14ac:dyDescent="0.25">
      <c r="A451" s="325" t="s">
        <v>1147</v>
      </c>
      <c r="B451" s="71" t="s">
        <v>1147</v>
      </c>
      <c r="C451" s="178" t="s">
        <v>1146</v>
      </c>
      <c r="D451" s="178">
        <v>1</v>
      </c>
      <c r="E451" s="178" t="s">
        <v>492</v>
      </c>
      <c r="F451" s="178" t="s">
        <v>1147</v>
      </c>
      <c r="G451" s="178" t="s">
        <v>511</v>
      </c>
      <c r="H451" s="178" t="s">
        <v>1814</v>
      </c>
      <c r="I451" s="178" t="s">
        <v>1814</v>
      </c>
      <c r="J451" s="178" t="s">
        <v>1814</v>
      </c>
      <c r="K451" s="178" t="s">
        <v>19</v>
      </c>
      <c r="L451" s="178" t="s">
        <v>495</v>
      </c>
      <c r="M451" s="178" t="s">
        <v>19</v>
      </c>
      <c r="N451" s="178" t="s">
        <v>730</v>
      </c>
      <c r="O451" s="178" t="s">
        <v>1621</v>
      </c>
      <c r="P451" s="178" t="s">
        <v>363</v>
      </c>
      <c r="Q451" s="178">
        <v>20</v>
      </c>
      <c r="R451" s="178">
        <v>56</v>
      </c>
      <c r="S451" s="179" t="s">
        <v>525</v>
      </c>
      <c r="T451" s="179" t="s">
        <v>1148</v>
      </c>
      <c r="U451" s="179" t="s">
        <v>1897</v>
      </c>
      <c r="V451" s="161" t="s">
        <v>1906</v>
      </c>
      <c r="W451" s="315" t="s">
        <v>1146</v>
      </c>
      <c r="XFC451" s="177"/>
    </row>
    <row r="452" spans="1:23 16382:16383" ht="34.5" customHeight="1" x14ac:dyDescent="0.25">
      <c r="A452" s="316" t="s">
        <v>1149</v>
      </c>
      <c r="B452" s="71" t="s">
        <v>1149</v>
      </c>
      <c r="C452" s="161" t="s">
        <v>1146</v>
      </c>
      <c r="D452" s="161">
        <v>1</v>
      </c>
      <c r="E452" s="161" t="s">
        <v>499</v>
      </c>
      <c r="F452" s="161" t="s">
        <v>1149</v>
      </c>
      <c r="G452" s="161" t="s">
        <v>19</v>
      </c>
      <c r="H452" s="161">
        <v>0</v>
      </c>
      <c r="I452" s="161">
        <v>0</v>
      </c>
      <c r="J452" s="161">
        <v>0</v>
      </c>
      <c r="K452" s="161" t="s">
        <v>19</v>
      </c>
      <c r="L452" s="161" t="s">
        <v>19</v>
      </c>
      <c r="M452" s="161" t="s">
        <v>19</v>
      </c>
      <c r="N452" s="161" t="s">
        <v>730</v>
      </c>
      <c r="O452" s="161" t="s">
        <v>19</v>
      </c>
      <c r="P452" s="161" t="s">
        <v>364</v>
      </c>
      <c r="Q452" s="161">
        <v>20</v>
      </c>
      <c r="R452" s="161">
        <v>1</v>
      </c>
      <c r="S452" s="161" t="s">
        <v>497</v>
      </c>
      <c r="T452" s="161" t="s">
        <v>1150</v>
      </c>
      <c r="U452" s="168">
        <v>45670</v>
      </c>
      <c r="V452" s="168">
        <v>45716</v>
      </c>
      <c r="W452" s="315" t="s">
        <v>1146</v>
      </c>
    </row>
    <row r="453" spans="1:23 16382:16383" ht="75" x14ac:dyDescent="0.25">
      <c r="A453" s="316" t="s">
        <v>1151</v>
      </c>
      <c r="B453" s="71" t="s">
        <v>1151</v>
      </c>
      <c r="C453" s="161" t="s">
        <v>1146</v>
      </c>
      <c r="D453" s="161">
        <v>1</v>
      </c>
      <c r="E453" s="161" t="s">
        <v>499</v>
      </c>
      <c r="F453" s="161" t="s">
        <v>1151</v>
      </c>
      <c r="G453" s="161" t="s">
        <v>19</v>
      </c>
      <c r="H453" s="161" t="s">
        <v>1814</v>
      </c>
      <c r="I453" s="161" t="s">
        <v>1814</v>
      </c>
      <c r="J453" s="161" t="s">
        <v>1814</v>
      </c>
      <c r="K453" s="161" t="s">
        <v>19</v>
      </c>
      <c r="L453" s="161" t="s">
        <v>19</v>
      </c>
      <c r="M453" s="161" t="s">
        <v>19</v>
      </c>
      <c r="N453" s="161" t="s">
        <v>730</v>
      </c>
      <c r="O453" s="161" t="s">
        <v>19</v>
      </c>
      <c r="P453" s="161" t="s">
        <v>365</v>
      </c>
      <c r="Q453" s="161">
        <v>80</v>
      </c>
      <c r="R453" s="161">
        <v>100</v>
      </c>
      <c r="S453" s="168" t="s">
        <v>525</v>
      </c>
      <c r="T453" s="168" t="s">
        <v>1152</v>
      </c>
      <c r="U453" s="168">
        <v>45719</v>
      </c>
      <c r="V453" s="168">
        <v>46003</v>
      </c>
      <c r="W453" s="315" t="s">
        <v>1146</v>
      </c>
      <c r="XFC453" s="167"/>
    </row>
    <row r="454" spans="1:23 16382:16383" ht="135" hidden="1" x14ac:dyDescent="0.25">
      <c r="A454" s="325" t="s">
        <v>1153</v>
      </c>
      <c r="B454" s="71" t="s">
        <v>1153</v>
      </c>
      <c r="C454" s="178" t="s">
        <v>1146</v>
      </c>
      <c r="D454" s="178">
        <v>1</v>
      </c>
      <c r="E454" s="178" t="s">
        <v>492</v>
      </c>
      <c r="F454" s="178" t="s">
        <v>1153</v>
      </c>
      <c r="G454" s="178" t="s">
        <v>511</v>
      </c>
      <c r="H454" s="178" t="s">
        <v>1814</v>
      </c>
      <c r="I454" s="178" t="s">
        <v>1814</v>
      </c>
      <c r="J454" s="178" t="s">
        <v>1814</v>
      </c>
      <c r="K454" s="178" t="s">
        <v>19</v>
      </c>
      <c r="L454" s="178" t="s">
        <v>512</v>
      </c>
      <c r="M454" s="178" t="s">
        <v>19</v>
      </c>
      <c r="N454" s="178" t="s">
        <v>646</v>
      </c>
      <c r="O454" s="178" t="s">
        <v>1802</v>
      </c>
      <c r="P454" s="178" t="s">
        <v>215</v>
      </c>
      <c r="Q454" s="178">
        <v>20</v>
      </c>
      <c r="R454" s="178">
        <v>4</v>
      </c>
      <c r="S454" s="179" t="s">
        <v>497</v>
      </c>
      <c r="T454" s="179" t="s">
        <v>1154</v>
      </c>
      <c r="U454" s="179" t="s">
        <v>1886</v>
      </c>
      <c r="V454" s="161" t="s">
        <v>1887</v>
      </c>
      <c r="W454" s="315" t="s">
        <v>1155</v>
      </c>
      <c r="XFC454" s="177"/>
    </row>
    <row r="455" spans="1:23 16382:16383" ht="45" x14ac:dyDescent="0.25">
      <c r="A455" s="316" t="s">
        <v>1156</v>
      </c>
      <c r="B455" s="71" t="s">
        <v>1156</v>
      </c>
      <c r="C455" s="161" t="s">
        <v>1146</v>
      </c>
      <c r="D455" s="161">
        <v>1</v>
      </c>
      <c r="E455" s="161" t="s">
        <v>499</v>
      </c>
      <c r="F455" s="161" t="s">
        <v>1156</v>
      </c>
      <c r="G455" s="161" t="s">
        <v>19</v>
      </c>
      <c r="H455" s="161" t="s">
        <v>1814</v>
      </c>
      <c r="I455" s="161" t="s">
        <v>1814</v>
      </c>
      <c r="J455" s="161" t="s">
        <v>1814</v>
      </c>
      <c r="K455" s="161" t="s">
        <v>19</v>
      </c>
      <c r="L455" s="161" t="s">
        <v>19</v>
      </c>
      <c r="M455" s="161" t="s">
        <v>19</v>
      </c>
      <c r="N455" s="161" t="s">
        <v>646</v>
      </c>
      <c r="O455" s="161" t="s">
        <v>19</v>
      </c>
      <c r="P455" s="161" t="s">
        <v>216</v>
      </c>
      <c r="Q455" s="161">
        <v>50</v>
      </c>
      <c r="R455" s="161">
        <v>4</v>
      </c>
      <c r="S455" s="161" t="s">
        <v>497</v>
      </c>
      <c r="T455" s="161" t="s">
        <v>1157</v>
      </c>
      <c r="U455" s="168">
        <v>45691</v>
      </c>
      <c r="V455" s="168">
        <v>45869</v>
      </c>
      <c r="W455" s="315" t="s">
        <v>1146</v>
      </c>
    </row>
    <row r="456" spans="1:23 16382:16383" ht="45" x14ac:dyDescent="0.25">
      <c r="A456" s="317" t="s">
        <v>1158</v>
      </c>
      <c r="B456" s="71" t="s">
        <v>1158</v>
      </c>
      <c r="C456" s="161" t="s">
        <v>1146</v>
      </c>
      <c r="D456" s="161">
        <v>1</v>
      </c>
      <c r="E456" s="161" t="s">
        <v>1545</v>
      </c>
      <c r="F456" s="161" t="s">
        <v>1158</v>
      </c>
      <c r="G456" s="161" t="s">
        <v>19</v>
      </c>
      <c r="H456" s="161">
        <v>0</v>
      </c>
      <c r="I456" s="161">
        <v>0</v>
      </c>
      <c r="J456" s="161">
        <v>0</v>
      </c>
      <c r="K456" s="161" t="s">
        <v>19</v>
      </c>
      <c r="L456" s="161" t="s">
        <v>19</v>
      </c>
      <c r="M456" s="161" t="s">
        <v>19</v>
      </c>
      <c r="N456" s="161" t="s">
        <v>646</v>
      </c>
      <c r="O456" s="161" t="s">
        <v>19</v>
      </c>
      <c r="P456" s="161" t="s">
        <v>1159</v>
      </c>
      <c r="Q456" s="161">
        <v>0</v>
      </c>
      <c r="R456" s="161">
        <v>4</v>
      </c>
      <c r="S456" s="168" t="s">
        <v>497</v>
      </c>
      <c r="T456" s="168" t="s">
        <v>1160</v>
      </c>
      <c r="U456" s="168">
        <v>45736</v>
      </c>
      <c r="V456" s="168">
        <v>45869</v>
      </c>
      <c r="W456" s="315" t="s">
        <v>1036</v>
      </c>
      <c r="XFC456" s="167"/>
    </row>
    <row r="457" spans="1:23 16382:16383" ht="90" x14ac:dyDescent="0.25">
      <c r="A457" s="316" t="s">
        <v>1161</v>
      </c>
      <c r="B457" s="71" t="s">
        <v>1161</v>
      </c>
      <c r="C457" s="161" t="s">
        <v>1146</v>
      </c>
      <c r="D457" s="161">
        <v>1</v>
      </c>
      <c r="E457" s="161" t="s">
        <v>499</v>
      </c>
      <c r="F457" s="161" t="s">
        <v>1161</v>
      </c>
      <c r="G457" s="161" t="s">
        <v>19</v>
      </c>
      <c r="H457" s="161" t="s">
        <v>1814</v>
      </c>
      <c r="I457" s="161" t="s">
        <v>1814</v>
      </c>
      <c r="J457" s="161" t="s">
        <v>1814</v>
      </c>
      <c r="K457" s="161" t="s">
        <v>19</v>
      </c>
      <c r="L457" s="161" t="s">
        <v>19</v>
      </c>
      <c r="M457" s="161" t="s">
        <v>19</v>
      </c>
      <c r="N457" s="161" t="s">
        <v>646</v>
      </c>
      <c r="O457" s="161" t="s">
        <v>19</v>
      </c>
      <c r="P457" s="161" t="s">
        <v>217</v>
      </c>
      <c r="Q457" s="161">
        <v>30</v>
      </c>
      <c r="R457" s="161">
        <v>4</v>
      </c>
      <c r="S457" s="161" t="s">
        <v>497</v>
      </c>
      <c r="T457" s="161" t="s">
        <v>1162</v>
      </c>
      <c r="U457" s="168">
        <v>45870</v>
      </c>
      <c r="V457" s="168">
        <v>45898</v>
      </c>
      <c r="W457" s="315" t="s">
        <v>1146</v>
      </c>
    </row>
    <row r="458" spans="1:23 16382:16383" ht="60" x14ac:dyDescent="0.25">
      <c r="A458" s="316" t="s">
        <v>1163</v>
      </c>
      <c r="B458" s="71" t="s">
        <v>1163</v>
      </c>
      <c r="C458" s="161" t="s">
        <v>1146</v>
      </c>
      <c r="D458" s="161">
        <v>1</v>
      </c>
      <c r="E458" s="161" t="s">
        <v>1545</v>
      </c>
      <c r="F458" s="161" t="s">
        <v>1163</v>
      </c>
      <c r="G458" s="161" t="s">
        <v>19</v>
      </c>
      <c r="H458" s="161" t="s">
        <v>1814</v>
      </c>
      <c r="I458" s="161" t="s">
        <v>1814</v>
      </c>
      <c r="J458" s="161" t="s">
        <v>1814</v>
      </c>
      <c r="K458" s="161" t="s">
        <v>19</v>
      </c>
      <c r="L458" s="161" t="s">
        <v>19</v>
      </c>
      <c r="M458" s="161" t="s">
        <v>19</v>
      </c>
      <c r="N458" s="161" t="s">
        <v>646</v>
      </c>
      <c r="O458" s="161" t="s">
        <v>19</v>
      </c>
      <c r="P458" s="161" t="s">
        <v>218</v>
      </c>
      <c r="Q458" s="161">
        <v>0</v>
      </c>
      <c r="R458" s="161">
        <v>4</v>
      </c>
      <c r="S458" s="161" t="s">
        <v>497</v>
      </c>
      <c r="T458" s="161" t="s">
        <v>1164</v>
      </c>
      <c r="U458" s="168">
        <v>45901</v>
      </c>
      <c r="V458" s="168">
        <v>45961</v>
      </c>
      <c r="W458" s="315" t="s">
        <v>618</v>
      </c>
    </row>
    <row r="459" spans="1:23 16382:16383" ht="45" x14ac:dyDescent="0.25">
      <c r="A459" s="316" t="s">
        <v>1165</v>
      </c>
      <c r="B459" s="71" t="s">
        <v>1165</v>
      </c>
      <c r="C459" s="161" t="s">
        <v>1146</v>
      </c>
      <c r="D459" s="161">
        <v>1</v>
      </c>
      <c r="E459" s="161" t="s">
        <v>499</v>
      </c>
      <c r="F459" s="161" t="s">
        <v>1165</v>
      </c>
      <c r="G459" s="161" t="s">
        <v>19</v>
      </c>
      <c r="H459" s="161" t="s">
        <v>1814</v>
      </c>
      <c r="I459" s="161" t="s">
        <v>1814</v>
      </c>
      <c r="J459" s="161" t="s">
        <v>1814</v>
      </c>
      <c r="K459" s="161" t="s">
        <v>19</v>
      </c>
      <c r="L459" s="161" t="s">
        <v>19</v>
      </c>
      <c r="M459" s="161" t="s">
        <v>19</v>
      </c>
      <c r="N459" s="161" t="s">
        <v>646</v>
      </c>
      <c r="O459" s="161" t="s">
        <v>19</v>
      </c>
      <c r="P459" s="161" t="s">
        <v>219</v>
      </c>
      <c r="Q459" s="161">
        <v>20</v>
      </c>
      <c r="R459" s="161">
        <v>4</v>
      </c>
      <c r="S459" s="161" t="s">
        <v>497</v>
      </c>
      <c r="T459" s="161" t="s">
        <v>1166</v>
      </c>
      <c r="U459" s="168">
        <v>45965</v>
      </c>
      <c r="V459" s="168">
        <v>45989</v>
      </c>
      <c r="W459" s="315" t="s">
        <v>1146</v>
      </c>
    </row>
    <row r="460" spans="1:23 16382:16383" ht="105" hidden="1" x14ac:dyDescent="0.25">
      <c r="A460" s="325" t="s">
        <v>1167</v>
      </c>
      <c r="B460" s="71" t="s">
        <v>1167</v>
      </c>
      <c r="C460" s="178" t="s">
        <v>1146</v>
      </c>
      <c r="D460" s="178">
        <v>1</v>
      </c>
      <c r="E460" s="178" t="s">
        <v>492</v>
      </c>
      <c r="F460" s="178" t="s">
        <v>1167</v>
      </c>
      <c r="G460" s="178" t="s">
        <v>511</v>
      </c>
      <c r="H460" s="178" t="s">
        <v>1814</v>
      </c>
      <c r="I460" s="178" t="s">
        <v>1814</v>
      </c>
      <c r="J460" s="178" t="s">
        <v>1814</v>
      </c>
      <c r="K460" s="178" t="s">
        <v>19</v>
      </c>
      <c r="L460" s="178" t="s">
        <v>495</v>
      </c>
      <c r="M460" s="178" t="s">
        <v>19</v>
      </c>
      <c r="N460" s="178" t="s">
        <v>730</v>
      </c>
      <c r="O460" s="178" t="s">
        <v>1622</v>
      </c>
      <c r="P460" s="178" t="s">
        <v>366</v>
      </c>
      <c r="Q460" s="178">
        <v>15</v>
      </c>
      <c r="R460" s="178">
        <v>5</v>
      </c>
      <c r="S460" s="179" t="s">
        <v>497</v>
      </c>
      <c r="T460" s="179" t="s">
        <v>1168</v>
      </c>
      <c r="U460" s="179" t="s">
        <v>1886</v>
      </c>
      <c r="V460" s="161" t="s">
        <v>1906</v>
      </c>
      <c r="W460" s="315" t="s">
        <v>1146</v>
      </c>
      <c r="XFC460" s="177"/>
    </row>
    <row r="461" spans="1:23 16382:16383" ht="34.5" customHeight="1" x14ac:dyDescent="0.25">
      <c r="A461" s="316" t="s">
        <v>1169</v>
      </c>
      <c r="B461" s="71" t="s">
        <v>1169</v>
      </c>
      <c r="C461" s="161" t="s">
        <v>1146</v>
      </c>
      <c r="D461" s="161">
        <v>1</v>
      </c>
      <c r="E461" s="161" t="s">
        <v>499</v>
      </c>
      <c r="F461" s="161" t="s">
        <v>1169</v>
      </c>
      <c r="G461" s="161" t="s">
        <v>19</v>
      </c>
      <c r="H461" s="161">
        <v>0</v>
      </c>
      <c r="I461" s="161">
        <v>0</v>
      </c>
      <c r="J461" s="161">
        <v>0</v>
      </c>
      <c r="K461" s="161" t="s">
        <v>19</v>
      </c>
      <c r="L461" s="161" t="s">
        <v>19</v>
      </c>
      <c r="M461" s="161" t="s">
        <v>19</v>
      </c>
      <c r="N461" s="161" t="s">
        <v>782</v>
      </c>
      <c r="O461" s="161" t="s">
        <v>19</v>
      </c>
      <c r="P461" s="161" t="s">
        <v>367</v>
      </c>
      <c r="Q461" s="161">
        <v>20</v>
      </c>
      <c r="R461" s="161">
        <v>5</v>
      </c>
      <c r="S461" s="161" t="s">
        <v>497</v>
      </c>
      <c r="T461" s="161" t="s">
        <v>1170</v>
      </c>
      <c r="U461" s="168">
        <v>45691</v>
      </c>
      <c r="V461" s="168">
        <v>45716</v>
      </c>
      <c r="W461" s="315" t="s">
        <v>1146</v>
      </c>
    </row>
    <row r="462" spans="1:23 16382:16383" ht="45" x14ac:dyDescent="0.25">
      <c r="A462" s="316" t="s">
        <v>1171</v>
      </c>
      <c r="B462" s="71" t="s">
        <v>1171</v>
      </c>
      <c r="C462" s="161" t="s">
        <v>1146</v>
      </c>
      <c r="D462" s="161">
        <v>1</v>
      </c>
      <c r="E462" s="161" t="s">
        <v>499</v>
      </c>
      <c r="F462" s="161" t="s">
        <v>1171</v>
      </c>
      <c r="G462" s="161" t="s">
        <v>19</v>
      </c>
      <c r="H462" s="161">
        <v>0</v>
      </c>
      <c r="I462" s="161">
        <v>0</v>
      </c>
      <c r="J462" s="161">
        <v>0</v>
      </c>
      <c r="K462" s="161" t="s">
        <v>19</v>
      </c>
      <c r="L462" s="161" t="s">
        <v>19</v>
      </c>
      <c r="M462" s="161" t="s">
        <v>19</v>
      </c>
      <c r="N462" s="161" t="s">
        <v>782</v>
      </c>
      <c r="O462" s="161" t="s">
        <v>19</v>
      </c>
      <c r="P462" s="161" t="s">
        <v>368</v>
      </c>
      <c r="Q462" s="161">
        <v>80</v>
      </c>
      <c r="R462" s="161">
        <v>5</v>
      </c>
      <c r="S462" s="161" t="s">
        <v>497</v>
      </c>
      <c r="T462" s="161" t="s">
        <v>1172</v>
      </c>
      <c r="U462" s="168">
        <v>45719</v>
      </c>
      <c r="V462" s="168">
        <v>46003</v>
      </c>
      <c r="W462" s="315" t="s">
        <v>1146</v>
      </c>
    </row>
    <row r="463" spans="1:23 16382:16383" ht="60" hidden="1" x14ac:dyDescent="0.25">
      <c r="A463" s="325" t="s">
        <v>1173</v>
      </c>
      <c r="B463" s="71" t="s">
        <v>1173</v>
      </c>
      <c r="C463" s="178" t="s">
        <v>1146</v>
      </c>
      <c r="D463" s="178">
        <v>1</v>
      </c>
      <c r="E463" s="178" t="s">
        <v>492</v>
      </c>
      <c r="F463" s="178" t="s">
        <v>1173</v>
      </c>
      <c r="G463" s="178" t="s">
        <v>511</v>
      </c>
      <c r="H463" s="178" t="s">
        <v>1814</v>
      </c>
      <c r="I463" s="178" t="s">
        <v>1814</v>
      </c>
      <c r="J463" s="178" t="s">
        <v>1814</v>
      </c>
      <c r="K463" s="178" t="s">
        <v>19</v>
      </c>
      <c r="L463" s="178" t="s">
        <v>495</v>
      </c>
      <c r="M463" s="178" t="s">
        <v>19</v>
      </c>
      <c r="N463" s="178" t="s">
        <v>606</v>
      </c>
      <c r="O463" s="178" t="s">
        <v>1803</v>
      </c>
      <c r="P463" s="178" t="s">
        <v>175</v>
      </c>
      <c r="Q463" s="178">
        <v>15</v>
      </c>
      <c r="R463" s="178">
        <v>1</v>
      </c>
      <c r="S463" s="179" t="s">
        <v>497</v>
      </c>
      <c r="T463" s="179" t="s">
        <v>1174</v>
      </c>
      <c r="U463" s="179" t="s">
        <v>1886</v>
      </c>
      <c r="V463" s="161" t="s">
        <v>1943</v>
      </c>
      <c r="W463" s="315" t="s">
        <v>1146</v>
      </c>
      <c r="XFC463" s="177"/>
    </row>
    <row r="464" spans="1:23 16382:16383" ht="60" x14ac:dyDescent="0.25">
      <c r="A464" s="316" t="s">
        <v>1175</v>
      </c>
      <c r="B464" s="71" t="s">
        <v>1175</v>
      </c>
      <c r="C464" s="161" t="s">
        <v>1146</v>
      </c>
      <c r="D464" s="161">
        <v>1</v>
      </c>
      <c r="E464" s="161" t="s">
        <v>499</v>
      </c>
      <c r="F464" s="161" t="s">
        <v>1175</v>
      </c>
      <c r="G464" s="161" t="s">
        <v>19</v>
      </c>
      <c r="H464" s="161" t="s">
        <v>1814</v>
      </c>
      <c r="I464" s="161" t="s">
        <v>1814</v>
      </c>
      <c r="J464" s="161" t="s">
        <v>1814</v>
      </c>
      <c r="K464" s="161" t="s">
        <v>19</v>
      </c>
      <c r="L464" s="161" t="s">
        <v>19</v>
      </c>
      <c r="M464" s="161" t="s">
        <v>19</v>
      </c>
      <c r="N464" s="161" t="s">
        <v>606</v>
      </c>
      <c r="O464" s="161" t="s">
        <v>19</v>
      </c>
      <c r="P464" s="161" t="s">
        <v>176</v>
      </c>
      <c r="Q464" s="161">
        <v>20</v>
      </c>
      <c r="R464" s="161">
        <v>6</v>
      </c>
      <c r="S464" s="168" t="s">
        <v>497</v>
      </c>
      <c r="T464" s="168" t="s">
        <v>1176</v>
      </c>
      <c r="U464" s="168">
        <v>45691</v>
      </c>
      <c r="V464" s="168">
        <v>45989</v>
      </c>
      <c r="W464" s="315" t="s">
        <v>1146</v>
      </c>
      <c r="XFC464" s="167"/>
    </row>
    <row r="465" spans="1:23 16383:16383" ht="34.5" customHeight="1" x14ac:dyDescent="0.25">
      <c r="A465" s="316" t="s">
        <v>1177</v>
      </c>
      <c r="B465" s="71" t="s">
        <v>1177</v>
      </c>
      <c r="C465" s="161" t="s">
        <v>1146</v>
      </c>
      <c r="D465" s="161">
        <v>1</v>
      </c>
      <c r="E465" s="161" t="s">
        <v>499</v>
      </c>
      <c r="F465" s="161" t="s">
        <v>1177</v>
      </c>
      <c r="G465" s="161" t="s">
        <v>19</v>
      </c>
      <c r="H465" s="161">
        <v>0</v>
      </c>
      <c r="I465" s="161">
        <v>0</v>
      </c>
      <c r="J465" s="161">
        <v>0</v>
      </c>
      <c r="K465" s="161" t="s">
        <v>19</v>
      </c>
      <c r="L465" s="161" t="s">
        <v>19</v>
      </c>
      <c r="M465" s="161" t="s">
        <v>19</v>
      </c>
      <c r="N465" s="161" t="s">
        <v>1499</v>
      </c>
      <c r="O465" s="161" t="s">
        <v>19</v>
      </c>
      <c r="P465" s="161" t="s">
        <v>177</v>
      </c>
      <c r="Q465" s="161">
        <v>80</v>
      </c>
      <c r="R465" s="161">
        <v>1</v>
      </c>
      <c r="S465" s="161" t="s">
        <v>497</v>
      </c>
      <c r="T465" s="161" t="s">
        <v>1174</v>
      </c>
      <c r="U465" s="168">
        <v>45870</v>
      </c>
      <c r="V465" s="168">
        <v>46010</v>
      </c>
      <c r="W465" s="315" t="s">
        <v>1146</v>
      </c>
    </row>
    <row r="466" spans="1:23 16383:16383" ht="255" hidden="1" x14ac:dyDescent="0.25">
      <c r="A466" s="325" t="s">
        <v>1178</v>
      </c>
      <c r="B466" s="71" t="s">
        <v>1178</v>
      </c>
      <c r="C466" s="178" t="s">
        <v>1146</v>
      </c>
      <c r="D466" s="178">
        <v>1</v>
      </c>
      <c r="E466" s="178" t="s">
        <v>492</v>
      </c>
      <c r="F466" s="178" t="s">
        <v>1178</v>
      </c>
      <c r="G466" s="178" t="s">
        <v>511</v>
      </c>
      <c r="H466" s="178" t="s">
        <v>10</v>
      </c>
      <c r="I466" s="178" t="s">
        <v>1456</v>
      </c>
      <c r="J466" s="178" t="s">
        <v>1457</v>
      </c>
      <c r="K466" s="178" t="s">
        <v>1901</v>
      </c>
      <c r="L466" s="178" t="s">
        <v>495</v>
      </c>
      <c r="M466" s="178" t="s">
        <v>19</v>
      </c>
      <c r="N466" s="178" t="s">
        <v>646</v>
      </c>
      <c r="O466" s="178" t="s">
        <v>1623</v>
      </c>
      <c r="P466" s="178" t="s">
        <v>369</v>
      </c>
      <c r="Q466" s="178">
        <v>15</v>
      </c>
      <c r="R466" s="178">
        <v>1</v>
      </c>
      <c r="S466" s="179" t="s">
        <v>497</v>
      </c>
      <c r="T466" s="179" t="s">
        <v>1179</v>
      </c>
      <c r="U466" s="179" t="s">
        <v>1893</v>
      </c>
      <c r="V466" s="161" t="s">
        <v>1906</v>
      </c>
      <c r="W466" s="315" t="s">
        <v>1146</v>
      </c>
      <c r="XFC466" s="177"/>
    </row>
    <row r="467" spans="1:23 16383:16383" ht="45" x14ac:dyDescent="0.25">
      <c r="A467" s="316" t="s">
        <v>1180</v>
      </c>
      <c r="B467" s="71" t="s">
        <v>1180</v>
      </c>
      <c r="C467" s="161" t="s">
        <v>1146</v>
      </c>
      <c r="D467" s="161">
        <v>1</v>
      </c>
      <c r="E467" s="161" t="s">
        <v>499</v>
      </c>
      <c r="F467" s="161" t="s">
        <v>1180</v>
      </c>
      <c r="G467" s="161" t="s">
        <v>19</v>
      </c>
      <c r="H467" s="161" t="s">
        <v>1814</v>
      </c>
      <c r="I467" s="161" t="s">
        <v>1814</v>
      </c>
      <c r="J467" s="161" t="s">
        <v>1814</v>
      </c>
      <c r="K467" s="161" t="s">
        <v>19</v>
      </c>
      <c r="L467" s="161" t="s">
        <v>19</v>
      </c>
      <c r="M467" s="161" t="s">
        <v>19</v>
      </c>
      <c r="N467" s="161" t="s">
        <v>646</v>
      </c>
      <c r="O467" s="161" t="s">
        <v>19</v>
      </c>
      <c r="P467" s="161" t="s">
        <v>370</v>
      </c>
      <c r="Q467" s="161">
        <v>20</v>
      </c>
      <c r="R467" s="161">
        <v>1</v>
      </c>
      <c r="S467" s="168" t="s">
        <v>497</v>
      </c>
      <c r="T467" s="168" t="s">
        <v>1181</v>
      </c>
      <c r="U467" s="168">
        <v>45677</v>
      </c>
      <c r="V467" s="168">
        <v>45835</v>
      </c>
      <c r="W467" s="315" t="s">
        <v>1146</v>
      </c>
      <c r="XFC467" s="167"/>
    </row>
    <row r="468" spans="1:23 16383:16383" ht="34.5" customHeight="1" x14ac:dyDescent="0.25">
      <c r="A468" s="316" t="s">
        <v>1182</v>
      </c>
      <c r="B468" s="71" t="s">
        <v>1182</v>
      </c>
      <c r="C468" s="161" t="s">
        <v>1146</v>
      </c>
      <c r="D468" s="161">
        <v>1</v>
      </c>
      <c r="E468" s="161" t="s">
        <v>499</v>
      </c>
      <c r="F468" s="161" t="s">
        <v>1182</v>
      </c>
      <c r="G468" s="161" t="s">
        <v>19</v>
      </c>
      <c r="H468" s="161">
        <v>0</v>
      </c>
      <c r="I468" s="161">
        <v>0</v>
      </c>
      <c r="J468" s="161">
        <v>0</v>
      </c>
      <c r="K468" s="161" t="s">
        <v>19</v>
      </c>
      <c r="L468" s="161" t="s">
        <v>19</v>
      </c>
      <c r="M468" s="161" t="s">
        <v>19</v>
      </c>
      <c r="N468" s="161" t="s">
        <v>646</v>
      </c>
      <c r="O468" s="161" t="s">
        <v>19</v>
      </c>
      <c r="P468" s="161" t="s">
        <v>371</v>
      </c>
      <c r="Q468" s="161">
        <v>80</v>
      </c>
      <c r="R468" s="161">
        <v>1</v>
      </c>
      <c r="S468" s="161" t="s">
        <v>497</v>
      </c>
      <c r="T468" s="161" t="s">
        <v>1183</v>
      </c>
      <c r="U468" s="168">
        <v>45839</v>
      </c>
      <c r="V468" s="168">
        <v>46003</v>
      </c>
      <c r="W468" s="315" t="s">
        <v>1146</v>
      </c>
    </row>
    <row r="469" spans="1:23 16383:16383" ht="60" hidden="1" x14ac:dyDescent="0.25">
      <c r="A469" s="325" t="s">
        <v>1184</v>
      </c>
      <c r="B469" s="71" t="s">
        <v>1184</v>
      </c>
      <c r="C469" s="178" t="s">
        <v>1146</v>
      </c>
      <c r="D469" s="178">
        <v>1</v>
      </c>
      <c r="E469" s="178" t="s">
        <v>492</v>
      </c>
      <c r="F469" s="178" t="s">
        <v>1184</v>
      </c>
      <c r="G469" s="178" t="s">
        <v>511</v>
      </c>
      <c r="H469" s="178" t="s">
        <v>1814</v>
      </c>
      <c r="I469" s="178" t="s">
        <v>1814</v>
      </c>
      <c r="J469" s="178" t="s">
        <v>1814</v>
      </c>
      <c r="K469" s="178" t="s">
        <v>19</v>
      </c>
      <c r="L469" s="178" t="s">
        <v>495</v>
      </c>
      <c r="M469" s="178" t="s">
        <v>19</v>
      </c>
      <c r="N469" s="178" t="s">
        <v>606</v>
      </c>
      <c r="O469" s="178">
        <v>0</v>
      </c>
      <c r="P469" s="178" t="s">
        <v>178</v>
      </c>
      <c r="Q469" s="178">
        <v>15</v>
      </c>
      <c r="R469" s="178">
        <v>1</v>
      </c>
      <c r="S469" s="179" t="s">
        <v>497</v>
      </c>
      <c r="T469" s="179" t="s">
        <v>1185</v>
      </c>
      <c r="U469" s="179" t="s">
        <v>1893</v>
      </c>
      <c r="V469" s="161" t="s">
        <v>1906</v>
      </c>
      <c r="W469" s="315" t="s">
        <v>1146</v>
      </c>
      <c r="XFC469" s="177"/>
    </row>
    <row r="470" spans="1:23 16383:16383" ht="45" x14ac:dyDescent="0.25">
      <c r="A470" s="316" t="s">
        <v>1186</v>
      </c>
      <c r="B470" s="71" t="s">
        <v>1186</v>
      </c>
      <c r="C470" s="161" t="s">
        <v>1146</v>
      </c>
      <c r="D470" s="161">
        <v>1</v>
      </c>
      <c r="E470" s="161" t="s">
        <v>499</v>
      </c>
      <c r="F470" s="161" t="s">
        <v>1186</v>
      </c>
      <c r="G470" s="161" t="s">
        <v>19</v>
      </c>
      <c r="H470" s="161">
        <v>0</v>
      </c>
      <c r="I470" s="161">
        <v>0</v>
      </c>
      <c r="J470" s="161">
        <v>0</v>
      </c>
      <c r="K470" s="161" t="s">
        <v>19</v>
      </c>
      <c r="L470" s="161" t="s">
        <v>19</v>
      </c>
      <c r="M470" s="161" t="s">
        <v>19</v>
      </c>
      <c r="N470" s="161" t="s">
        <v>606</v>
      </c>
      <c r="O470" s="161" t="s">
        <v>19</v>
      </c>
      <c r="P470" s="161" t="s">
        <v>179</v>
      </c>
      <c r="Q470" s="161">
        <v>20</v>
      </c>
      <c r="R470" s="161">
        <v>4</v>
      </c>
      <c r="S470" s="161" t="s">
        <v>497</v>
      </c>
      <c r="T470" s="161" t="s">
        <v>1187</v>
      </c>
      <c r="U470" s="168">
        <v>45677</v>
      </c>
      <c r="V470" s="168">
        <v>45835</v>
      </c>
      <c r="W470" s="315" t="s">
        <v>1146</v>
      </c>
    </row>
    <row r="471" spans="1:23 16383:16383" ht="34.5" customHeight="1" x14ac:dyDescent="0.25">
      <c r="A471" s="316" t="s">
        <v>1188</v>
      </c>
      <c r="B471" s="71" t="s">
        <v>1188</v>
      </c>
      <c r="C471" s="161" t="s">
        <v>1146</v>
      </c>
      <c r="D471" s="161">
        <v>1</v>
      </c>
      <c r="E471" s="161" t="s">
        <v>499</v>
      </c>
      <c r="F471" s="161" t="s">
        <v>1188</v>
      </c>
      <c r="G471" s="161" t="s">
        <v>19</v>
      </c>
      <c r="H471" s="161">
        <v>0</v>
      </c>
      <c r="I471" s="161">
        <v>0</v>
      </c>
      <c r="J471" s="161">
        <v>0</v>
      </c>
      <c r="K471" s="161" t="s">
        <v>19</v>
      </c>
      <c r="L471" s="161" t="s">
        <v>19</v>
      </c>
      <c r="M471" s="161" t="s">
        <v>19</v>
      </c>
      <c r="N471" s="161" t="s">
        <v>606</v>
      </c>
      <c r="O471" s="161" t="s">
        <v>19</v>
      </c>
      <c r="P471" s="161" t="s">
        <v>180</v>
      </c>
      <c r="Q471" s="161">
        <v>40</v>
      </c>
      <c r="R471" s="161">
        <v>4</v>
      </c>
      <c r="S471" s="168" t="s">
        <v>497</v>
      </c>
      <c r="T471" s="168" t="s">
        <v>1189</v>
      </c>
      <c r="U471" s="168">
        <v>45839</v>
      </c>
      <c r="V471" s="168">
        <v>45975</v>
      </c>
      <c r="W471" s="315" t="s">
        <v>1146</v>
      </c>
      <c r="XFC471" s="167"/>
    </row>
    <row r="472" spans="1:23 16383:16383" ht="45" x14ac:dyDescent="0.25">
      <c r="A472" s="316" t="s">
        <v>1190</v>
      </c>
      <c r="B472" s="71" t="s">
        <v>1190</v>
      </c>
      <c r="C472" s="161" t="s">
        <v>1146</v>
      </c>
      <c r="D472" s="161">
        <v>1</v>
      </c>
      <c r="E472" s="161" t="s">
        <v>499</v>
      </c>
      <c r="F472" s="161" t="s">
        <v>1190</v>
      </c>
      <c r="G472" s="161" t="s">
        <v>19</v>
      </c>
      <c r="H472" s="161" t="s">
        <v>1814</v>
      </c>
      <c r="I472" s="161" t="s">
        <v>1814</v>
      </c>
      <c r="J472" s="161" t="s">
        <v>1814</v>
      </c>
      <c r="K472" s="161" t="s">
        <v>19</v>
      </c>
      <c r="L472" s="161" t="s">
        <v>19</v>
      </c>
      <c r="M472" s="161" t="s">
        <v>19</v>
      </c>
      <c r="N472" s="161" t="s">
        <v>606</v>
      </c>
      <c r="O472" s="161" t="s">
        <v>19</v>
      </c>
      <c r="P472" s="161" t="s">
        <v>181</v>
      </c>
      <c r="Q472" s="161">
        <v>40</v>
      </c>
      <c r="R472" s="161">
        <v>1</v>
      </c>
      <c r="S472" s="161" t="s">
        <v>497</v>
      </c>
      <c r="T472" s="161" t="s">
        <v>1191</v>
      </c>
      <c r="U472" s="168">
        <v>45975</v>
      </c>
      <c r="V472" s="168">
        <v>46003</v>
      </c>
      <c r="W472" s="315" t="s">
        <v>1146</v>
      </c>
    </row>
    <row r="473" spans="1:23 16383:16383" ht="45" hidden="1" x14ac:dyDescent="0.25">
      <c r="A473" s="325" t="s">
        <v>493</v>
      </c>
      <c r="B473" s="71" t="s">
        <v>493</v>
      </c>
      <c r="C473" s="178" t="s">
        <v>491</v>
      </c>
      <c r="D473" s="178">
        <v>2</v>
      </c>
      <c r="E473" s="178" t="s">
        <v>492</v>
      </c>
      <c r="F473" s="178" t="s">
        <v>493</v>
      </c>
      <c r="G473" s="178" t="s">
        <v>494</v>
      </c>
      <c r="H473" s="178" t="s">
        <v>1814</v>
      </c>
      <c r="I473" s="178" t="s">
        <v>1814</v>
      </c>
      <c r="J473" s="178" t="s">
        <v>1814</v>
      </c>
      <c r="K473" s="178" t="s">
        <v>19</v>
      </c>
      <c r="L473" s="178" t="s">
        <v>495</v>
      </c>
      <c r="M473" s="178" t="s">
        <v>19</v>
      </c>
      <c r="N473" s="178" t="s">
        <v>496</v>
      </c>
      <c r="O473" s="178" t="s">
        <v>1600</v>
      </c>
      <c r="P473" s="178" t="s">
        <v>62</v>
      </c>
      <c r="Q473" s="178">
        <v>20</v>
      </c>
      <c r="R473" s="178">
        <v>1</v>
      </c>
      <c r="S473" s="179" t="s">
        <v>497</v>
      </c>
      <c r="T473" s="179" t="s">
        <v>498</v>
      </c>
      <c r="U473" s="179" t="s">
        <v>1914</v>
      </c>
      <c r="V473" s="161" t="s">
        <v>1895</v>
      </c>
      <c r="W473" s="315" t="s">
        <v>491</v>
      </c>
      <c r="XFC473" s="177"/>
    </row>
    <row r="474" spans="1:23 16383:16383" ht="45" x14ac:dyDescent="0.25">
      <c r="A474" s="316" t="s">
        <v>500</v>
      </c>
      <c r="B474" s="71" t="s">
        <v>500</v>
      </c>
      <c r="C474" s="161" t="s">
        <v>491</v>
      </c>
      <c r="D474" s="161">
        <v>2</v>
      </c>
      <c r="E474" s="161" t="s">
        <v>499</v>
      </c>
      <c r="F474" s="161" t="s">
        <v>500</v>
      </c>
      <c r="G474" s="161" t="s">
        <v>19</v>
      </c>
      <c r="H474" s="161" t="s">
        <v>1814</v>
      </c>
      <c r="I474" s="161" t="s">
        <v>1814</v>
      </c>
      <c r="J474" s="161" t="s">
        <v>1814</v>
      </c>
      <c r="K474" s="161" t="s">
        <v>19</v>
      </c>
      <c r="L474" s="161" t="s">
        <v>19</v>
      </c>
      <c r="M474" s="161" t="s">
        <v>19</v>
      </c>
      <c r="N474" s="161" t="s">
        <v>496</v>
      </c>
      <c r="O474" s="161" t="s">
        <v>19</v>
      </c>
      <c r="P474" s="161" t="s">
        <v>63</v>
      </c>
      <c r="Q474" s="161">
        <v>50</v>
      </c>
      <c r="R474" s="161">
        <v>1</v>
      </c>
      <c r="S474" s="161" t="s">
        <v>497</v>
      </c>
      <c r="T474" s="161" t="s">
        <v>501</v>
      </c>
      <c r="U474" s="168">
        <v>45672</v>
      </c>
      <c r="V474" s="168">
        <v>45688</v>
      </c>
      <c r="W474" s="315" t="s">
        <v>491</v>
      </c>
    </row>
    <row r="475" spans="1:23 16383:16383" ht="45" x14ac:dyDescent="0.25">
      <c r="A475" s="316" t="s">
        <v>502</v>
      </c>
      <c r="B475" s="71" t="s">
        <v>502</v>
      </c>
      <c r="C475" s="161" t="s">
        <v>491</v>
      </c>
      <c r="D475" s="161">
        <v>2</v>
      </c>
      <c r="E475" s="161" t="s">
        <v>499</v>
      </c>
      <c r="F475" s="161" t="s">
        <v>502</v>
      </c>
      <c r="G475" s="161" t="s">
        <v>19</v>
      </c>
      <c r="H475" s="161">
        <v>0</v>
      </c>
      <c r="I475" s="161">
        <v>0</v>
      </c>
      <c r="J475" s="161">
        <v>0</v>
      </c>
      <c r="K475" s="161" t="s">
        <v>19</v>
      </c>
      <c r="L475" s="161" t="s">
        <v>19</v>
      </c>
      <c r="M475" s="161" t="s">
        <v>19</v>
      </c>
      <c r="N475" s="161" t="s">
        <v>496</v>
      </c>
      <c r="O475" s="161" t="s">
        <v>19</v>
      </c>
      <c r="P475" s="161" t="s">
        <v>64</v>
      </c>
      <c r="Q475" s="161">
        <v>50</v>
      </c>
      <c r="R475" s="161">
        <v>1</v>
      </c>
      <c r="S475" s="161" t="s">
        <v>497</v>
      </c>
      <c r="T475" s="161" t="s">
        <v>503</v>
      </c>
      <c r="U475" s="168">
        <v>45672</v>
      </c>
      <c r="V475" s="168">
        <v>45688</v>
      </c>
      <c r="W475" s="315" t="s">
        <v>491</v>
      </c>
    </row>
    <row r="476" spans="1:23 16383:16383" ht="30" hidden="1" x14ac:dyDescent="0.25">
      <c r="A476" s="325" t="s">
        <v>504</v>
      </c>
      <c r="B476" s="71" t="s">
        <v>504</v>
      </c>
      <c r="C476" s="178" t="s">
        <v>491</v>
      </c>
      <c r="D476" s="178">
        <v>2</v>
      </c>
      <c r="E476" s="178" t="s">
        <v>492</v>
      </c>
      <c r="F476" s="178" t="s">
        <v>504</v>
      </c>
      <c r="G476" s="178" t="s">
        <v>494</v>
      </c>
      <c r="H476" s="178" t="s">
        <v>1814</v>
      </c>
      <c r="I476" s="178" t="s">
        <v>1814</v>
      </c>
      <c r="J476" s="178" t="s">
        <v>1814</v>
      </c>
      <c r="K476" s="178" t="s">
        <v>19</v>
      </c>
      <c r="L476" s="178" t="s">
        <v>495</v>
      </c>
      <c r="M476" s="178" t="s">
        <v>19</v>
      </c>
      <c r="N476" s="178" t="s">
        <v>496</v>
      </c>
      <c r="O476" s="178" t="s">
        <v>1600</v>
      </c>
      <c r="P476" s="178" t="s">
        <v>65</v>
      </c>
      <c r="Q476" s="178">
        <v>20</v>
      </c>
      <c r="R476" s="178">
        <v>1</v>
      </c>
      <c r="S476" s="179" t="s">
        <v>497</v>
      </c>
      <c r="T476" s="179" t="s">
        <v>505</v>
      </c>
      <c r="U476" s="179" t="s">
        <v>1914</v>
      </c>
      <c r="V476" s="161" t="s">
        <v>1895</v>
      </c>
      <c r="W476" s="315" t="s">
        <v>491</v>
      </c>
      <c r="XFC476" s="177"/>
    </row>
    <row r="477" spans="1:23 16383:16383" ht="34.5" customHeight="1" x14ac:dyDescent="0.25">
      <c r="A477" s="316" t="s">
        <v>506</v>
      </c>
      <c r="B477" s="71" t="s">
        <v>506</v>
      </c>
      <c r="C477" s="161" t="s">
        <v>491</v>
      </c>
      <c r="D477" s="161">
        <v>2</v>
      </c>
      <c r="E477" s="161" t="s">
        <v>499</v>
      </c>
      <c r="F477" s="161" t="s">
        <v>506</v>
      </c>
      <c r="G477" s="161" t="s">
        <v>19</v>
      </c>
      <c r="H477" s="161">
        <v>0</v>
      </c>
      <c r="I477" s="161">
        <v>0</v>
      </c>
      <c r="J477" s="161">
        <v>0</v>
      </c>
      <c r="K477" s="161" t="s">
        <v>19</v>
      </c>
      <c r="L477" s="161" t="s">
        <v>19</v>
      </c>
      <c r="M477" s="161" t="s">
        <v>19</v>
      </c>
      <c r="N477" s="161" t="s">
        <v>496</v>
      </c>
      <c r="O477" s="161" t="s">
        <v>19</v>
      </c>
      <c r="P477" s="161" t="s">
        <v>66</v>
      </c>
      <c r="Q477" s="161">
        <v>50</v>
      </c>
      <c r="R477" s="161">
        <v>1</v>
      </c>
      <c r="S477" s="161" t="s">
        <v>497</v>
      </c>
      <c r="T477" s="161" t="s">
        <v>507</v>
      </c>
      <c r="U477" s="168">
        <v>45672</v>
      </c>
      <c r="V477" s="168">
        <v>45688</v>
      </c>
      <c r="W477" s="315" t="s">
        <v>491</v>
      </c>
    </row>
    <row r="478" spans="1:23 16383:16383" ht="30" x14ac:dyDescent="0.25">
      <c r="A478" s="316" t="s">
        <v>508</v>
      </c>
      <c r="B478" s="71" t="s">
        <v>508</v>
      </c>
      <c r="C478" s="161" t="s">
        <v>491</v>
      </c>
      <c r="D478" s="161">
        <v>2</v>
      </c>
      <c r="E478" s="161" t="s">
        <v>499</v>
      </c>
      <c r="F478" s="161" t="s">
        <v>508</v>
      </c>
      <c r="G478" s="161" t="s">
        <v>19</v>
      </c>
      <c r="H478" s="161">
        <v>0</v>
      </c>
      <c r="I478" s="161">
        <v>0</v>
      </c>
      <c r="J478" s="161">
        <v>0</v>
      </c>
      <c r="K478" s="161" t="s">
        <v>19</v>
      </c>
      <c r="L478" s="161" t="s">
        <v>19</v>
      </c>
      <c r="M478" s="161" t="s">
        <v>19</v>
      </c>
      <c r="N478" s="161" t="s">
        <v>496</v>
      </c>
      <c r="O478" s="161" t="s">
        <v>19</v>
      </c>
      <c r="P478" s="161" t="s">
        <v>67</v>
      </c>
      <c r="Q478" s="161">
        <v>50</v>
      </c>
      <c r="R478" s="161">
        <v>1</v>
      </c>
      <c r="S478" s="161" t="s">
        <v>497</v>
      </c>
      <c r="T478" s="161" t="s">
        <v>509</v>
      </c>
      <c r="U478" s="168">
        <v>45672</v>
      </c>
      <c r="V478" s="168">
        <v>45688</v>
      </c>
      <c r="W478" s="315" t="s">
        <v>491</v>
      </c>
    </row>
    <row r="479" spans="1:23 16383:16383" ht="60" hidden="1" x14ac:dyDescent="0.25">
      <c r="A479" s="325" t="s">
        <v>510</v>
      </c>
      <c r="B479" s="71" t="s">
        <v>510</v>
      </c>
      <c r="C479" s="178" t="s">
        <v>491</v>
      </c>
      <c r="D479" s="178">
        <v>2</v>
      </c>
      <c r="E479" s="178" t="s">
        <v>492</v>
      </c>
      <c r="F479" s="178" t="s">
        <v>510</v>
      </c>
      <c r="G479" s="178" t="s">
        <v>511</v>
      </c>
      <c r="H479" s="178" t="s">
        <v>1814</v>
      </c>
      <c r="I479" s="178" t="s">
        <v>1814</v>
      </c>
      <c r="J479" s="178" t="s">
        <v>1814</v>
      </c>
      <c r="K479" s="178" t="s">
        <v>19</v>
      </c>
      <c r="L479" s="178" t="s">
        <v>512</v>
      </c>
      <c r="M479" s="178" t="s">
        <v>22</v>
      </c>
      <c r="N479" s="178" t="s">
        <v>496</v>
      </c>
      <c r="O479" s="178">
        <v>0</v>
      </c>
      <c r="P479" s="178" t="s">
        <v>68</v>
      </c>
      <c r="Q479" s="178">
        <v>60</v>
      </c>
      <c r="R479" s="178">
        <v>1</v>
      </c>
      <c r="S479" s="179" t="s">
        <v>497</v>
      </c>
      <c r="T479" s="179" t="s">
        <v>513</v>
      </c>
      <c r="U479" s="179" t="s">
        <v>1912</v>
      </c>
      <c r="V479" s="161" t="s">
        <v>1943</v>
      </c>
      <c r="W479" s="315" t="s">
        <v>514</v>
      </c>
      <c r="XFC479" s="177"/>
    </row>
    <row r="480" spans="1:23 16383:16383" ht="45" x14ac:dyDescent="0.25">
      <c r="A480" s="316" t="s">
        <v>515</v>
      </c>
      <c r="B480" s="71" t="s">
        <v>515</v>
      </c>
      <c r="C480" s="161" t="s">
        <v>491</v>
      </c>
      <c r="D480" s="161">
        <v>2</v>
      </c>
      <c r="E480" s="161" t="s">
        <v>499</v>
      </c>
      <c r="F480" s="161" t="s">
        <v>515</v>
      </c>
      <c r="G480" s="161" t="s">
        <v>1814</v>
      </c>
      <c r="H480" s="161" t="s">
        <v>1814</v>
      </c>
      <c r="I480" s="161" t="s">
        <v>1814</v>
      </c>
      <c r="J480" s="161" t="s">
        <v>1814</v>
      </c>
      <c r="K480" s="161" t="s">
        <v>19</v>
      </c>
      <c r="L480" s="161" t="s">
        <v>19</v>
      </c>
      <c r="M480" s="161" t="s">
        <v>19</v>
      </c>
      <c r="N480" s="161" t="s">
        <v>496</v>
      </c>
      <c r="O480" s="161" t="s">
        <v>19</v>
      </c>
      <c r="P480" s="161" t="s">
        <v>69</v>
      </c>
      <c r="Q480" s="161">
        <v>50</v>
      </c>
      <c r="R480" s="161">
        <v>2</v>
      </c>
      <c r="S480" s="168" t="s">
        <v>497</v>
      </c>
      <c r="T480" s="168" t="s">
        <v>516</v>
      </c>
      <c r="U480" s="168">
        <v>45659</v>
      </c>
      <c r="V480" s="168">
        <v>45716</v>
      </c>
      <c r="W480" s="315" t="s">
        <v>517</v>
      </c>
      <c r="XFC480" s="160"/>
    </row>
    <row r="481" spans="1:23 16381:16383" ht="60" x14ac:dyDescent="0.25">
      <c r="A481" s="316" t="s">
        <v>518</v>
      </c>
      <c r="B481" s="71" t="s">
        <v>518</v>
      </c>
      <c r="C481" s="161" t="s">
        <v>491</v>
      </c>
      <c r="D481" s="161">
        <v>2</v>
      </c>
      <c r="E481" s="161" t="s">
        <v>499</v>
      </c>
      <c r="F481" s="161" t="s">
        <v>518</v>
      </c>
      <c r="G481" s="161" t="s">
        <v>19</v>
      </c>
      <c r="H481" s="161" t="s">
        <v>1814</v>
      </c>
      <c r="I481" s="161" t="s">
        <v>1814</v>
      </c>
      <c r="J481" s="161" t="s">
        <v>1814</v>
      </c>
      <c r="K481" s="161" t="s">
        <v>19</v>
      </c>
      <c r="L481" s="161" t="s">
        <v>19</v>
      </c>
      <c r="M481" s="161" t="s">
        <v>19</v>
      </c>
      <c r="N481" s="161" t="s">
        <v>496</v>
      </c>
      <c r="O481" s="161" t="s">
        <v>19</v>
      </c>
      <c r="P481" s="161" t="s">
        <v>1815</v>
      </c>
      <c r="Q481" s="161">
        <v>25</v>
      </c>
      <c r="R481" s="161">
        <v>2</v>
      </c>
      <c r="S481" s="168" t="s">
        <v>497</v>
      </c>
      <c r="T481" s="168" t="s">
        <v>519</v>
      </c>
      <c r="U481" s="168">
        <v>45691</v>
      </c>
      <c r="V481" s="168">
        <v>46010</v>
      </c>
      <c r="W481" s="315" t="s">
        <v>514</v>
      </c>
      <c r="XFC481" s="160"/>
    </row>
    <row r="482" spans="1:23 16381:16383" ht="34.5" customHeight="1" x14ac:dyDescent="0.25">
      <c r="A482" s="316" t="s">
        <v>520</v>
      </c>
      <c r="B482" s="71" t="s">
        <v>520</v>
      </c>
      <c r="C482" s="161" t="s">
        <v>491</v>
      </c>
      <c r="D482" s="161">
        <v>2</v>
      </c>
      <c r="E482" s="161" t="s">
        <v>499</v>
      </c>
      <c r="F482" s="161" t="s">
        <v>520</v>
      </c>
      <c r="G482" s="161" t="s">
        <v>19</v>
      </c>
      <c r="H482" s="161">
        <v>0</v>
      </c>
      <c r="I482" s="161">
        <v>0</v>
      </c>
      <c r="J482" s="161">
        <v>0</v>
      </c>
      <c r="K482" s="161" t="s">
        <v>19</v>
      </c>
      <c r="L482" s="161" t="s">
        <v>19</v>
      </c>
      <c r="M482" s="161" t="s">
        <v>19</v>
      </c>
      <c r="N482" s="161" t="s">
        <v>496</v>
      </c>
      <c r="O482" s="161" t="s">
        <v>19</v>
      </c>
      <c r="P482" s="161" t="s">
        <v>70</v>
      </c>
      <c r="Q482" s="161">
        <v>25</v>
      </c>
      <c r="R482" s="161">
        <v>2</v>
      </c>
      <c r="S482" s="168" t="s">
        <v>497</v>
      </c>
      <c r="T482" s="168" t="s">
        <v>521</v>
      </c>
      <c r="U482" s="168">
        <v>45811</v>
      </c>
      <c r="V482" s="168">
        <v>46010</v>
      </c>
      <c r="W482" s="315" t="s">
        <v>491</v>
      </c>
      <c r="XFC482" s="160"/>
    </row>
    <row r="483" spans="1:23 16381:16383" ht="45" hidden="1" x14ac:dyDescent="0.25">
      <c r="A483" s="325" t="s">
        <v>1098</v>
      </c>
      <c r="B483" s="71" t="s">
        <v>1098</v>
      </c>
      <c r="C483" s="178" t="s">
        <v>1097</v>
      </c>
      <c r="D483" s="178">
        <v>3</v>
      </c>
      <c r="E483" s="178" t="s">
        <v>492</v>
      </c>
      <c r="F483" s="178" t="s">
        <v>1098</v>
      </c>
      <c r="G483" s="178" t="s">
        <v>511</v>
      </c>
      <c r="H483" s="178" t="s">
        <v>1814</v>
      </c>
      <c r="I483" s="178" t="s">
        <v>1814</v>
      </c>
      <c r="J483" s="178" t="s">
        <v>1814</v>
      </c>
      <c r="K483" s="178" t="s">
        <v>19</v>
      </c>
      <c r="L483" s="178" t="s">
        <v>495</v>
      </c>
      <c r="M483" s="178" t="s">
        <v>20</v>
      </c>
      <c r="N483" s="178" t="s">
        <v>531</v>
      </c>
      <c r="O483" s="178">
        <v>0</v>
      </c>
      <c r="P483" s="178" t="s">
        <v>109</v>
      </c>
      <c r="Q483" s="178">
        <v>20</v>
      </c>
      <c r="R483" s="178">
        <v>1</v>
      </c>
      <c r="S483" s="179" t="s">
        <v>497</v>
      </c>
      <c r="T483" s="179" t="s">
        <v>1099</v>
      </c>
      <c r="U483" s="179" t="s">
        <v>1941</v>
      </c>
      <c r="V483" s="161" t="s">
        <v>1955</v>
      </c>
      <c r="W483" s="315" t="s">
        <v>1097</v>
      </c>
      <c r="XFC483" s="177"/>
    </row>
    <row r="484" spans="1:23 16381:16383" ht="45" x14ac:dyDescent="0.25">
      <c r="A484" s="316" t="s">
        <v>1100</v>
      </c>
      <c r="B484" s="71" t="s">
        <v>1100</v>
      </c>
      <c r="C484" s="161" t="s">
        <v>1097</v>
      </c>
      <c r="D484" s="161">
        <v>3</v>
      </c>
      <c r="E484" s="161" t="s">
        <v>499</v>
      </c>
      <c r="F484" s="161" t="s">
        <v>1100</v>
      </c>
      <c r="G484" s="161" t="s">
        <v>19</v>
      </c>
      <c r="H484" s="161" t="s">
        <v>1814</v>
      </c>
      <c r="I484" s="161" t="s">
        <v>1814</v>
      </c>
      <c r="J484" s="161" t="s">
        <v>1814</v>
      </c>
      <c r="K484" s="161" t="s">
        <v>19</v>
      </c>
      <c r="L484" s="161" t="s">
        <v>19</v>
      </c>
      <c r="M484" s="161" t="s">
        <v>19</v>
      </c>
      <c r="N484" s="161" t="s">
        <v>531</v>
      </c>
      <c r="O484" s="161" t="s">
        <v>19</v>
      </c>
      <c r="P484" s="161" t="s">
        <v>110</v>
      </c>
      <c r="Q484" s="161">
        <v>20</v>
      </c>
      <c r="R484" s="161">
        <v>1</v>
      </c>
      <c r="S484" s="168" t="s">
        <v>497</v>
      </c>
      <c r="T484" s="168" t="s">
        <v>1101</v>
      </c>
      <c r="U484" s="168">
        <v>45730</v>
      </c>
      <c r="V484" s="168">
        <v>45762</v>
      </c>
      <c r="W484" s="315" t="s">
        <v>1097</v>
      </c>
      <c r="XFC484" s="160"/>
    </row>
    <row r="485" spans="1:23 16381:16383" ht="30" x14ac:dyDescent="0.25">
      <c r="A485" s="316" t="s">
        <v>1102</v>
      </c>
      <c r="B485" s="71" t="s">
        <v>1102</v>
      </c>
      <c r="C485" s="161" t="s">
        <v>1097</v>
      </c>
      <c r="D485" s="161">
        <v>3</v>
      </c>
      <c r="E485" s="161" t="s">
        <v>499</v>
      </c>
      <c r="F485" s="161" t="s">
        <v>1102</v>
      </c>
      <c r="G485" s="161" t="s">
        <v>19</v>
      </c>
      <c r="H485" s="161" t="s">
        <v>1814</v>
      </c>
      <c r="I485" s="161" t="s">
        <v>1814</v>
      </c>
      <c r="J485" s="161" t="s">
        <v>1814</v>
      </c>
      <c r="K485" s="161" t="s">
        <v>19</v>
      </c>
      <c r="L485" s="161" t="s">
        <v>19</v>
      </c>
      <c r="M485" s="161" t="s">
        <v>19</v>
      </c>
      <c r="N485" s="161" t="s">
        <v>531</v>
      </c>
      <c r="O485" s="161" t="s">
        <v>19</v>
      </c>
      <c r="P485" s="161" t="s">
        <v>111</v>
      </c>
      <c r="Q485" s="161">
        <v>20</v>
      </c>
      <c r="R485" s="161">
        <v>1</v>
      </c>
      <c r="S485" s="168" t="s">
        <v>497</v>
      </c>
      <c r="T485" s="168" t="s">
        <v>1103</v>
      </c>
      <c r="U485" s="168">
        <v>45765</v>
      </c>
      <c r="V485" s="168">
        <v>45779</v>
      </c>
      <c r="W485" s="315" t="s">
        <v>1097</v>
      </c>
      <c r="XFC485" s="167"/>
    </row>
    <row r="486" spans="1:23 16381:16383" ht="45" x14ac:dyDescent="0.25">
      <c r="A486" s="316" t="s">
        <v>1104</v>
      </c>
      <c r="B486" s="71" t="s">
        <v>1104</v>
      </c>
      <c r="C486" s="161" t="s">
        <v>1097</v>
      </c>
      <c r="D486" s="161">
        <v>3</v>
      </c>
      <c r="E486" s="161" t="s">
        <v>499</v>
      </c>
      <c r="F486" s="161" t="s">
        <v>1104</v>
      </c>
      <c r="G486" s="161" t="s">
        <v>19</v>
      </c>
      <c r="H486" s="161">
        <v>0</v>
      </c>
      <c r="I486" s="161">
        <v>0</v>
      </c>
      <c r="J486" s="161">
        <v>0</v>
      </c>
      <c r="K486" s="161" t="s">
        <v>19</v>
      </c>
      <c r="L486" s="161" t="s">
        <v>19</v>
      </c>
      <c r="M486" s="161" t="s">
        <v>19</v>
      </c>
      <c r="N486" s="161" t="s">
        <v>531</v>
      </c>
      <c r="O486" s="161" t="s">
        <v>19</v>
      </c>
      <c r="P486" s="161" t="s">
        <v>112</v>
      </c>
      <c r="Q486" s="161">
        <v>20</v>
      </c>
      <c r="R486" s="161">
        <v>1</v>
      </c>
      <c r="S486" s="161" t="s">
        <v>497</v>
      </c>
      <c r="T486" s="161" t="s">
        <v>1105</v>
      </c>
      <c r="U486" s="168">
        <v>45782</v>
      </c>
      <c r="V486" s="168">
        <v>45912</v>
      </c>
      <c r="W486" s="315" t="s">
        <v>1097</v>
      </c>
    </row>
    <row r="487" spans="1:23 16381:16383" ht="30" x14ac:dyDescent="0.25">
      <c r="A487" s="316" t="s">
        <v>1106</v>
      </c>
      <c r="B487" s="71" t="s">
        <v>1106</v>
      </c>
      <c r="C487" s="161" t="s">
        <v>1097</v>
      </c>
      <c r="D487" s="161">
        <v>3</v>
      </c>
      <c r="E487" s="161" t="s">
        <v>499</v>
      </c>
      <c r="F487" s="161" t="s">
        <v>1106</v>
      </c>
      <c r="G487" s="161" t="s">
        <v>19</v>
      </c>
      <c r="H487" s="161" t="s">
        <v>1814</v>
      </c>
      <c r="I487" s="161" t="s">
        <v>1814</v>
      </c>
      <c r="J487" s="161" t="s">
        <v>1814</v>
      </c>
      <c r="K487" s="161" t="s">
        <v>19</v>
      </c>
      <c r="L487" s="161" t="s">
        <v>19</v>
      </c>
      <c r="M487" s="161" t="s">
        <v>19</v>
      </c>
      <c r="N487" s="161" t="s">
        <v>531</v>
      </c>
      <c r="O487" s="161" t="s">
        <v>19</v>
      </c>
      <c r="P487" s="161" t="s">
        <v>113</v>
      </c>
      <c r="Q487" s="161">
        <v>40</v>
      </c>
      <c r="R487" s="161">
        <v>2</v>
      </c>
      <c r="S487" s="161" t="s">
        <v>497</v>
      </c>
      <c r="T487" s="161" t="s">
        <v>1107</v>
      </c>
      <c r="U487" s="168">
        <v>45915</v>
      </c>
      <c r="V487" s="168">
        <v>46006</v>
      </c>
      <c r="W487" s="315" t="s">
        <v>1097</v>
      </c>
    </row>
    <row r="488" spans="1:23 16381:16383" ht="34.5" hidden="1" customHeight="1" x14ac:dyDescent="0.25">
      <c r="A488" s="325" t="s">
        <v>1108</v>
      </c>
      <c r="B488" s="71" t="s">
        <v>1108</v>
      </c>
      <c r="C488" s="178" t="s">
        <v>1097</v>
      </c>
      <c r="D488" s="178">
        <v>3</v>
      </c>
      <c r="E488" s="178" t="s">
        <v>492</v>
      </c>
      <c r="F488" s="178" t="s">
        <v>1108</v>
      </c>
      <c r="G488" s="178" t="s">
        <v>511</v>
      </c>
      <c r="H488" s="178" t="s">
        <v>61</v>
      </c>
      <c r="I488" s="178" t="s">
        <v>1795</v>
      </c>
      <c r="J488" s="178" t="s">
        <v>1451</v>
      </c>
      <c r="K488" s="178" t="s">
        <v>1885</v>
      </c>
      <c r="L488" s="178" t="s">
        <v>495</v>
      </c>
      <c r="M488" s="178" t="s">
        <v>39</v>
      </c>
      <c r="N488" s="178" t="s">
        <v>606</v>
      </c>
      <c r="O488" s="178">
        <v>0</v>
      </c>
      <c r="P488" s="178" t="s">
        <v>161</v>
      </c>
      <c r="Q488" s="178">
        <v>20</v>
      </c>
      <c r="R488" s="178">
        <v>100</v>
      </c>
      <c r="S488" s="179" t="s">
        <v>525</v>
      </c>
      <c r="T488" s="179" t="s">
        <v>1109</v>
      </c>
      <c r="U488" s="179" t="s">
        <v>1999</v>
      </c>
      <c r="V488" s="161" t="s">
        <v>1943</v>
      </c>
      <c r="W488" s="315" t="s">
        <v>1097</v>
      </c>
      <c r="XFC488" s="177"/>
    </row>
    <row r="489" spans="1:23 16381:16383" ht="60" x14ac:dyDescent="0.25">
      <c r="A489" s="316" t="s">
        <v>1110</v>
      </c>
      <c r="B489" s="71" t="s">
        <v>1110</v>
      </c>
      <c r="C489" s="161" t="s">
        <v>1097</v>
      </c>
      <c r="D489" s="161">
        <v>3</v>
      </c>
      <c r="E489" s="161" t="s">
        <v>499</v>
      </c>
      <c r="F489" s="161" t="s">
        <v>1110</v>
      </c>
      <c r="G489" s="161" t="s">
        <v>19</v>
      </c>
      <c r="H489" s="161">
        <v>0</v>
      </c>
      <c r="I489" s="161">
        <v>0</v>
      </c>
      <c r="J489" s="161">
        <v>0</v>
      </c>
      <c r="K489" s="161" t="s">
        <v>19</v>
      </c>
      <c r="L489" s="161" t="s">
        <v>19</v>
      </c>
      <c r="M489" s="161" t="s">
        <v>19</v>
      </c>
      <c r="N489" s="161" t="s">
        <v>606</v>
      </c>
      <c r="O489" s="161" t="s">
        <v>19</v>
      </c>
      <c r="P489" s="161" t="s">
        <v>162</v>
      </c>
      <c r="Q489" s="161">
        <v>15</v>
      </c>
      <c r="R489" s="161">
        <v>2</v>
      </c>
      <c r="S489" s="161" t="s">
        <v>497</v>
      </c>
      <c r="T489" s="161" t="s">
        <v>1111</v>
      </c>
      <c r="U489" s="168">
        <v>45712</v>
      </c>
      <c r="V489" s="168">
        <v>45723</v>
      </c>
      <c r="W489" s="315" t="s">
        <v>1097</v>
      </c>
    </row>
    <row r="490" spans="1:23 16381:16383" ht="45" x14ac:dyDescent="0.25">
      <c r="A490" s="316" t="s">
        <v>1112</v>
      </c>
      <c r="B490" s="71" t="s">
        <v>1112</v>
      </c>
      <c r="C490" s="161" t="s">
        <v>1097</v>
      </c>
      <c r="D490" s="161">
        <v>3</v>
      </c>
      <c r="E490" s="161" t="s">
        <v>499</v>
      </c>
      <c r="F490" s="161" t="s">
        <v>1112</v>
      </c>
      <c r="G490" s="161" t="s">
        <v>19</v>
      </c>
      <c r="H490" s="161" t="s">
        <v>1814</v>
      </c>
      <c r="I490" s="161" t="s">
        <v>1814</v>
      </c>
      <c r="J490" s="161" t="s">
        <v>1814</v>
      </c>
      <c r="K490" s="161" t="s">
        <v>19</v>
      </c>
      <c r="L490" s="161" t="s">
        <v>19</v>
      </c>
      <c r="M490" s="161" t="s">
        <v>19</v>
      </c>
      <c r="N490" s="161" t="s">
        <v>606</v>
      </c>
      <c r="O490" s="161" t="s">
        <v>19</v>
      </c>
      <c r="P490" s="161" t="s">
        <v>163</v>
      </c>
      <c r="Q490" s="161">
        <v>30</v>
      </c>
      <c r="R490" s="161">
        <v>1</v>
      </c>
      <c r="S490" s="161" t="s">
        <v>497</v>
      </c>
      <c r="T490" s="161" t="s">
        <v>1113</v>
      </c>
      <c r="U490" s="168">
        <v>45726</v>
      </c>
      <c r="V490" s="168">
        <v>45777</v>
      </c>
      <c r="W490" s="315" t="s">
        <v>1097</v>
      </c>
    </row>
    <row r="491" spans="1:23 16381:16383" ht="30" x14ac:dyDescent="0.25">
      <c r="A491" s="316" t="s">
        <v>1114</v>
      </c>
      <c r="B491" s="71" t="s">
        <v>1114</v>
      </c>
      <c r="C491" s="161" t="s">
        <v>1097</v>
      </c>
      <c r="D491" s="161">
        <v>3</v>
      </c>
      <c r="E491" s="161" t="s">
        <v>499</v>
      </c>
      <c r="F491" s="161" t="s">
        <v>1114</v>
      </c>
      <c r="G491" s="161" t="s">
        <v>19</v>
      </c>
      <c r="H491" s="161" t="s">
        <v>1814</v>
      </c>
      <c r="I491" s="161" t="s">
        <v>1814</v>
      </c>
      <c r="J491" s="161" t="s">
        <v>1814</v>
      </c>
      <c r="K491" s="161" t="s">
        <v>19</v>
      </c>
      <c r="L491" s="161" t="s">
        <v>19</v>
      </c>
      <c r="M491" s="161" t="s">
        <v>19</v>
      </c>
      <c r="N491" s="161" t="s">
        <v>606</v>
      </c>
      <c r="O491" s="161" t="s">
        <v>19</v>
      </c>
      <c r="P491" s="161" t="s">
        <v>96</v>
      </c>
      <c r="Q491" s="161">
        <v>50</v>
      </c>
      <c r="R491" s="161">
        <v>100</v>
      </c>
      <c r="S491" s="161" t="s">
        <v>525</v>
      </c>
      <c r="T491" s="161" t="s">
        <v>868</v>
      </c>
      <c r="U491" s="168">
        <v>45778</v>
      </c>
      <c r="V491" s="168">
        <v>45989</v>
      </c>
      <c r="W491" s="315" t="s">
        <v>1097</v>
      </c>
    </row>
    <row r="492" spans="1:23 16381:16383" ht="34.5" customHeight="1" x14ac:dyDescent="0.25">
      <c r="A492" s="316" t="s">
        <v>1115</v>
      </c>
      <c r="B492" s="71" t="s">
        <v>1115</v>
      </c>
      <c r="C492" s="161" t="s">
        <v>1097</v>
      </c>
      <c r="D492" s="161">
        <v>3</v>
      </c>
      <c r="E492" s="161" t="s">
        <v>499</v>
      </c>
      <c r="F492" s="161" t="s">
        <v>1115</v>
      </c>
      <c r="G492" s="161" t="s">
        <v>19</v>
      </c>
      <c r="H492" s="161">
        <v>0</v>
      </c>
      <c r="I492" s="161">
        <v>0</v>
      </c>
      <c r="J492" s="161">
        <v>0</v>
      </c>
      <c r="K492" s="161" t="s">
        <v>19</v>
      </c>
      <c r="L492" s="161" t="s">
        <v>19</v>
      </c>
      <c r="M492" s="161" t="s">
        <v>19</v>
      </c>
      <c r="N492" s="161" t="s">
        <v>606</v>
      </c>
      <c r="O492" s="161" t="s">
        <v>19</v>
      </c>
      <c r="P492" s="161" t="s">
        <v>164</v>
      </c>
      <c r="Q492" s="161">
        <v>5</v>
      </c>
      <c r="R492" s="161">
        <v>2</v>
      </c>
      <c r="S492" s="161" t="s">
        <v>497</v>
      </c>
      <c r="T492" s="161" t="s">
        <v>1116</v>
      </c>
      <c r="U492" s="168">
        <v>45992</v>
      </c>
      <c r="V492" s="168">
        <v>46010</v>
      </c>
      <c r="W492" s="315" t="s">
        <v>1097</v>
      </c>
    </row>
    <row r="493" spans="1:23 16381:16383" ht="45" hidden="1" x14ac:dyDescent="0.25">
      <c r="A493" s="318" t="s">
        <v>1117</v>
      </c>
      <c r="B493" s="71" t="e">
        <v>#N/A</v>
      </c>
      <c r="C493" s="170" t="s">
        <v>1097</v>
      </c>
      <c r="D493" s="170">
        <v>3</v>
      </c>
      <c r="E493" s="170" t="s">
        <v>2068</v>
      </c>
      <c r="F493" s="170" t="s">
        <v>1117</v>
      </c>
      <c r="G493" s="170" t="s">
        <v>511</v>
      </c>
      <c r="H493" s="170" t="e">
        <v>#N/A</v>
      </c>
      <c r="I493" s="170" t="e">
        <v>#N/A</v>
      </c>
      <c r="J493" s="170" t="e">
        <v>#N/A</v>
      </c>
      <c r="K493" s="170" t="s">
        <v>19</v>
      </c>
      <c r="L493" s="170" t="s">
        <v>495</v>
      </c>
      <c r="M493" s="170" t="s">
        <v>20</v>
      </c>
      <c r="N493" s="170" t="s">
        <v>1118</v>
      </c>
      <c r="O493" s="170" t="s">
        <v>19</v>
      </c>
      <c r="P493" s="170" t="s">
        <v>94</v>
      </c>
      <c r="Q493" s="170">
        <v>0</v>
      </c>
      <c r="R493" s="175">
        <v>1</v>
      </c>
      <c r="S493" s="171" t="s">
        <v>497</v>
      </c>
      <c r="T493" s="170" t="s">
        <v>1119</v>
      </c>
      <c r="U493" s="171" t="s">
        <v>2028</v>
      </c>
      <c r="V493" s="170" t="s">
        <v>1943</v>
      </c>
      <c r="W493" s="315" t="s">
        <v>1097</v>
      </c>
      <c r="XFB493" s="167"/>
    </row>
    <row r="494" spans="1:23 16381:16383" ht="30" x14ac:dyDescent="0.25">
      <c r="A494" s="318" t="s">
        <v>1120</v>
      </c>
      <c r="B494" s="71" t="e">
        <v>#N/A</v>
      </c>
      <c r="C494" s="170" t="s">
        <v>1097</v>
      </c>
      <c r="D494" s="170">
        <v>3</v>
      </c>
      <c r="E494" s="170" t="s">
        <v>2067</v>
      </c>
      <c r="F494" s="170" t="s">
        <v>1120</v>
      </c>
      <c r="G494" s="170" t="s">
        <v>19</v>
      </c>
      <c r="H494" s="170" t="s">
        <v>1814</v>
      </c>
      <c r="I494" s="170" t="s">
        <v>1814</v>
      </c>
      <c r="J494" s="170" t="s">
        <v>1814</v>
      </c>
      <c r="K494" s="170" t="s">
        <v>19</v>
      </c>
      <c r="L494" s="170" t="s">
        <v>19</v>
      </c>
      <c r="M494" s="170" t="s">
        <v>19</v>
      </c>
      <c r="N494" s="161" t="s">
        <v>1118</v>
      </c>
      <c r="O494" s="170" t="s">
        <v>19</v>
      </c>
      <c r="P494" s="170" t="s">
        <v>95</v>
      </c>
      <c r="Q494" s="175">
        <v>20</v>
      </c>
      <c r="R494" s="171">
        <v>1</v>
      </c>
      <c r="S494" s="170" t="s">
        <v>497</v>
      </c>
      <c r="T494" s="171" t="s">
        <v>1121</v>
      </c>
      <c r="U494" s="171">
        <v>45761</v>
      </c>
      <c r="V494" s="168">
        <v>45807</v>
      </c>
      <c r="W494" s="315" t="s">
        <v>1097</v>
      </c>
      <c r="XFA494" s="167"/>
    </row>
    <row r="495" spans="1:23 16381:16383" ht="30" x14ac:dyDescent="0.25">
      <c r="A495" s="318" t="s">
        <v>1122</v>
      </c>
      <c r="B495" s="71" t="e">
        <v>#N/A</v>
      </c>
      <c r="C495" s="170" t="s">
        <v>1097</v>
      </c>
      <c r="D495" s="170">
        <v>3</v>
      </c>
      <c r="E495" s="170" t="s">
        <v>2067</v>
      </c>
      <c r="F495" s="170" t="s">
        <v>1122</v>
      </c>
      <c r="G495" s="170" t="s">
        <v>19</v>
      </c>
      <c r="H495" s="170" t="s">
        <v>1814</v>
      </c>
      <c r="I495" s="170" t="s">
        <v>1814</v>
      </c>
      <c r="J495" s="170" t="s">
        <v>1814</v>
      </c>
      <c r="K495" s="170" t="s">
        <v>19</v>
      </c>
      <c r="L495" s="170" t="s">
        <v>19</v>
      </c>
      <c r="M495" s="170" t="s">
        <v>19</v>
      </c>
      <c r="N495" s="161" t="s">
        <v>1118</v>
      </c>
      <c r="O495" s="170" t="s">
        <v>19</v>
      </c>
      <c r="P495" s="170" t="s">
        <v>96</v>
      </c>
      <c r="Q495" s="170">
        <v>80</v>
      </c>
      <c r="R495" s="175">
        <v>100</v>
      </c>
      <c r="S495" s="171" t="s">
        <v>525</v>
      </c>
      <c r="T495" s="170" t="s">
        <v>868</v>
      </c>
      <c r="U495" s="171">
        <v>45810</v>
      </c>
      <c r="V495" s="171">
        <v>46010</v>
      </c>
      <c r="W495" s="315" t="s">
        <v>1097</v>
      </c>
      <c r="XFB495" s="167"/>
    </row>
    <row r="496" spans="1:23 16381:16383" ht="34.5" hidden="1" customHeight="1" x14ac:dyDescent="0.25">
      <c r="A496" s="325" t="s">
        <v>1123</v>
      </c>
      <c r="B496" s="71" t="s">
        <v>1123</v>
      </c>
      <c r="C496" s="178" t="s">
        <v>1097</v>
      </c>
      <c r="D496" s="178">
        <v>3</v>
      </c>
      <c r="E496" s="178" t="s">
        <v>492</v>
      </c>
      <c r="F496" s="178" t="s">
        <v>1123</v>
      </c>
      <c r="G496" s="178" t="s">
        <v>511</v>
      </c>
      <c r="H496" s="178" t="s">
        <v>61</v>
      </c>
      <c r="I496" s="178" t="s">
        <v>1795</v>
      </c>
      <c r="J496" s="178" t="s">
        <v>1451</v>
      </c>
      <c r="K496" s="178" t="s">
        <v>1885</v>
      </c>
      <c r="L496" s="178" t="s">
        <v>512</v>
      </c>
      <c r="M496" s="178" t="s">
        <v>39</v>
      </c>
      <c r="N496" s="178" t="s">
        <v>1118</v>
      </c>
      <c r="O496" s="178">
        <v>0</v>
      </c>
      <c r="P496" s="178" t="s">
        <v>97</v>
      </c>
      <c r="Q496" s="178">
        <v>20</v>
      </c>
      <c r="R496" s="178">
        <v>1</v>
      </c>
      <c r="S496" s="179" t="s">
        <v>497</v>
      </c>
      <c r="T496" s="179" t="s">
        <v>1124</v>
      </c>
      <c r="U496" s="179" t="s">
        <v>1922</v>
      </c>
      <c r="V496" s="161" t="s">
        <v>2038</v>
      </c>
      <c r="W496" s="315" t="s">
        <v>1125</v>
      </c>
      <c r="XFC496" s="177"/>
    </row>
    <row r="497" spans="1:23 16383:16383" ht="30" x14ac:dyDescent="0.25">
      <c r="A497" s="316" t="s">
        <v>1126</v>
      </c>
      <c r="B497" s="71" t="s">
        <v>1126</v>
      </c>
      <c r="C497" s="161" t="s">
        <v>1097</v>
      </c>
      <c r="D497" s="161">
        <v>3</v>
      </c>
      <c r="E497" s="161" t="s">
        <v>499</v>
      </c>
      <c r="F497" s="161" t="s">
        <v>1126</v>
      </c>
      <c r="G497" s="161" t="s">
        <v>19</v>
      </c>
      <c r="H497" s="161" t="s">
        <v>1814</v>
      </c>
      <c r="I497" s="161" t="s">
        <v>1814</v>
      </c>
      <c r="J497" s="161" t="s">
        <v>1814</v>
      </c>
      <c r="K497" s="161" t="s">
        <v>19</v>
      </c>
      <c r="L497" s="161" t="s">
        <v>19</v>
      </c>
      <c r="M497" s="161" t="s">
        <v>19</v>
      </c>
      <c r="N497" s="161" t="s">
        <v>1118</v>
      </c>
      <c r="O497" s="161" t="s">
        <v>19</v>
      </c>
      <c r="P497" s="161" t="s">
        <v>98</v>
      </c>
      <c r="Q497" s="161">
        <v>10</v>
      </c>
      <c r="R497" s="161">
        <v>1</v>
      </c>
      <c r="S497" s="168" t="s">
        <v>497</v>
      </c>
      <c r="T497" s="168" t="s">
        <v>1127</v>
      </c>
      <c r="U497" s="168">
        <v>45782</v>
      </c>
      <c r="V497" s="168">
        <v>45814</v>
      </c>
      <c r="W497" s="315" t="s">
        <v>1097</v>
      </c>
      <c r="XFC497" s="167"/>
    </row>
    <row r="498" spans="1:23 16383:16383" ht="45" x14ac:dyDescent="0.25">
      <c r="A498" s="316" t="s">
        <v>1128</v>
      </c>
      <c r="B498" s="71" t="s">
        <v>1128</v>
      </c>
      <c r="C498" s="161" t="s">
        <v>1097</v>
      </c>
      <c r="D498" s="161">
        <v>3</v>
      </c>
      <c r="E498" s="161" t="s">
        <v>499</v>
      </c>
      <c r="F498" s="161" t="s">
        <v>1128</v>
      </c>
      <c r="G498" s="161" t="s">
        <v>19</v>
      </c>
      <c r="H498" s="161">
        <v>0</v>
      </c>
      <c r="I498" s="161">
        <v>0</v>
      </c>
      <c r="J498" s="161">
        <v>0</v>
      </c>
      <c r="K498" s="161" t="s">
        <v>19</v>
      </c>
      <c r="L498" s="161" t="s">
        <v>19</v>
      </c>
      <c r="M498" s="161" t="s">
        <v>19</v>
      </c>
      <c r="N498" s="161" t="s">
        <v>1118</v>
      </c>
      <c r="O498" s="161" t="s">
        <v>19</v>
      </c>
      <c r="P498" s="161" t="s">
        <v>1876</v>
      </c>
      <c r="Q498" s="161">
        <v>8</v>
      </c>
      <c r="R498" s="161">
        <v>100</v>
      </c>
      <c r="S498" s="161" t="s">
        <v>525</v>
      </c>
      <c r="T498" s="161" t="s">
        <v>1129</v>
      </c>
      <c r="U498" s="168">
        <v>45817</v>
      </c>
      <c r="V498" s="168">
        <v>45884</v>
      </c>
      <c r="W498" s="315" t="s">
        <v>1125</v>
      </c>
    </row>
    <row r="499" spans="1:23 16383:16383" ht="45" x14ac:dyDescent="0.25">
      <c r="A499" s="316" t="s">
        <v>1130</v>
      </c>
      <c r="B499" s="71" t="s">
        <v>1130</v>
      </c>
      <c r="C499" s="161" t="s">
        <v>1097</v>
      </c>
      <c r="D499" s="161">
        <v>3</v>
      </c>
      <c r="E499" s="161" t="s">
        <v>499</v>
      </c>
      <c r="F499" s="161" t="s">
        <v>1130</v>
      </c>
      <c r="G499" s="161" t="s">
        <v>19</v>
      </c>
      <c r="H499" s="161" t="s">
        <v>1814</v>
      </c>
      <c r="I499" s="161" t="s">
        <v>1814</v>
      </c>
      <c r="J499" s="161" t="s">
        <v>1814</v>
      </c>
      <c r="K499" s="161" t="s">
        <v>19</v>
      </c>
      <c r="L499" s="161" t="s">
        <v>19</v>
      </c>
      <c r="M499" s="161" t="s">
        <v>19</v>
      </c>
      <c r="N499" s="161" t="s">
        <v>1118</v>
      </c>
      <c r="O499" s="161" t="s">
        <v>19</v>
      </c>
      <c r="P499" s="161" t="s">
        <v>1877</v>
      </c>
      <c r="Q499" s="161">
        <v>22</v>
      </c>
      <c r="R499" s="161">
        <v>100</v>
      </c>
      <c r="S499" s="161" t="s">
        <v>525</v>
      </c>
      <c r="T499" s="161" t="s">
        <v>1129</v>
      </c>
      <c r="U499" s="168">
        <v>45887</v>
      </c>
      <c r="V499" s="168">
        <v>45926</v>
      </c>
      <c r="W499" s="315" t="s">
        <v>1125</v>
      </c>
    </row>
    <row r="500" spans="1:23 16383:16383" ht="30" x14ac:dyDescent="0.25">
      <c r="A500" s="316" t="s">
        <v>1132</v>
      </c>
      <c r="B500" s="71" t="s">
        <v>1132</v>
      </c>
      <c r="C500" s="161" t="s">
        <v>1097</v>
      </c>
      <c r="D500" s="161">
        <v>3</v>
      </c>
      <c r="E500" s="161" t="s">
        <v>499</v>
      </c>
      <c r="F500" s="161" t="s">
        <v>1132</v>
      </c>
      <c r="G500" s="161" t="s">
        <v>19</v>
      </c>
      <c r="H500" s="161" t="s">
        <v>1814</v>
      </c>
      <c r="I500" s="161" t="s">
        <v>1814</v>
      </c>
      <c r="J500" s="161" t="s">
        <v>1814</v>
      </c>
      <c r="K500" s="161" t="s">
        <v>19</v>
      </c>
      <c r="L500" s="161" t="s">
        <v>19</v>
      </c>
      <c r="M500" s="161" t="s">
        <v>19</v>
      </c>
      <c r="N500" s="161" t="s">
        <v>1118</v>
      </c>
      <c r="O500" s="161" t="s">
        <v>19</v>
      </c>
      <c r="P500" s="161" t="s">
        <v>99</v>
      </c>
      <c r="Q500" s="161">
        <v>50</v>
      </c>
      <c r="R500" s="161">
        <v>1</v>
      </c>
      <c r="S500" s="168" t="s">
        <v>497</v>
      </c>
      <c r="T500" s="168" t="s">
        <v>1131</v>
      </c>
      <c r="U500" s="168">
        <v>45854</v>
      </c>
      <c r="V500" s="168">
        <v>45929</v>
      </c>
      <c r="W500" s="315" t="s">
        <v>1125</v>
      </c>
      <c r="XFC500" s="167"/>
    </row>
    <row r="501" spans="1:23 16383:16383" ht="34.5" customHeight="1" x14ac:dyDescent="0.25">
      <c r="A501" s="316" t="s">
        <v>1878</v>
      </c>
      <c r="B501" s="71" t="s">
        <v>1878</v>
      </c>
      <c r="C501" s="161" t="s">
        <v>1097</v>
      </c>
      <c r="D501" s="161">
        <v>3</v>
      </c>
      <c r="E501" s="161" t="s">
        <v>499</v>
      </c>
      <c r="F501" s="161" t="s">
        <v>1878</v>
      </c>
      <c r="G501" s="161" t="s">
        <v>19</v>
      </c>
      <c r="H501" s="161">
        <v>0</v>
      </c>
      <c r="I501" s="161">
        <v>0</v>
      </c>
      <c r="J501" s="161">
        <v>0</v>
      </c>
      <c r="K501" s="161" t="s">
        <v>19</v>
      </c>
      <c r="L501" s="161" t="s">
        <v>19</v>
      </c>
      <c r="M501" s="161" t="s">
        <v>19</v>
      </c>
      <c r="N501" s="161" t="s">
        <v>1118</v>
      </c>
      <c r="O501" s="161" t="s">
        <v>19</v>
      </c>
      <c r="P501" s="161" t="s">
        <v>100</v>
      </c>
      <c r="Q501" s="161">
        <v>10</v>
      </c>
      <c r="R501" s="161">
        <v>1</v>
      </c>
      <c r="S501" s="161" t="s">
        <v>497</v>
      </c>
      <c r="T501" s="161" t="s">
        <v>1133</v>
      </c>
      <c r="U501" s="168">
        <v>45964</v>
      </c>
      <c r="V501" s="168">
        <v>45981</v>
      </c>
      <c r="W501" s="315" t="s">
        <v>1125</v>
      </c>
    </row>
    <row r="502" spans="1:23 16383:16383" ht="30" hidden="1" x14ac:dyDescent="0.25">
      <c r="A502" s="325" t="s">
        <v>1134</v>
      </c>
      <c r="B502" s="71" t="s">
        <v>1134</v>
      </c>
      <c r="C502" s="178" t="s">
        <v>1097</v>
      </c>
      <c r="D502" s="178">
        <v>3</v>
      </c>
      <c r="E502" s="178" t="s">
        <v>492</v>
      </c>
      <c r="F502" s="178" t="s">
        <v>1134</v>
      </c>
      <c r="G502" s="178" t="s">
        <v>494</v>
      </c>
      <c r="H502" s="178" t="s">
        <v>1814</v>
      </c>
      <c r="I502" s="178" t="s">
        <v>1814</v>
      </c>
      <c r="J502" s="178" t="s">
        <v>1814</v>
      </c>
      <c r="K502" s="178" t="s">
        <v>19</v>
      </c>
      <c r="L502" s="178" t="s">
        <v>495</v>
      </c>
      <c r="M502" s="178" t="s">
        <v>19</v>
      </c>
      <c r="N502" s="178" t="s">
        <v>1135</v>
      </c>
      <c r="O502" s="178">
        <v>0</v>
      </c>
      <c r="P502" s="178" t="s">
        <v>296</v>
      </c>
      <c r="Q502" s="178">
        <v>20</v>
      </c>
      <c r="R502" s="178">
        <v>100</v>
      </c>
      <c r="S502" s="179" t="s">
        <v>525</v>
      </c>
      <c r="T502" s="179" t="s">
        <v>1136</v>
      </c>
      <c r="U502" s="179" t="s">
        <v>1914</v>
      </c>
      <c r="V502" s="161" t="s">
        <v>1896</v>
      </c>
      <c r="W502" s="315" t="s">
        <v>1097</v>
      </c>
      <c r="XFC502" s="177"/>
    </row>
    <row r="503" spans="1:23 16383:16383" ht="30" x14ac:dyDescent="0.25">
      <c r="A503" s="316" t="s">
        <v>1137</v>
      </c>
      <c r="B503" s="71" t="s">
        <v>1137</v>
      </c>
      <c r="C503" s="161" t="s">
        <v>1097</v>
      </c>
      <c r="D503" s="161">
        <v>3</v>
      </c>
      <c r="E503" s="161" t="s">
        <v>499</v>
      </c>
      <c r="F503" s="161" t="s">
        <v>1137</v>
      </c>
      <c r="G503" s="161" t="s">
        <v>19</v>
      </c>
      <c r="H503" s="161" t="s">
        <v>1814</v>
      </c>
      <c r="I503" s="161" t="s">
        <v>1814</v>
      </c>
      <c r="J503" s="161" t="s">
        <v>1814</v>
      </c>
      <c r="K503" s="161" t="s">
        <v>19</v>
      </c>
      <c r="L503" s="161" t="s">
        <v>19</v>
      </c>
      <c r="M503" s="161" t="s">
        <v>19</v>
      </c>
      <c r="N503" s="161" t="s">
        <v>1135</v>
      </c>
      <c r="O503" s="161" t="s">
        <v>19</v>
      </c>
      <c r="P503" s="161" t="s">
        <v>297</v>
      </c>
      <c r="Q503" s="161">
        <v>20</v>
      </c>
      <c r="R503" s="161">
        <v>1</v>
      </c>
      <c r="S503" s="168" t="s">
        <v>497</v>
      </c>
      <c r="T503" s="168" t="s">
        <v>1138</v>
      </c>
      <c r="U503" s="168">
        <v>45672</v>
      </c>
      <c r="V503" s="168">
        <v>45744</v>
      </c>
      <c r="W503" s="315" t="s">
        <v>1097</v>
      </c>
      <c r="XFC503" s="167"/>
    </row>
    <row r="504" spans="1:23 16383:16383" ht="30" x14ac:dyDescent="0.25">
      <c r="A504" s="316" t="s">
        <v>1139</v>
      </c>
      <c r="B504" s="71" t="s">
        <v>1139</v>
      </c>
      <c r="C504" s="161" t="s">
        <v>1097</v>
      </c>
      <c r="D504" s="161">
        <v>3</v>
      </c>
      <c r="E504" s="161" t="s">
        <v>499</v>
      </c>
      <c r="F504" s="161" t="s">
        <v>1139</v>
      </c>
      <c r="G504" s="161" t="s">
        <v>19</v>
      </c>
      <c r="H504" s="161" t="s">
        <v>1814</v>
      </c>
      <c r="I504" s="161" t="s">
        <v>1814</v>
      </c>
      <c r="J504" s="161" t="s">
        <v>1814</v>
      </c>
      <c r="K504" s="161" t="s">
        <v>19</v>
      </c>
      <c r="L504" s="161" t="s">
        <v>19</v>
      </c>
      <c r="M504" s="161" t="s">
        <v>19</v>
      </c>
      <c r="N504" s="161" t="s">
        <v>1135</v>
      </c>
      <c r="O504" s="161" t="s">
        <v>19</v>
      </c>
      <c r="P504" s="161" t="s">
        <v>298</v>
      </c>
      <c r="Q504" s="161">
        <v>80</v>
      </c>
      <c r="R504" s="161">
        <v>100</v>
      </c>
      <c r="S504" s="161" t="s">
        <v>525</v>
      </c>
      <c r="T504" s="161" t="s">
        <v>1140</v>
      </c>
      <c r="U504" s="168">
        <v>45744</v>
      </c>
      <c r="V504" s="168">
        <v>46013</v>
      </c>
      <c r="W504" s="315" t="s">
        <v>1097</v>
      </c>
    </row>
    <row r="505" spans="1:23 16383:16383" ht="30" hidden="1" x14ac:dyDescent="0.25">
      <c r="A505" s="325" t="s">
        <v>1141</v>
      </c>
      <c r="B505" s="71" t="s">
        <v>1141</v>
      </c>
      <c r="C505" s="178" t="s">
        <v>1097</v>
      </c>
      <c r="D505" s="178">
        <v>3</v>
      </c>
      <c r="E505" s="178" t="s">
        <v>492</v>
      </c>
      <c r="F505" s="178" t="s">
        <v>1141</v>
      </c>
      <c r="G505" s="178" t="s">
        <v>494</v>
      </c>
      <c r="H505" s="178" t="s">
        <v>1814</v>
      </c>
      <c r="I505" s="178" t="s">
        <v>1814</v>
      </c>
      <c r="J505" s="178" t="s">
        <v>1814</v>
      </c>
      <c r="K505" s="178" t="s">
        <v>19</v>
      </c>
      <c r="L505" s="178" t="s">
        <v>512</v>
      </c>
      <c r="M505" s="178" t="s">
        <v>19</v>
      </c>
      <c r="N505" s="178" t="s">
        <v>1142</v>
      </c>
      <c r="O505" s="178" t="s">
        <v>1600</v>
      </c>
      <c r="P505" s="178" t="s">
        <v>93</v>
      </c>
      <c r="Q505" s="178">
        <v>20</v>
      </c>
      <c r="R505" s="178">
        <v>100</v>
      </c>
      <c r="S505" s="179" t="s">
        <v>525</v>
      </c>
      <c r="T505" s="179" t="s">
        <v>1136</v>
      </c>
      <c r="U505" s="179" t="s">
        <v>1914</v>
      </c>
      <c r="V505" s="161" t="s">
        <v>1896</v>
      </c>
      <c r="W505" s="315" t="s">
        <v>1143</v>
      </c>
      <c r="XFC505" s="177"/>
    </row>
    <row r="506" spans="1:23 16383:16383" ht="45" x14ac:dyDescent="0.25">
      <c r="A506" s="316" t="s">
        <v>1144</v>
      </c>
      <c r="B506" s="71" t="s">
        <v>1144</v>
      </c>
      <c r="C506" s="161" t="s">
        <v>1097</v>
      </c>
      <c r="D506" s="161">
        <v>3</v>
      </c>
      <c r="E506" s="161" t="s">
        <v>499</v>
      </c>
      <c r="F506" s="161" t="s">
        <v>1144</v>
      </c>
      <c r="G506" s="161" t="s">
        <v>19</v>
      </c>
      <c r="H506" s="161" t="s">
        <v>1814</v>
      </c>
      <c r="I506" s="161" t="s">
        <v>1814</v>
      </c>
      <c r="J506" s="161" t="s">
        <v>1814</v>
      </c>
      <c r="K506" s="161" t="s">
        <v>19</v>
      </c>
      <c r="L506" s="161" t="s">
        <v>19</v>
      </c>
      <c r="M506" s="161" t="s">
        <v>19</v>
      </c>
      <c r="N506" s="161" t="s">
        <v>1142</v>
      </c>
      <c r="O506" s="161" t="s">
        <v>19</v>
      </c>
      <c r="P506" s="161" t="s">
        <v>59</v>
      </c>
      <c r="Q506" s="161">
        <v>20</v>
      </c>
      <c r="R506" s="161">
        <v>1</v>
      </c>
      <c r="S506" s="161" t="s">
        <v>497</v>
      </c>
      <c r="T506" s="161" t="s">
        <v>1138</v>
      </c>
      <c r="U506" s="168">
        <v>45672</v>
      </c>
      <c r="V506" s="168">
        <v>45703</v>
      </c>
      <c r="W506" s="315" t="s">
        <v>1143</v>
      </c>
    </row>
    <row r="507" spans="1:23 16383:16383" ht="34.5" customHeight="1" thickBot="1" x14ac:dyDescent="0.3">
      <c r="A507" s="320" t="s">
        <v>1145</v>
      </c>
      <c r="B507" s="327" t="s">
        <v>1145</v>
      </c>
      <c r="C507" s="321" t="s">
        <v>1097</v>
      </c>
      <c r="D507" s="321">
        <v>3</v>
      </c>
      <c r="E507" s="321" t="s">
        <v>499</v>
      </c>
      <c r="F507" s="321" t="s">
        <v>1145</v>
      </c>
      <c r="G507" s="321" t="s">
        <v>19</v>
      </c>
      <c r="H507" s="321" t="s">
        <v>1814</v>
      </c>
      <c r="I507" s="321" t="s">
        <v>1814</v>
      </c>
      <c r="J507" s="321" t="s">
        <v>1814</v>
      </c>
      <c r="K507" s="321" t="s">
        <v>19</v>
      </c>
      <c r="L507" s="321" t="s">
        <v>19</v>
      </c>
      <c r="M507" s="321" t="s">
        <v>19</v>
      </c>
      <c r="N507" s="321" t="s">
        <v>1142</v>
      </c>
      <c r="O507" s="321" t="s">
        <v>19</v>
      </c>
      <c r="P507" s="321" t="s">
        <v>60</v>
      </c>
      <c r="Q507" s="321">
        <v>80</v>
      </c>
      <c r="R507" s="321">
        <v>100</v>
      </c>
      <c r="S507" s="321" t="s">
        <v>525</v>
      </c>
      <c r="T507" s="321" t="s">
        <v>1140</v>
      </c>
      <c r="U507" s="328">
        <v>45688</v>
      </c>
      <c r="V507" s="328">
        <v>46013</v>
      </c>
      <c r="W507" s="329" t="s">
        <v>1143</v>
      </c>
    </row>
  </sheetData>
  <autoFilter ref="A5:XFC507" xr:uid="{42FF16A9-EC1A-4B95-B996-96DF87FDE5DF}">
    <filterColumn colId="4">
      <filters>
        <filter val="Actividad propia"/>
        <filter val="Actividad propia eliminada"/>
        <filter val="Actividad sin participaci�n"/>
        <filter val="Actividad sin participación Eliminada"/>
      </filters>
    </filterColumn>
  </autoFilter>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AA491"/>
  <sheetViews>
    <sheetView topLeftCell="A313" zoomScale="115" zoomScaleNormal="115" workbookViewId="0">
      <selection activeCell="A326" sqref="A326"/>
    </sheetView>
  </sheetViews>
  <sheetFormatPr baseColWidth="10" defaultColWidth="9.140625" defaultRowHeight="15" x14ac:dyDescent="0.25"/>
  <cols>
    <col min="1" max="1" width="8.28515625" style="31" bestFit="1" customWidth="1"/>
    <col min="2" max="2" width="22.7109375" style="31" customWidth="1"/>
    <col min="3" max="4" width="24.42578125" style="31" customWidth="1"/>
    <col min="5" max="5" width="47.42578125" style="31" customWidth="1"/>
    <col min="6" max="6" width="42.7109375" style="31" customWidth="1"/>
    <col min="7" max="7" width="18.7109375" style="31" customWidth="1"/>
    <col min="8" max="8" width="47.28515625" style="31" customWidth="1"/>
    <col min="9" max="9" width="12.42578125" style="31" customWidth="1"/>
    <col min="10" max="10" width="15.5703125" style="31" customWidth="1"/>
    <col min="11" max="11" width="13.42578125" style="180" customWidth="1"/>
    <col min="12" max="12" width="16.5703125" style="180" customWidth="1"/>
    <col min="13" max="13" width="61.85546875" style="31" customWidth="1"/>
    <col min="14" max="15" width="17.5703125" style="31" customWidth="1"/>
    <col min="16" max="16" width="30.85546875" style="31" customWidth="1"/>
    <col min="17" max="17" width="48.28515625" style="31" customWidth="1"/>
    <col min="18" max="18" width="9.140625" style="31"/>
    <col min="19" max="19" width="23.28515625" style="31" customWidth="1"/>
    <col min="20" max="20" width="19.28515625" style="31" customWidth="1"/>
    <col min="21" max="21" width="29.42578125" style="31" customWidth="1"/>
    <col min="22" max="22" width="17.42578125" style="31" customWidth="1"/>
    <col min="23" max="23" width="15.7109375" style="31" customWidth="1"/>
    <col min="24" max="24" width="12.7109375" style="31" customWidth="1"/>
    <col min="25" max="25" width="19.5703125" style="31" customWidth="1"/>
    <col min="26" max="26" width="14.140625" style="31" customWidth="1"/>
    <col min="27" max="27" width="20.140625" style="31" customWidth="1"/>
    <col min="28" max="16384" width="9.140625" style="31"/>
  </cols>
  <sheetData>
    <row r="1" spans="1:27" ht="15.75" thickBot="1" x14ac:dyDescent="0.3">
      <c r="A1" s="31">
        <v>1</v>
      </c>
      <c r="B1" s="31">
        <v>2</v>
      </c>
      <c r="C1" s="31">
        <v>3</v>
      </c>
      <c r="D1" s="31">
        <v>4</v>
      </c>
      <c r="E1" s="31">
        <v>5</v>
      </c>
      <c r="F1" s="31">
        <v>6</v>
      </c>
      <c r="G1" s="31">
        <v>7</v>
      </c>
      <c r="H1" s="31">
        <v>8</v>
      </c>
      <c r="I1" s="31">
        <v>9</v>
      </c>
      <c r="J1" s="31">
        <v>10</v>
      </c>
      <c r="K1" s="180">
        <v>11</v>
      </c>
      <c r="L1" s="180">
        <v>12</v>
      </c>
      <c r="M1" s="31">
        <v>13</v>
      </c>
      <c r="N1" s="31">
        <v>14</v>
      </c>
      <c r="O1" s="31">
        <v>15</v>
      </c>
      <c r="P1" s="31">
        <v>16</v>
      </c>
      <c r="Q1" s="31">
        <v>17</v>
      </c>
    </row>
    <row r="2" spans="1:27" ht="31.5" x14ac:dyDescent="0.25">
      <c r="A2" s="77" t="s">
        <v>484</v>
      </c>
      <c r="B2" s="78"/>
      <c r="C2" s="85" t="s">
        <v>1575</v>
      </c>
      <c r="D2" s="85" t="s">
        <v>1793</v>
      </c>
      <c r="E2" s="85" t="s">
        <v>1794</v>
      </c>
      <c r="F2" s="85" t="s">
        <v>0</v>
      </c>
      <c r="G2" s="79" t="s">
        <v>1</v>
      </c>
      <c r="H2" s="79" t="s">
        <v>2</v>
      </c>
      <c r="I2" s="79" t="s">
        <v>3</v>
      </c>
      <c r="J2" s="79" t="s">
        <v>4</v>
      </c>
      <c r="K2" s="80" t="s">
        <v>5</v>
      </c>
      <c r="L2" s="80" t="s">
        <v>6</v>
      </c>
      <c r="M2" s="81" t="s">
        <v>7</v>
      </c>
      <c r="N2" s="85" t="s">
        <v>1494</v>
      </c>
      <c r="O2" s="85" t="s">
        <v>1550</v>
      </c>
      <c r="P2" s="85" t="s">
        <v>1548</v>
      </c>
      <c r="Q2" s="85" t="s">
        <v>1568</v>
      </c>
      <c r="S2" s="77" t="s">
        <v>484</v>
      </c>
      <c r="U2" s="85" t="s">
        <v>1575</v>
      </c>
      <c r="V2" s="31" t="s">
        <v>1816</v>
      </c>
      <c r="W2" s="31" t="s">
        <v>1817</v>
      </c>
      <c r="X2" s="31" t="s">
        <v>1818</v>
      </c>
      <c r="Y2" s="31" t="s">
        <v>1819</v>
      </c>
      <c r="Z2" s="31" t="s">
        <v>1879</v>
      </c>
      <c r="AA2" s="31" t="s">
        <v>1880</v>
      </c>
    </row>
    <row r="3" spans="1:27" x14ac:dyDescent="0.25">
      <c r="A3" s="83" t="s">
        <v>493</v>
      </c>
      <c r="B3" s="83" t="str">
        <f>VLOOKUP(A3,'PAI 2025 GPS rempl2)'!$A$3:$E$505,4,0)</f>
        <v>Producto</v>
      </c>
      <c r="C3" s="84" t="s">
        <v>1577</v>
      </c>
      <c r="D3" s="84" t="s">
        <v>1576</v>
      </c>
      <c r="E3" s="84" t="s">
        <v>496</v>
      </c>
      <c r="F3" s="84" t="s">
        <v>61</v>
      </c>
      <c r="G3" s="84" t="str">
        <f>VLOOKUP(A3,'PAI 2025 GPS rempl2)'!$E$4:$L$504,8,0)</f>
        <v>N/A</v>
      </c>
      <c r="H3" s="84" t="str">
        <f>VLOOKUP(A3,'PAI 2025 GPS rempl2)'!$A$4:$V$504,15,0)</f>
        <v>Plan anual de Previsión de Recursos Humanos, Elaborado y publicado en la página web de la SIC e Intrasic (Documento del Plan anual de Previsión de Recursos Humanos)</v>
      </c>
      <c r="I3" s="84">
        <f>VLOOKUP(A3,'PAI 2025 GPS rempl2)'!$A$4:$V$504,17,0)</f>
        <v>1</v>
      </c>
      <c r="J3" s="84" t="str">
        <f>VLOOKUP(A3,'PAI 2025 GPS rempl2)'!$A$4:$V$504,18,0)</f>
        <v>Númerica</v>
      </c>
      <c r="K3" s="181" t="str">
        <f>VLOOKUP(A3,'PAI 2025 GPS rempl2)'!$A$4:$V$504,20,0)</f>
        <v>2025-01-15</v>
      </c>
      <c r="L3" s="181" t="str">
        <f>VLOOKUP(A3,'PAI 2025 GPS rempl2)'!$A$4:$V$504,21,0)</f>
        <v>2025-01-31</v>
      </c>
      <c r="M3" s="84" t="str">
        <f>VLOOKUP(A3,'PAI 2025 GPS rempl2)'!$A$4:$V$504,22,0)</f>
        <v>111-GRUPO DE TRABAJO DE ADMINISTRACIÓN DE PERSONAL</v>
      </c>
      <c r="N3" s="84" t="s">
        <v>1795</v>
      </c>
      <c r="O3" s="84" t="s">
        <v>1451</v>
      </c>
      <c r="P3" s="84" t="s">
        <v>1600</v>
      </c>
      <c r="Q3" s="84" t="s">
        <v>1551</v>
      </c>
      <c r="S3" s="83" t="s">
        <v>493</v>
      </c>
      <c r="T3" s="83" t="str">
        <f>VLOOKUP(A3,'PAI 2025 GPS rempl2)'!$A$3:$E$505,4,0)</f>
        <v>Producto</v>
      </c>
      <c r="U3" s="84" t="s">
        <v>1577</v>
      </c>
      <c r="V3" s="31">
        <f>VLOOKUP(S3,'PAI 2025 GPS rempl2)'!$E$4:$P$504,12,0)</f>
        <v>20</v>
      </c>
      <c r="W3" s="31">
        <f>+(V3*100)/($V$3+$V$6+$V$9+$V$38+$V$43+$V$46+$V$49+$V$53+$V$57)</f>
        <v>10</v>
      </c>
      <c r="Z3" s="31" t="s">
        <v>1087</v>
      </c>
      <c r="AA3" s="159" t="s">
        <v>1874</v>
      </c>
    </row>
    <row r="4" spans="1:27" x14ac:dyDescent="0.25">
      <c r="A4" s="83" t="s">
        <v>500</v>
      </c>
      <c r="B4" s="83" t="str">
        <f>VLOOKUP(A4,'PAI 2025 GPS rempl2)'!$A$3:$E$505,4,0)</f>
        <v>Actividad propia</v>
      </c>
      <c r="C4" s="84" t="s">
        <v>1577</v>
      </c>
      <c r="D4" s="84" t="s">
        <v>1576</v>
      </c>
      <c r="E4" s="84" t="s">
        <v>496</v>
      </c>
      <c r="F4" s="84"/>
      <c r="G4" s="84" t="str">
        <f>VLOOKUP(A4,'PAI 2025 GPS rempl2)'!$E$4:$L$504,8,0)</f>
        <v>N/A</v>
      </c>
      <c r="H4" s="84" t="str">
        <f>VLOOKUP(A4,'PAI 2025 GPS rempl2)'!$A$4:$V$504,15,0)</f>
        <v>Elaborar el Plan anual de Previsión de Recursos Humanos (Único entregable) (Documento del Plan anual de Previsión de Recursos Humanos)</v>
      </c>
      <c r="I4" s="84">
        <f>VLOOKUP(A4,'PAI 2025 GPS rempl2)'!$A$4:$V$504,17,0)</f>
        <v>1</v>
      </c>
      <c r="J4" s="84" t="str">
        <f>VLOOKUP(A4,'PAI 2025 GPS rempl2)'!$A$4:$V$504,18,0)</f>
        <v>Númerica</v>
      </c>
      <c r="K4" s="181" t="str">
        <f>VLOOKUP(A4,'PAI 2025 GPS rempl2)'!$A$4:$V$504,20,0)</f>
        <v>2025-01-15</v>
      </c>
      <c r="L4" s="181" t="str">
        <f>VLOOKUP(A4,'PAI 2025 GPS rempl2)'!$A$4:$V$504,21,0)</f>
        <v>2025-01-31</v>
      </c>
      <c r="M4" s="84" t="str">
        <f>VLOOKUP(A4,'PAI 2025 GPS rempl2)'!$A$4:$V$504,22,0)</f>
        <v>111-GRUPO DE TRABAJO DE ADMINISTRACIÓN DE PERSONAL</v>
      </c>
      <c r="N4" s="84"/>
      <c r="O4" s="84"/>
      <c r="P4" s="84"/>
      <c r="Q4" s="84"/>
      <c r="S4" s="83" t="s">
        <v>500</v>
      </c>
      <c r="T4" s="83" t="str">
        <f>VLOOKUP(A4,'PAI 2025 GPS rempl2)'!$A$3:$E$505,4,0)</f>
        <v>Actividad propia</v>
      </c>
      <c r="U4" s="84" t="s">
        <v>1577</v>
      </c>
      <c r="V4" s="31">
        <f>VLOOKUP(S4,'PAI 2025 GPS rempl2)'!$E$4:$P$504,12,0)</f>
        <v>50</v>
      </c>
      <c r="W4" s="148">
        <f>+(V4*100)/($V$4+$V$5+$V$7+$V$8+$V$10+$V$11+$V$12+$V$39+$V$40+$V$41+$V$42+$V$44+$V$45+$V$47+$V$48+$V$50+$V$51+$V$52+$V$54+$V$55+$V$56+$V$58+$V$59)</f>
        <v>5.5555555555555554</v>
      </c>
      <c r="Z4" s="31" t="s">
        <v>1088</v>
      </c>
      <c r="AA4" s="159" t="s">
        <v>1841</v>
      </c>
    </row>
    <row r="5" spans="1:27" x14ac:dyDescent="0.25">
      <c r="A5" s="83" t="s">
        <v>502</v>
      </c>
      <c r="B5" s="83" t="str">
        <f>VLOOKUP(A5,'PAI 2025 GPS rempl2)'!$A$3:$E$505,4,0)</f>
        <v>Actividad propia</v>
      </c>
      <c r="C5" s="84" t="s">
        <v>1577</v>
      </c>
      <c r="D5" s="84" t="s">
        <v>1576</v>
      </c>
      <c r="E5" s="84" t="s">
        <v>496</v>
      </c>
      <c r="F5" s="84"/>
      <c r="G5" s="84" t="str">
        <f>VLOOKUP(A5,'PAI 2025 GPS rempl2)'!$E$4:$L$504,8,0)</f>
        <v>N/A</v>
      </c>
      <c r="H5" s="84" t="str">
        <f>VLOOKUP(A5,'PAI 2025 GPS rempl2)'!$A$4:$V$504,15,0)</f>
        <v>Publicar el Plan anual de Previsión de Recursos Humanos (Único entregable) (Captura de pantalla de la publicación en la página web de la SIC e Intrasic)</v>
      </c>
      <c r="I5" s="84">
        <f>VLOOKUP(A5,'PAI 2025 GPS rempl2)'!$A$4:$V$504,17,0)</f>
        <v>1</v>
      </c>
      <c r="J5" s="84" t="str">
        <f>VLOOKUP(A5,'PAI 2025 GPS rempl2)'!$A$4:$V$504,18,0)</f>
        <v>Númerica</v>
      </c>
      <c r="K5" s="181" t="str">
        <f>VLOOKUP(A5,'PAI 2025 GPS rempl2)'!$A$4:$V$504,20,0)</f>
        <v>2025-01-15</v>
      </c>
      <c r="L5" s="181" t="str">
        <f>VLOOKUP(A5,'PAI 2025 GPS rempl2)'!$A$4:$V$504,21,0)</f>
        <v>2025-01-31</v>
      </c>
      <c r="M5" s="84" t="str">
        <f>VLOOKUP(A5,'PAI 2025 GPS rempl2)'!$A$4:$V$504,22,0)</f>
        <v>111-GRUPO DE TRABAJO DE ADMINISTRACIÓN DE PERSONAL</v>
      </c>
      <c r="N5" s="84"/>
      <c r="O5" s="84"/>
      <c r="P5" s="84"/>
      <c r="Q5" s="84"/>
      <c r="S5" s="83" t="s">
        <v>502</v>
      </c>
      <c r="T5" s="83" t="str">
        <f>VLOOKUP(A5,'PAI 2025 GPS rempl2)'!$A$3:$E$505,4,0)</f>
        <v>Actividad propia</v>
      </c>
      <c r="U5" s="84" t="s">
        <v>1577</v>
      </c>
      <c r="V5" s="31">
        <f>VLOOKUP(S5,'PAI 2025 GPS rempl2)'!$E$4:$P$504,12,0)</f>
        <v>50</v>
      </c>
      <c r="W5" s="148">
        <f>+(V5*100)/($V$4+$V$5+$V$7+$V$8+$V$10+$V$11+$V$12+$V$39+$V$40+$V$41+$V$42+$V$44+$V$45+$V$47+$V$48+$V$50+$V$51+$V$52+$V$54+$V$55+$V$56+$V$58+$V$59)</f>
        <v>5.5555555555555554</v>
      </c>
      <c r="Z5" s="31" t="s">
        <v>1089</v>
      </c>
      <c r="AA5" s="159" t="s">
        <v>1842</v>
      </c>
    </row>
    <row r="6" spans="1:27" x14ac:dyDescent="0.25">
      <c r="A6" s="83" t="s">
        <v>504</v>
      </c>
      <c r="B6" s="83" t="str">
        <f>VLOOKUP(A6,'PAI 2025 GPS rempl2)'!$A$3:$E$505,4,0)</f>
        <v>Producto</v>
      </c>
      <c r="C6" s="84" t="s">
        <v>1577</v>
      </c>
      <c r="D6" s="84" t="s">
        <v>1576</v>
      </c>
      <c r="E6" s="84" t="s">
        <v>496</v>
      </c>
      <c r="F6" s="84" t="s">
        <v>61</v>
      </c>
      <c r="G6" s="84" t="str">
        <f>VLOOKUP(A6,'PAI 2025 GPS rempl2)'!$E$4:$L$504,8,0)</f>
        <v>N/A</v>
      </c>
      <c r="H6" s="84" t="str">
        <f>VLOOKUP(A6,'PAI 2025 GPS rempl2)'!$A$4:$V$504,15,0)</f>
        <v>Plan anual de Vacantes, Elaborado y publicado en la página web de la SIC e Intrasic (Documento del Plan anual de Vacantes)</v>
      </c>
      <c r="I6" s="84">
        <f>VLOOKUP(A6,'PAI 2025 GPS rempl2)'!$A$4:$V$504,17,0)</f>
        <v>1</v>
      </c>
      <c r="J6" s="84" t="str">
        <f>VLOOKUP(A6,'PAI 2025 GPS rempl2)'!$A$4:$V$504,18,0)</f>
        <v>Númerica</v>
      </c>
      <c r="K6" s="181" t="str">
        <f>VLOOKUP(A6,'PAI 2025 GPS rempl2)'!$A$4:$V$504,20,0)</f>
        <v>2025-01-15</v>
      </c>
      <c r="L6" s="181" t="str">
        <f>VLOOKUP(A6,'PAI 2025 GPS rempl2)'!$A$4:$V$504,21,0)</f>
        <v>2025-01-31</v>
      </c>
      <c r="M6" s="84" t="str">
        <f>VLOOKUP(A6,'PAI 2025 GPS rempl2)'!$A$4:$V$504,22,0)</f>
        <v>111-GRUPO DE TRABAJO DE ADMINISTRACIÓN DE PERSONAL</v>
      </c>
      <c r="N6" s="84" t="s">
        <v>1795</v>
      </c>
      <c r="O6" s="84" t="s">
        <v>1451</v>
      </c>
      <c r="P6" s="84" t="s">
        <v>1600</v>
      </c>
      <c r="Q6" s="84" t="s">
        <v>1551</v>
      </c>
      <c r="S6" s="83" t="s">
        <v>504</v>
      </c>
      <c r="T6" s="83" t="str">
        <f>VLOOKUP(A6,'PAI 2025 GPS rempl2)'!$A$3:$E$505,4,0)</f>
        <v>Producto</v>
      </c>
      <c r="U6" s="84" t="s">
        <v>1577</v>
      </c>
      <c r="V6" s="31">
        <f>VLOOKUP(S6,'PAI 2025 GPS rempl2)'!$E$4:$P$504,12,0)</f>
        <v>20</v>
      </c>
      <c r="W6" s="31">
        <f>+(V6*100)/($V$3+$V$6+$V$9+$V$38+$V$43+$V$46+$V$49+$V$53+$V$57)</f>
        <v>10</v>
      </c>
      <c r="Z6" s="31" t="s">
        <v>1090</v>
      </c>
      <c r="AA6" s="159" t="s">
        <v>1841</v>
      </c>
    </row>
    <row r="7" spans="1:27" x14ac:dyDescent="0.25">
      <c r="A7" s="83" t="s">
        <v>506</v>
      </c>
      <c r="B7" s="83" t="str">
        <f>VLOOKUP(A7,'PAI 2025 GPS rempl2)'!$A$3:$E$505,4,0)</f>
        <v>Actividad propia</v>
      </c>
      <c r="C7" s="84" t="s">
        <v>1577</v>
      </c>
      <c r="D7" s="84" t="s">
        <v>1576</v>
      </c>
      <c r="E7" s="84" t="s">
        <v>496</v>
      </c>
      <c r="F7" s="84"/>
      <c r="G7" s="84" t="str">
        <f>VLOOKUP(A7,'PAI 2025 GPS rempl2)'!$E$4:$L$504,8,0)</f>
        <v>N/A</v>
      </c>
      <c r="H7" s="84" t="str">
        <f>VLOOKUP(A7,'PAI 2025 GPS rempl2)'!$A$4:$V$504,15,0)</f>
        <v>Elaborar el Plan anual de Vacantes (Único entregable) (Documento del Plan anual de Vacantes)</v>
      </c>
      <c r="I7" s="84">
        <f>VLOOKUP(A7,'PAI 2025 GPS rempl2)'!$A$4:$V$504,17,0)</f>
        <v>1</v>
      </c>
      <c r="J7" s="84" t="str">
        <f>VLOOKUP(A7,'PAI 2025 GPS rempl2)'!$A$4:$V$504,18,0)</f>
        <v>Númerica</v>
      </c>
      <c r="K7" s="181" t="str">
        <f>VLOOKUP(A7,'PAI 2025 GPS rempl2)'!$A$4:$V$504,20,0)</f>
        <v>2025-01-15</v>
      </c>
      <c r="L7" s="181" t="str">
        <f>VLOOKUP(A7,'PAI 2025 GPS rempl2)'!$A$4:$V$504,21,0)</f>
        <v>2025-01-31</v>
      </c>
      <c r="M7" s="84" t="str">
        <f>VLOOKUP(A7,'PAI 2025 GPS rempl2)'!$A$4:$V$504,22,0)</f>
        <v>111-GRUPO DE TRABAJO DE ADMINISTRACIÓN DE PERSONAL</v>
      </c>
      <c r="N7" s="84"/>
      <c r="O7" s="84"/>
      <c r="P7" s="84"/>
      <c r="Q7" s="84"/>
      <c r="S7" s="83" t="s">
        <v>506</v>
      </c>
      <c r="T7" s="83" t="str">
        <f>VLOOKUP(A7,'PAI 2025 GPS rempl2)'!$A$3:$E$505,4,0)</f>
        <v>Actividad propia</v>
      </c>
      <c r="U7" s="84" t="s">
        <v>1577</v>
      </c>
      <c r="V7" s="31">
        <f>VLOOKUP(S7,'PAI 2025 GPS rempl2)'!$E$4:$P$504,12,0)</f>
        <v>50</v>
      </c>
      <c r="W7" s="148">
        <f t="shared" ref="W7:W8" si="0">+(V7*100)/($V$4+$V$5+$V$7+$V$8+$V$10+$V$11+$V$12+$V$39+$V$40+$V$41+$V$42+$V$44+$V$45+$V$47+$V$48+$V$50+$V$51+$V$52+$V$54+$V$55+$V$56+$V$58+$V$59)</f>
        <v>5.5555555555555554</v>
      </c>
      <c r="Z7" s="31" t="s">
        <v>1091</v>
      </c>
      <c r="AA7" s="159" t="s">
        <v>1841</v>
      </c>
    </row>
    <row r="8" spans="1:27" x14ac:dyDescent="0.25">
      <c r="A8" s="83" t="s">
        <v>508</v>
      </c>
      <c r="B8" s="83" t="str">
        <f>VLOOKUP(A8,'PAI 2025 GPS rempl2)'!$A$3:$E$505,4,0)</f>
        <v>Actividad propia</v>
      </c>
      <c r="C8" s="84" t="s">
        <v>1577</v>
      </c>
      <c r="D8" s="84" t="s">
        <v>1576</v>
      </c>
      <c r="E8" s="84" t="s">
        <v>496</v>
      </c>
      <c r="F8" s="84"/>
      <c r="G8" s="84" t="str">
        <f>VLOOKUP(A8,'PAI 2025 GPS rempl2)'!$E$4:$L$504,8,0)</f>
        <v>N/A</v>
      </c>
      <c r="H8" s="84" t="str">
        <f>VLOOKUP(A8,'PAI 2025 GPS rempl2)'!$A$4:$V$504,15,0)</f>
        <v>Publicar el Plan anual de Vacantes (Único entregable) (Captura de pantalla de la publicación en la página web de la SIC e Intrasic)</v>
      </c>
      <c r="I8" s="84">
        <f>VLOOKUP(A8,'PAI 2025 GPS rempl2)'!$A$4:$V$504,17,0)</f>
        <v>1</v>
      </c>
      <c r="J8" s="84" t="str">
        <f>VLOOKUP(A8,'PAI 2025 GPS rempl2)'!$A$4:$V$504,18,0)</f>
        <v>Númerica</v>
      </c>
      <c r="K8" s="181" t="str">
        <f>VLOOKUP(A8,'PAI 2025 GPS rempl2)'!$A$4:$V$504,20,0)</f>
        <v>2025-01-15</v>
      </c>
      <c r="L8" s="181" t="str">
        <f>VLOOKUP(A8,'PAI 2025 GPS rempl2)'!$A$4:$V$504,21,0)</f>
        <v>2025-01-31</v>
      </c>
      <c r="M8" s="84" t="str">
        <f>VLOOKUP(A8,'PAI 2025 GPS rempl2)'!$A$4:$V$504,22,0)</f>
        <v>111-GRUPO DE TRABAJO DE ADMINISTRACIÓN DE PERSONAL</v>
      </c>
      <c r="N8" s="84"/>
      <c r="O8" s="84"/>
      <c r="P8" s="84"/>
      <c r="Q8" s="84"/>
      <c r="S8" s="83" t="s">
        <v>508</v>
      </c>
      <c r="T8" s="83" t="str">
        <f>VLOOKUP(A8,'PAI 2025 GPS rempl2)'!$A$3:$E$505,4,0)</f>
        <v>Actividad propia</v>
      </c>
      <c r="U8" s="84" t="s">
        <v>1577</v>
      </c>
      <c r="V8" s="31">
        <f>VLOOKUP(S8,'PAI 2025 GPS rempl2)'!$E$4:$P$504,12,0)</f>
        <v>50</v>
      </c>
      <c r="W8" s="148">
        <f t="shared" si="0"/>
        <v>5.5555555555555554</v>
      </c>
      <c r="Z8" s="31" t="s">
        <v>1092</v>
      </c>
      <c r="AA8" s="159" t="s">
        <v>1842</v>
      </c>
    </row>
    <row r="9" spans="1:27" x14ac:dyDescent="0.25">
      <c r="A9" s="83" t="s">
        <v>510</v>
      </c>
      <c r="B9" s="83" t="str">
        <f>VLOOKUP(A9,'PAI 2025 GPS rempl2)'!$A$3:$E$505,4,0)</f>
        <v>Producto</v>
      </c>
      <c r="C9" s="84" t="s">
        <v>1577</v>
      </c>
      <c r="D9" s="84" t="s">
        <v>1576</v>
      </c>
      <c r="E9" s="84" t="s">
        <v>496</v>
      </c>
      <c r="F9" s="84" t="s">
        <v>12</v>
      </c>
      <c r="G9" s="84" t="str">
        <f>VLOOKUP(A9,'PAI 2025 GPS rempl2)'!$E$4:$L$504,8,0)</f>
        <v>C-3599-0200-0005-53105b</v>
      </c>
      <c r="H9" s="84" t="str">
        <f>VLOOKUP(A9,'PAI 2025 GPS rempl2)'!$A$4:$V$504,15,0)</f>
        <v>Estrategia que permita la continuidad en la prestación de servicio,  la garantía del bienestar integral y la adecuada gestión del conocimiento, implementada  (Herramienta tecnológica para retención del conocimiento)</v>
      </c>
      <c r="I9" s="84">
        <f>VLOOKUP(A9,'PAI 2025 GPS rempl2)'!$A$4:$V$504,17,0)</f>
        <v>1</v>
      </c>
      <c r="J9" s="84" t="str">
        <f>VLOOKUP(A9,'PAI 2025 GPS rempl2)'!$A$4:$V$504,18,0)</f>
        <v>Númerica</v>
      </c>
      <c r="K9" s="181" t="str">
        <f>VLOOKUP(A9,'PAI 2025 GPS rempl2)'!$A$4:$V$504,20,0)</f>
        <v>2025-01-02</v>
      </c>
      <c r="L9" s="181" t="str">
        <f>VLOOKUP(A9,'PAI 2025 GPS rempl2)'!$A$4:$V$504,21,0)</f>
        <v>2025-12-19</v>
      </c>
      <c r="M9" s="84" t="str">
        <f>VLOOKUP(A9,'PAI 2025 GPS rempl2)'!$A$4:$V$504,22,0)</f>
        <v>111-GRUPO DE TRABAJO DE ADMINISTRACIÓN DE PERSONAL;
20-OFICINA DE TECNOLOGÍA E INFORMÁTICA;
73-GRUPO DE TRABAJO DE COMUNICACION</v>
      </c>
      <c r="N9" s="84" t="s">
        <v>1452</v>
      </c>
      <c r="O9" s="84" t="s">
        <v>1453</v>
      </c>
      <c r="P9" s="84">
        <v>0</v>
      </c>
      <c r="Q9" s="84" t="s">
        <v>1551</v>
      </c>
      <c r="S9" s="83" t="s">
        <v>510</v>
      </c>
      <c r="T9" s="83" t="str">
        <f>VLOOKUP(A9,'PAI 2025 GPS rempl2)'!$A$3:$E$505,4,0)</f>
        <v>Producto</v>
      </c>
      <c r="U9" s="84" t="s">
        <v>1577</v>
      </c>
      <c r="V9" s="31">
        <f>VLOOKUP(S9,'PAI 2025 GPS rempl2)'!$E$4:$P$504,12,0)</f>
        <v>60</v>
      </c>
      <c r="W9" s="31">
        <f>+(V9*100)/($V$3+$V$6+$V$9+$V$38+$V$43+$V$46+$V$49+$V$53+$V$57)</f>
        <v>30</v>
      </c>
      <c r="Z9" s="31" t="s">
        <v>1093</v>
      </c>
      <c r="AA9" s="159" t="s">
        <v>1841</v>
      </c>
    </row>
    <row r="10" spans="1:27" x14ac:dyDescent="0.25">
      <c r="A10" s="83" t="s">
        <v>515</v>
      </c>
      <c r="B10" s="83" t="str">
        <f>VLOOKUP(A10,'PAI 2025 GPS rempl2)'!$A$3:$E$505,4,0)</f>
        <v>Actividad propia</v>
      </c>
      <c r="C10" s="84" t="s">
        <v>1577</v>
      </c>
      <c r="D10" s="84" t="s">
        <v>1576</v>
      </c>
      <c r="E10" s="84" t="s">
        <v>496</v>
      </c>
      <c r="F10" s="84"/>
      <c r="G10" s="84" t="str">
        <f>VLOOKUP(A10,'PAI 2025 GPS rempl2)'!$E$4:$L$504,8,0)</f>
        <v>N/A</v>
      </c>
      <c r="H10" s="84" t="str">
        <f>VLOOKUP(A10,'PAI 2025 GPS rempl2)'!$A$4:$V$504,15,0)</f>
        <v>Implementar una herramienta tecnológica para retención del conocimiento de los servidores públicos  de la entidad por retiro.  (Manual de usuario y acta de entrega de la herramienta)</v>
      </c>
      <c r="I10" s="84">
        <f>VLOOKUP(A10,'PAI 2025 GPS rempl2)'!$A$4:$V$504,17,0)</f>
        <v>2</v>
      </c>
      <c r="J10" s="84" t="str">
        <f>VLOOKUP(A10,'PAI 2025 GPS rempl2)'!$A$4:$V$504,18,0)</f>
        <v>Númerica</v>
      </c>
      <c r="K10" s="181" t="str">
        <f>VLOOKUP(A10,'PAI 2025 GPS rempl2)'!$A$4:$V$504,20,0)</f>
        <v>2025-01-02</v>
      </c>
      <c r="L10" s="181" t="str">
        <f>VLOOKUP(A10,'PAI 2025 GPS rempl2)'!$A$4:$V$504,21,0)</f>
        <v>2025-02-28</v>
      </c>
      <c r="M10" s="84" t="str">
        <f>VLOOKUP(A10,'PAI 2025 GPS rempl2)'!$A$4:$V$504,22,0)</f>
        <v>111-GRUPO DE TRABAJO DE ADMINISTRACIÓN DE PERSONAL;
20-OFICINA DE TECNOLOGÍA E INFORMÁTICA</v>
      </c>
      <c r="N10" s="84"/>
      <c r="O10" s="84"/>
      <c r="P10" s="84"/>
      <c r="Q10" s="84"/>
      <c r="S10" s="83" t="s">
        <v>515</v>
      </c>
      <c r="T10" s="83" t="str">
        <f>VLOOKUP(A10,'PAI 2025 GPS rempl2)'!$A$3:$E$505,4,0)</f>
        <v>Actividad propia</v>
      </c>
      <c r="U10" s="84" t="s">
        <v>1577</v>
      </c>
      <c r="V10" s="31">
        <f>VLOOKUP(S10,'PAI 2025 GPS rempl2)'!$E$4:$P$504,12,0)</f>
        <v>50</v>
      </c>
      <c r="W10" s="148">
        <f t="shared" ref="W10:W12" si="1">+(V10*100)/($V$4+$V$5+$V$7+$V$8+$V$10+$V$11+$V$12+$V$39+$V$40+$V$41+$V$42+$V$44+$V$45+$V$47+$V$48+$V$50+$V$51+$V$52+$V$54+$V$55+$V$56+$V$58+$V$59)</f>
        <v>5.5555555555555554</v>
      </c>
      <c r="Z10" s="31" t="s">
        <v>1415</v>
      </c>
      <c r="AA10" s="159" t="s">
        <v>1841</v>
      </c>
    </row>
    <row r="11" spans="1:27" x14ac:dyDescent="0.25">
      <c r="A11" s="83" t="s">
        <v>518</v>
      </c>
      <c r="B11" s="83" t="str">
        <f>VLOOKUP(A11,'PAI 2025 GPS rempl2)'!$A$3:$E$505,4,0)</f>
        <v>Actividad propia</v>
      </c>
      <c r="C11" s="84" t="s">
        <v>1577</v>
      </c>
      <c r="D11" s="84" t="s">
        <v>1576</v>
      </c>
      <c r="E11" s="84" t="s">
        <v>496</v>
      </c>
      <c r="F11" s="84"/>
      <c r="G11" s="84" t="str">
        <f>VLOOKUP(A11,'PAI 2025 GPS rempl2)'!$E$4:$L$504,8,0)</f>
        <v>N/A</v>
      </c>
      <c r="H11" s="84" t="str">
        <f>VLOOKUP(A11,'PAI 2025 GPS rempl2)'!$A$4:$V$504,15,0)</f>
        <v>Fomentar la apropiación de la herramienta a través de un recurso pedagógico y la encuesta de satisfacción   (Video didáctico para el diligenciamiento de la herramienta y resultados  de la encuesta de satisfacción)</v>
      </c>
      <c r="I11" s="84">
        <f>VLOOKUP(A11,'PAI 2025 GPS rempl2)'!$A$4:$V$504,17,0)</f>
        <v>2</v>
      </c>
      <c r="J11" s="84" t="str">
        <f>VLOOKUP(A11,'PAI 2025 GPS rempl2)'!$A$4:$V$504,18,0)</f>
        <v>Númerica</v>
      </c>
      <c r="K11" s="181" t="str">
        <f>VLOOKUP(A11,'PAI 2025 GPS rempl2)'!$A$4:$V$504,20,0)</f>
        <v>2025-02-03</v>
      </c>
      <c r="L11" s="181" t="str">
        <f>VLOOKUP(A11,'PAI 2025 GPS rempl2)'!$A$4:$V$504,21,0)</f>
        <v>2025-12-19</v>
      </c>
      <c r="M11" s="84" t="str">
        <f>VLOOKUP(A11,'PAI 2025 GPS rempl2)'!$A$4:$V$504,22,0)</f>
        <v>111-GRUPO DE TRABAJO DE ADMINISTRACIÓN DE PERSONAL;
20-OFICINA DE TECNOLOGÍA E INFORMÁTICA;
73-GRUPO DE TRABAJO DE COMUNICACION</v>
      </c>
      <c r="N11" s="84"/>
      <c r="O11" s="84"/>
      <c r="P11" s="84"/>
      <c r="Q11" s="84"/>
      <c r="S11" s="83" t="s">
        <v>518</v>
      </c>
      <c r="T11" s="83" t="str">
        <f>VLOOKUP(A11,'PAI 2025 GPS rempl2)'!$A$3:$E$505,4,0)</f>
        <v>Actividad propia</v>
      </c>
      <c r="U11" s="84" t="s">
        <v>1577</v>
      </c>
      <c r="V11" s="31">
        <f>VLOOKUP(S11,'PAI 2025 GPS rempl2)'!$E$4:$P$504,12,0)</f>
        <v>25</v>
      </c>
      <c r="W11" s="148">
        <f t="shared" si="1"/>
        <v>2.7777777777777777</v>
      </c>
      <c r="Z11" s="31" t="s">
        <v>1417</v>
      </c>
      <c r="AA11" s="159" t="s">
        <v>1841</v>
      </c>
    </row>
    <row r="12" spans="1:27" x14ac:dyDescent="0.25">
      <c r="A12" s="83" t="s">
        <v>520</v>
      </c>
      <c r="B12" s="83" t="str">
        <f>VLOOKUP(A12,'PAI 2025 GPS rempl2)'!$A$3:$E$505,4,0)</f>
        <v>Actividad propia</v>
      </c>
      <c r="C12" s="84" t="s">
        <v>1577</v>
      </c>
      <c r="D12" s="84" t="s">
        <v>1576</v>
      </c>
      <c r="E12" s="84" t="s">
        <v>496</v>
      </c>
      <c r="F12" s="84"/>
      <c r="G12" s="84" t="str">
        <f>VLOOKUP(A12,'PAI 2025 GPS rempl2)'!$E$4:$L$504,8,0)</f>
        <v>N/A</v>
      </c>
      <c r="H12" s="84" t="str">
        <f>VLOOKUP(A12,'PAI 2025 GPS rempl2)'!$A$4:$V$504,15,0)</f>
        <v>Realizar seguimiento trimestral  al diligenciamiento de la herramienta por parte de los servidores que se retiran y  apropiación por parte de los funcionarios que ingresan  y presentarlo al CIGD     (Informes (trimestrales)</v>
      </c>
      <c r="I12" s="84">
        <f>VLOOKUP(A12,'PAI 2025 GPS rempl2)'!$A$4:$V$504,17,0)</f>
        <v>2</v>
      </c>
      <c r="J12" s="84" t="str">
        <f>VLOOKUP(A12,'PAI 2025 GPS rempl2)'!$A$4:$V$504,18,0)</f>
        <v>Númerica</v>
      </c>
      <c r="K12" s="181" t="str">
        <f>VLOOKUP(A12,'PAI 2025 GPS rempl2)'!$A$4:$V$504,20,0)</f>
        <v>2025-06-03</v>
      </c>
      <c r="L12" s="181" t="str">
        <f>VLOOKUP(A12,'PAI 2025 GPS rempl2)'!$A$4:$V$504,21,0)</f>
        <v>2025-12-19</v>
      </c>
      <c r="M12" s="84" t="str">
        <f>VLOOKUP(A12,'PAI 2025 GPS rempl2)'!$A$4:$V$504,22,0)</f>
        <v>111-GRUPO DE TRABAJO DE ADMINISTRACIÓN DE PERSONAL</v>
      </c>
      <c r="N12" s="84"/>
      <c r="O12" s="84"/>
      <c r="P12" s="84"/>
      <c r="Q12" s="84"/>
      <c r="S12" s="83" t="s">
        <v>520</v>
      </c>
      <c r="T12" s="83" t="str">
        <f>VLOOKUP(A12,'PAI 2025 GPS rempl2)'!$A$3:$E$505,4,0)</f>
        <v>Actividad propia</v>
      </c>
      <c r="U12" s="84" t="s">
        <v>1577</v>
      </c>
      <c r="V12" s="31">
        <f>VLOOKUP(S12,'PAI 2025 GPS rempl2)'!$E$4:$P$504,12,0)</f>
        <v>25</v>
      </c>
      <c r="W12" s="148">
        <f t="shared" si="1"/>
        <v>2.7777777777777777</v>
      </c>
      <c r="Z12" s="31" t="s">
        <v>1425</v>
      </c>
      <c r="AA12" s="159" t="s">
        <v>1841</v>
      </c>
    </row>
    <row r="13" spans="1:27" x14ac:dyDescent="0.25">
      <c r="A13" s="83" t="s">
        <v>523</v>
      </c>
      <c r="B13" s="83" t="str">
        <f>VLOOKUP(A13,'PAI 2025 GPS rempl2)'!$A$3:$E$505,4,0)</f>
        <v>Producto</v>
      </c>
      <c r="C13" s="84" t="s">
        <v>1579</v>
      </c>
      <c r="D13" s="84" t="s">
        <v>1578</v>
      </c>
      <c r="E13" s="84" t="s">
        <v>524</v>
      </c>
      <c r="F13" s="84" t="s">
        <v>61</v>
      </c>
      <c r="G13" s="84" t="str">
        <f>VLOOKUP(A13,'PAI 2025 GPS rempl2)'!$E$4:$L$504,8,0)</f>
        <v>N/A</v>
      </c>
      <c r="H13" s="84" t="str">
        <f>VLOOKUP(A13,'PAI 2025 GPS rempl2)'!$A$4:$V$504,15,0)</f>
        <v>Plan Anual de Auditorías ejecutado y presentado al CICCI (actas del CICCI firmadas semestralmente por Superintendente y jefe OCI)</v>
      </c>
      <c r="I13" s="84">
        <f>VLOOKUP(A13,'PAI 2025 GPS rempl2)'!$A$4:$V$504,17,0)</f>
        <v>100</v>
      </c>
      <c r="J13" s="84" t="str">
        <f>VLOOKUP(A13,'PAI 2025 GPS rempl2)'!$A$4:$V$504,18,0)</f>
        <v>Porcentual</v>
      </c>
      <c r="K13" s="181" t="str">
        <f>VLOOKUP(A13,'PAI 2025 GPS rempl2)'!$A$4:$V$504,20,0)</f>
        <v>2025-01-02</v>
      </c>
      <c r="L13" s="181" t="str">
        <f>VLOOKUP(A13,'PAI 2025 GPS rempl2)'!$A$4:$V$504,21,0)</f>
        <v>2025-12-31</v>
      </c>
      <c r="M13" s="84" t="str">
        <f>VLOOKUP(A13,'PAI 2025 GPS rempl2)'!$A$4:$V$504,22,0)</f>
        <v>50-OFICINA DE CONTROL INTERNO</v>
      </c>
      <c r="N13" s="84" t="s">
        <v>1795</v>
      </c>
      <c r="O13" s="84" t="s">
        <v>1451</v>
      </c>
      <c r="P13" s="84">
        <v>0</v>
      </c>
      <c r="Q13" s="84" t="s">
        <v>1551</v>
      </c>
      <c r="S13" s="83" t="s">
        <v>523</v>
      </c>
      <c r="T13" s="83" t="str">
        <f>VLOOKUP(A13,'PAI 2025 GPS rempl2)'!$A$3:$E$505,4,0)</f>
        <v>Producto</v>
      </c>
      <c r="U13" s="84" t="s">
        <v>1579</v>
      </c>
      <c r="V13" s="31">
        <f>VLOOKUP(S13,'PAI 2025 GPS rempl2)'!$E$4:$P$504,12,0)</f>
        <v>50</v>
      </c>
      <c r="W13" s="31">
        <f>+V13</f>
        <v>50</v>
      </c>
      <c r="Z13" s="31" t="s">
        <v>1426</v>
      </c>
      <c r="AA13" s="159" t="s">
        <v>1841</v>
      </c>
    </row>
    <row r="14" spans="1:27" x14ac:dyDescent="0.25">
      <c r="A14" s="83" t="s">
        <v>527</v>
      </c>
      <c r="B14" s="83" t="str">
        <f>VLOOKUP(A14,'PAI 2025 GPS rempl2)'!$A$3:$E$505,4,0)</f>
        <v>Actividad propia</v>
      </c>
      <c r="C14" s="84" t="s">
        <v>1579</v>
      </c>
      <c r="D14" s="84" t="s">
        <v>1578</v>
      </c>
      <c r="E14" s="84" t="s">
        <v>524</v>
      </c>
      <c r="F14" s="84"/>
      <c r="G14" s="84" t="str">
        <f>VLOOKUP(A14,'PAI 2025 GPS rempl2)'!$E$4:$L$504,8,0)</f>
        <v>N/A</v>
      </c>
      <c r="H14" s="84" t="str">
        <f>VLOOKUP(A14,'PAI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84">
        <f>VLOOKUP(A14,'PAI 2025 GPS rempl2)'!$A$4:$V$504,17,0)</f>
        <v>100</v>
      </c>
      <c r="J14" s="84" t="str">
        <f>VLOOKUP(A14,'PAI 2025 GPS rempl2)'!$A$4:$V$504,18,0)</f>
        <v>Porcentual</v>
      </c>
      <c r="K14" s="181" t="str">
        <f>VLOOKUP(A14,'PAI 2025 GPS rempl2)'!$A$4:$V$504,20,0)</f>
        <v>2025-01-02</v>
      </c>
      <c r="L14" s="181" t="str">
        <f>VLOOKUP(A14,'PAI 2025 GPS rempl2)'!$A$4:$V$504,21,0)</f>
        <v>2025-12-31</v>
      </c>
      <c r="M14" s="84" t="str">
        <f>VLOOKUP(A14,'PAI 2025 GPS rempl2)'!$A$4:$V$504,22,0)</f>
        <v>50-OFICINA DE CONTROL INTERNO</v>
      </c>
      <c r="N14" s="84"/>
      <c r="O14" s="84"/>
      <c r="P14" s="84"/>
      <c r="Q14" s="84"/>
      <c r="S14" s="83" t="s">
        <v>527</v>
      </c>
      <c r="T14" s="83" t="str">
        <f>VLOOKUP(A14,'PAI 2025 GPS rempl2)'!$A$3:$E$505,4,0)</f>
        <v>Actividad propia</v>
      </c>
      <c r="U14" s="84" t="s">
        <v>1579</v>
      </c>
      <c r="V14" s="31">
        <f>VLOOKUP(S14,'PAI 2025 GPS rempl2)'!$E$4:$P$504,12,0)</f>
        <v>80</v>
      </c>
      <c r="W14" s="149">
        <f>+(V14*100)/($V$14+$V$15+$V$17+$V$18+$V$20+$V$21+$V$22)</f>
        <v>23.529411764705884</v>
      </c>
      <c r="Z14" s="31" t="s">
        <v>538</v>
      </c>
      <c r="AA14" s="159" t="s">
        <v>1841</v>
      </c>
    </row>
    <row r="15" spans="1:27" x14ac:dyDescent="0.25">
      <c r="A15" s="83" t="s">
        <v>528</v>
      </c>
      <c r="B15" s="83" t="str">
        <f>VLOOKUP(A15,'PAI 2025 GPS rempl2)'!$A$3:$E$505,4,0)</f>
        <v>Actividad propia</v>
      </c>
      <c r="C15" s="84" t="s">
        <v>1579</v>
      </c>
      <c r="D15" s="84" t="s">
        <v>1578</v>
      </c>
      <c r="E15" s="84" t="s">
        <v>524</v>
      </c>
      <c r="F15" s="84"/>
      <c r="G15" s="84" t="str">
        <f>VLOOKUP(A15,'PAI 2025 GPS rempl2)'!$E$4:$L$504,8,0)</f>
        <v>N/A</v>
      </c>
      <c r="H15" s="84" t="str">
        <f>VLOOKUP(A15,'PAI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84">
        <f>VLOOKUP(A15,'PAI 2025 GPS rempl2)'!$A$4:$V$504,17,0)</f>
        <v>2</v>
      </c>
      <c r="J15" s="84" t="str">
        <f>VLOOKUP(A15,'PAI 2025 GPS rempl2)'!$A$4:$V$504,18,0)</f>
        <v>Númerica</v>
      </c>
      <c r="K15" s="181" t="str">
        <f>VLOOKUP(A15,'PAI 2025 GPS rempl2)'!$A$4:$V$504,20,0)</f>
        <v>2025-06-03</v>
      </c>
      <c r="L15" s="181" t="str">
        <f>VLOOKUP(A15,'PAI 2025 GPS rempl2)'!$A$4:$V$504,21,0)</f>
        <v>2025-12-31</v>
      </c>
      <c r="M15" s="84" t="str">
        <f>VLOOKUP(A15,'PAI 2025 GPS rempl2)'!$A$4:$V$504,22,0)</f>
        <v>50-OFICINA DE CONTROL INTERNO</v>
      </c>
      <c r="N15" s="84"/>
      <c r="O15" s="84"/>
      <c r="P15" s="84"/>
      <c r="Q15" s="84"/>
      <c r="S15" s="83" t="s">
        <v>528</v>
      </c>
      <c r="T15" s="83" t="str">
        <f>VLOOKUP(A15,'PAI 2025 GPS rempl2)'!$A$3:$E$505,4,0)</f>
        <v>Actividad propia</v>
      </c>
      <c r="U15" s="84" t="s">
        <v>1579</v>
      </c>
      <c r="V15" s="31">
        <f>VLOOKUP(S15,'PAI 2025 GPS rempl2)'!$E$4:$P$504,12,0)</f>
        <v>20</v>
      </c>
      <c r="W15" s="149">
        <f>+(V15*100)/($V$14+$V$15+$V$17+$V$18+$V$20+$V$21+$V$22)</f>
        <v>5.882352941176471</v>
      </c>
      <c r="Z15" s="31" t="s">
        <v>977</v>
      </c>
      <c r="AA15" s="159" t="s">
        <v>1841</v>
      </c>
    </row>
    <row r="16" spans="1:27" x14ac:dyDescent="0.25">
      <c r="A16" s="83" t="s">
        <v>530</v>
      </c>
      <c r="B16" s="83" t="str">
        <f>VLOOKUP(A16,'PAI 2025 GPS rempl2)'!$A$3:$E$505,4,0)</f>
        <v>Producto</v>
      </c>
      <c r="C16" s="84" t="s">
        <v>1579</v>
      </c>
      <c r="D16" s="84" t="s">
        <v>1578</v>
      </c>
      <c r="E16" s="84" t="s">
        <v>524</v>
      </c>
      <c r="F16" s="84" t="s">
        <v>61</v>
      </c>
      <c r="G16" s="84" t="str">
        <f>VLOOKUP(A16,'PAI 2025 GPS rempl2)'!$E$4:$L$504,8,0)</f>
        <v>N/A</v>
      </c>
      <c r="H16" s="84" t="str">
        <f>VLOOKUP(A16,'PAI 2025 GPS rempl2)'!$A$4:$V$504,15,0)</f>
        <v>Seguimiento Planes de trabajo MIPG en el marco de la Política Control Interno, con seguimiento realizado y radicado ante la OAP  (Informe)Entregable: (Informes de seguimiento  a la implementación y actas del comité)</v>
      </c>
      <c r="I16" s="84">
        <f>VLOOKUP(A16,'PAI 2025 GPS rempl2)'!$A$4:$V$504,17,0)</f>
        <v>1</v>
      </c>
      <c r="J16" s="84" t="str">
        <f>VLOOKUP(A16,'PAI 2025 GPS rempl2)'!$A$4:$V$504,18,0)</f>
        <v>Númerica</v>
      </c>
      <c r="K16" s="181" t="str">
        <f>VLOOKUP(A16,'PAI 2025 GPS rempl2)'!$A$4:$V$504,20,0)</f>
        <v>2025-04-01</v>
      </c>
      <c r="L16" s="181" t="str">
        <f>VLOOKUP(A16,'PAI 2025 GPS rempl2)'!$A$4:$V$504,21,0)</f>
        <v>2025-07-31</v>
      </c>
      <c r="M16" s="84" t="str">
        <f>VLOOKUP(A16,'PAI 2025 GPS rempl2)'!$A$4:$V$504,22,0)</f>
        <v>50-OFICINA DE CONTROL INTERNO</v>
      </c>
      <c r="N16" s="84" t="s">
        <v>1795</v>
      </c>
      <c r="O16" s="84" t="s">
        <v>1451</v>
      </c>
      <c r="P16" s="84">
        <v>0</v>
      </c>
      <c r="Q16" s="84" t="s">
        <v>1551</v>
      </c>
      <c r="S16" s="83" t="s">
        <v>530</v>
      </c>
      <c r="T16" s="83" t="str">
        <f>VLOOKUP(A16,'PAI 2025 GPS rempl2)'!$A$3:$E$505,4,0)</f>
        <v>Producto</v>
      </c>
      <c r="U16" s="84" t="s">
        <v>1579</v>
      </c>
      <c r="V16" s="31">
        <f>VLOOKUP(S16,'PAI 2025 GPS rempl2)'!$E$4:$P$504,12,0)</f>
        <v>25</v>
      </c>
      <c r="W16" s="31">
        <f>+V16</f>
        <v>25</v>
      </c>
      <c r="Z16" s="31" t="s">
        <v>1341</v>
      </c>
      <c r="AA16" s="159" t="s">
        <v>1841</v>
      </c>
    </row>
    <row r="17" spans="1:27" x14ac:dyDescent="0.25">
      <c r="A17" s="83" t="s">
        <v>532</v>
      </c>
      <c r="B17" s="83" t="str">
        <f>VLOOKUP(A17,'PAI 2025 GPS rempl2)'!$A$3:$E$505,4,0)</f>
        <v>Actividad propia</v>
      </c>
      <c r="C17" s="84" t="s">
        <v>1579</v>
      </c>
      <c r="D17" s="84" t="s">
        <v>1578</v>
      </c>
      <c r="E17" s="84" t="s">
        <v>524</v>
      </c>
      <c r="F17" s="84"/>
      <c r="G17" s="84" t="str">
        <f>VLOOKUP(A17,'PAI 2025 GPS rempl2)'!$E$4:$L$504,8,0)</f>
        <v>N/A</v>
      </c>
      <c r="H17" s="84" t="str">
        <f>VLOOKUP(A17,'PAI 2025 GPS rempl2)'!$A$4:$V$504,15,0)</f>
        <v>Realizar seguimiento a  los Planes de trabajo MIPG que afectan a la Política Control Interno, conforme a las recomendaciones del FURAG (Correo de solicitud de información a las áreas frente a los seguimientos de las MIPG cuando aplique)</v>
      </c>
      <c r="I17" s="84">
        <f>VLOOKUP(A17,'PAI 2025 GPS rempl2)'!$A$4:$V$504,17,0)</f>
        <v>1</v>
      </c>
      <c r="J17" s="84" t="str">
        <f>VLOOKUP(A17,'PAI 2025 GPS rempl2)'!$A$4:$V$504,18,0)</f>
        <v>Númerica</v>
      </c>
      <c r="K17" s="181" t="str">
        <f>VLOOKUP(A17,'PAI 2025 GPS rempl2)'!$A$4:$V$504,20,0)</f>
        <v>2025-04-01</v>
      </c>
      <c r="L17" s="181" t="str">
        <f>VLOOKUP(A17,'PAI 2025 GPS rempl2)'!$A$4:$V$504,21,0)</f>
        <v>2025-07-31</v>
      </c>
      <c r="M17" s="84" t="str">
        <f>VLOOKUP(A17,'PAI 2025 GPS rempl2)'!$A$4:$V$504,22,0)</f>
        <v>50-OFICINA DE CONTROL INTERNO</v>
      </c>
      <c r="N17" s="84"/>
      <c r="O17" s="84"/>
      <c r="P17" s="84"/>
      <c r="Q17" s="84"/>
      <c r="S17" s="83" t="s">
        <v>532</v>
      </c>
      <c r="T17" s="83" t="str">
        <f>VLOOKUP(A17,'PAI 2025 GPS rempl2)'!$A$3:$E$505,4,0)</f>
        <v>Actividad propia</v>
      </c>
      <c r="U17" s="84" t="s">
        <v>1579</v>
      </c>
      <c r="V17" s="31">
        <f>VLOOKUP(S17,'PAI 2025 GPS rempl2)'!$E$4:$P$504,12,0)</f>
        <v>80</v>
      </c>
      <c r="W17" s="149">
        <f t="shared" ref="W17:W18" si="2">+(V17*100)/($V$14+$V$15+$V$17+$V$18+$V$20+$V$21+$V$22)</f>
        <v>23.529411764705884</v>
      </c>
      <c r="Z17" s="31" t="s">
        <v>1343</v>
      </c>
      <c r="AA17" s="159" t="s">
        <v>1842</v>
      </c>
    </row>
    <row r="18" spans="1:27" x14ac:dyDescent="0.25">
      <c r="A18" s="83" t="s">
        <v>533</v>
      </c>
      <c r="B18" s="83" t="str">
        <f>VLOOKUP(A18,'PAI 2025 GPS rempl2)'!$A$3:$E$505,4,0)</f>
        <v>Actividad propia</v>
      </c>
      <c r="C18" s="84" t="s">
        <v>1579</v>
      </c>
      <c r="D18" s="84" t="s">
        <v>1578</v>
      </c>
      <c r="E18" s="84" t="s">
        <v>524</v>
      </c>
      <c r="F18" s="84"/>
      <c r="G18" s="84" t="str">
        <f>VLOOKUP(A18,'PAI 2025 GPS rempl2)'!$E$4:$L$504,8,0)</f>
        <v>N/A</v>
      </c>
      <c r="H18" s="84" t="str">
        <f>VLOOKUP(A18,'PAI 2025 GPS rempl2)'!$A$4:$V$504,15,0)</f>
        <v>Elaborar y presentar al Comité Institucional de Gestión y Desempeño el informe de seguimiento a la implementación del MIPG (Actas de CIGD)</v>
      </c>
      <c r="I18" s="84">
        <f>VLOOKUP(A18,'PAI 2025 GPS rempl2)'!$A$4:$V$504,17,0)</f>
        <v>1</v>
      </c>
      <c r="J18" s="84" t="str">
        <f>VLOOKUP(A18,'PAI 2025 GPS rempl2)'!$A$4:$V$504,18,0)</f>
        <v>Númerica</v>
      </c>
      <c r="K18" s="181" t="str">
        <f>VLOOKUP(A18,'PAI 2025 GPS rempl2)'!$A$4:$V$504,20,0)</f>
        <v>2025-04-01</v>
      </c>
      <c r="L18" s="181" t="str">
        <f>VLOOKUP(A18,'PAI 2025 GPS rempl2)'!$A$4:$V$504,21,0)</f>
        <v>2025-07-31</v>
      </c>
      <c r="M18" s="84" t="str">
        <f>VLOOKUP(A18,'PAI 2025 GPS rempl2)'!$A$4:$V$504,22,0)</f>
        <v>50-OFICINA DE CONTROL INTERNO</v>
      </c>
      <c r="N18" s="84"/>
      <c r="O18" s="84"/>
      <c r="P18" s="84"/>
      <c r="Q18" s="84"/>
      <c r="S18" s="83" t="s">
        <v>533</v>
      </c>
      <c r="T18" s="83" t="str">
        <f>VLOOKUP(A18,'PAI 2025 GPS rempl2)'!$A$3:$E$505,4,0)</f>
        <v>Actividad propia</v>
      </c>
      <c r="U18" s="84" t="s">
        <v>1579</v>
      </c>
      <c r="V18" s="31">
        <f>VLOOKUP(S18,'PAI 2025 GPS rempl2)'!$E$4:$P$504,12,0)</f>
        <v>20</v>
      </c>
      <c r="W18" s="149">
        <f t="shared" si="2"/>
        <v>5.882352941176471</v>
      </c>
      <c r="Z18" s="31" t="s">
        <v>1345</v>
      </c>
      <c r="AA18" s="159" t="s">
        <v>1842</v>
      </c>
    </row>
    <row r="19" spans="1:27" x14ac:dyDescent="0.25">
      <c r="A19" s="83" t="s">
        <v>534</v>
      </c>
      <c r="B19" s="83" t="str">
        <f>VLOOKUP(A19,'PAI 2025 GPS rempl2)'!$A$3:$E$505,4,0)</f>
        <v>Producto</v>
      </c>
      <c r="C19" s="84" t="s">
        <v>1579</v>
      </c>
      <c r="D19" s="84" t="s">
        <v>1578</v>
      </c>
      <c r="E19" s="84" t="s">
        <v>524</v>
      </c>
      <c r="F19" s="84" t="s">
        <v>61</v>
      </c>
      <c r="G19" s="84" t="str">
        <f>VLOOKUP(A19,'PAI 2025 GPS rempl2)'!$E$4:$L$504,8,0)</f>
        <v>N/A</v>
      </c>
      <c r="H19" s="84" t="str">
        <f>VLOOKUP(A19,'PAI 2025 GPS rempl2)'!$A$4:$V$504,15,0)</f>
        <v>Objetivos estratégicos y orientaciones PND, evaluados frente a la planeación 2025 y el PES (Informe elaborado y enviado a Despacho y OAP/memorando o correo)</v>
      </c>
      <c r="I19" s="84">
        <f>VLOOKUP(A19,'PAI 2025 GPS rempl2)'!$A$4:$V$504,17,0)</f>
        <v>1</v>
      </c>
      <c r="J19" s="84" t="str">
        <f>VLOOKUP(A19,'PAI 2025 GPS rempl2)'!$A$4:$V$504,18,0)</f>
        <v>Númerica</v>
      </c>
      <c r="K19" s="181" t="str">
        <f>VLOOKUP(A19,'PAI 2025 GPS rempl2)'!$A$4:$V$504,20,0)</f>
        <v>2025-02-19</v>
      </c>
      <c r="L19" s="181" t="str">
        <f>VLOOKUP(A19,'PAI 2025 GPS rempl2)'!$A$4:$V$504,21,0)</f>
        <v>2025-08-04</v>
      </c>
      <c r="M19" s="84" t="str">
        <f>VLOOKUP(A19,'PAI 2025 GPS rempl2)'!$A$4:$V$504,22,0)</f>
        <v>50-OFICINA DE CONTROL INTERNO</v>
      </c>
      <c r="N19" s="84" t="s">
        <v>1795</v>
      </c>
      <c r="O19" s="84" t="s">
        <v>1451</v>
      </c>
      <c r="P19" s="84">
        <v>0</v>
      </c>
      <c r="Q19" s="84" t="s">
        <v>1551</v>
      </c>
      <c r="S19" s="83" t="s">
        <v>534</v>
      </c>
      <c r="T19" s="83" t="str">
        <f>VLOOKUP(A19,'PAI 2025 GPS rempl2)'!$A$3:$E$505,4,0)</f>
        <v>Producto</v>
      </c>
      <c r="U19" s="84" t="s">
        <v>1579</v>
      </c>
      <c r="V19" s="31">
        <f>VLOOKUP(S19,'PAI 2025 GPS rempl2)'!$E$4:$P$504,12,0)</f>
        <v>25</v>
      </c>
      <c r="W19" s="31">
        <f>+V19</f>
        <v>25</v>
      </c>
      <c r="Z19" s="31" t="s">
        <v>1347</v>
      </c>
      <c r="AA19" s="159" t="s">
        <v>1842</v>
      </c>
    </row>
    <row r="20" spans="1:27" x14ac:dyDescent="0.25">
      <c r="A20" s="83" t="s">
        <v>536</v>
      </c>
      <c r="B20" s="83" t="str">
        <f>VLOOKUP(A20,'PAI 2025 GPS rempl2)'!$A$3:$E$505,4,0)</f>
        <v>Actividad propia</v>
      </c>
      <c r="C20" s="84" t="s">
        <v>1579</v>
      </c>
      <c r="D20" s="84" t="s">
        <v>1578</v>
      </c>
      <c r="E20" s="84" t="s">
        <v>524</v>
      </c>
      <c r="F20" s="84"/>
      <c r="G20" s="84" t="str">
        <f>VLOOKUP(A20,'PAI 2025 GPS rempl2)'!$E$4:$L$504,8,0)</f>
        <v>N/A</v>
      </c>
      <c r="H20" s="84" t="str">
        <f>VLOOKUP(A20,'PAI 2025 GPS rempl2)'!$A$4:$V$504,15,0)</f>
        <v>Evaluar el cumplimiento de compromisos que la Superintendencia  tiene en el Plan Estratégico Sectorial frente a los objetivos estratégicos del ministerio (informe con los resultados de la evaluación elaborado)</v>
      </c>
      <c r="I20" s="84">
        <f>VLOOKUP(A20,'PAI 2025 GPS rempl2)'!$A$4:$V$504,17,0)</f>
        <v>1</v>
      </c>
      <c r="J20" s="84" t="str">
        <f>VLOOKUP(A20,'PAI 2025 GPS rempl2)'!$A$4:$V$504,18,0)</f>
        <v>Númerica</v>
      </c>
      <c r="K20" s="181" t="str">
        <f>VLOOKUP(A20,'PAI 2025 GPS rempl2)'!$A$4:$V$504,20,0)</f>
        <v>2025-02-19</v>
      </c>
      <c r="L20" s="181" t="str">
        <f>VLOOKUP(A20,'PAI 2025 GPS rempl2)'!$A$4:$V$504,21,0)</f>
        <v>2025-08-04</v>
      </c>
      <c r="M20" s="84" t="str">
        <f>VLOOKUP(A20,'PAI 2025 GPS rempl2)'!$A$4:$V$504,22,0)</f>
        <v>50-OFICINA DE CONTROL INTERNO</v>
      </c>
      <c r="N20" s="84"/>
      <c r="O20" s="84"/>
      <c r="P20" s="84"/>
      <c r="Q20" s="84"/>
      <c r="S20" s="83" t="s">
        <v>536</v>
      </c>
      <c r="T20" s="83" t="str">
        <f>VLOOKUP(A20,'PAI 2025 GPS rempl2)'!$A$3:$E$505,4,0)</f>
        <v>Actividad propia</v>
      </c>
      <c r="U20" s="84" t="s">
        <v>1579</v>
      </c>
      <c r="V20" s="31">
        <f>VLOOKUP(S20,'PAI 2025 GPS rempl2)'!$E$4:$P$504,12,0)</f>
        <v>80</v>
      </c>
      <c r="W20" s="149">
        <f t="shared" ref="W20:W22" si="3">+(V20*100)/($V$14+$V$15+$V$17+$V$18+$V$20+$V$21+$V$22)</f>
        <v>23.529411764705884</v>
      </c>
      <c r="Z20" s="31" t="s">
        <v>1348</v>
      </c>
      <c r="AA20" s="159" t="s">
        <v>1841</v>
      </c>
    </row>
    <row r="21" spans="1:27" x14ac:dyDescent="0.25">
      <c r="A21" s="83" t="s">
        <v>538</v>
      </c>
      <c r="B21" s="83" t="str">
        <f>VLOOKUP(A21,'PAI 2025 GPS rempl2)'!$A$3:$E$505,4,0)</f>
        <v>Actividad propia eliminada</v>
      </c>
      <c r="C21" s="84" t="s">
        <v>1579</v>
      </c>
      <c r="D21" s="84" t="s">
        <v>1578</v>
      </c>
      <c r="E21" s="84" t="s">
        <v>524</v>
      </c>
      <c r="F21" s="84"/>
      <c r="G21" s="84" t="str">
        <f>VLOOKUP(A21,'PAI 2025 GPS rempl2)'!$E$4:$L$504,8,0)</f>
        <v>N/A</v>
      </c>
      <c r="H21" s="84" t="str">
        <f>VLOOKUP(A21,'PAI 2025 GPS rempl2)'!$A$4:$V$504,15,0)</f>
        <v>Evaluar cumplimiento de los Objetivos Estrategicos  y el Plan Nacional de Desarrollo frente a las responsabilidades determinadas por los mismos para la SIC. (informe con los resultados de la evaluación elaborado).</v>
      </c>
      <c r="I21" s="84">
        <f>VLOOKUP(A21,'PAI 2025 GPS rempl2)'!$A$4:$V$504,17,0)</f>
        <v>1</v>
      </c>
      <c r="J21" s="84" t="str">
        <f>VLOOKUP(A21,'PAI 2025 GPS rempl2)'!$A$4:$V$504,18,0)</f>
        <v>Númerica</v>
      </c>
      <c r="K21" s="181" t="str">
        <f>VLOOKUP(A21,'PAI 2025 GPS rempl2)'!$A$4:$V$504,20,0)</f>
        <v>2025-02-19</v>
      </c>
      <c r="L21" s="181" t="str">
        <f>VLOOKUP(A21,'PAI 2025 GPS rempl2)'!$A$4:$V$504,21,0)</f>
        <v>2025-12-19</v>
      </c>
      <c r="M21" s="84" t="str">
        <f>VLOOKUP(A21,'PAI 2025 GPS rempl2)'!$A$4:$V$504,22,0)</f>
        <v>50-OFICINA DE CONTROL INTERNO</v>
      </c>
      <c r="N21" s="84"/>
      <c r="O21" s="84"/>
      <c r="P21" s="84"/>
      <c r="Q21" s="84"/>
      <c r="S21" s="83" t="s">
        <v>538</v>
      </c>
      <c r="T21" s="83" t="str">
        <f>VLOOKUP(A21,'PAI 2025 GPS rempl2)'!$A$3:$E$505,4,0)</f>
        <v>Actividad propia eliminada</v>
      </c>
      <c r="U21" s="84" t="s">
        <v>1579</v>
      </c>
      <c r="V21" s="31">
        <f>VLOOKUP(S21,'PAI 2025 GPS rempl2)'!$E$4:$P$504,12,0)</f>
        <v>40</v>
      </c>
      <c r="W21" s="149">
        <f t="shared" si="3"/>
        <v>11.764705882352942</v>
      </c>
      <c r="Z21" s="31" t="s">
        <v>1117</v>
      </c>
      <c r="AA21" s="159" t="s">
        <v>1874</v>
      </c>
    </row>
    <row r="22" spans="1:27" x14ac:dyDescent="0.25">
      <c r="A22" s="83" t="s">
        <v>539</v>
      </c>
      <c r="B22" s="83" t="str">
        <f>VLOOKUP(A22,'PAI 2025 GPS rempl2)'!$A$3:$E$505,4,0)</f>
        <v>Actividad propia</v>
      </c>
      <c r="C22" s="84" t="s">
        <v>1579</v>
      </c>
      <c r="D22" s="84" t="s">
        <v>1578</v>
      </c>
      <c r="E22" s="84" t="s">
        <v>524</v>
      </c>
      <c r="F22" s="84"/>
      <c r="G22" s="84" t="str">
        <f>VLOOKUP(A22,'PAI 2025 GPS rempl2)'!$E$4:$L$504,8,0)</f>
        <v>N/A</v>
      </c>
      <c r="H22" s="84" t="str">
        <f>VLOOKUP(A22,'PAI 2025 GPS rempl2)'!$A$4:$V$504,15,0)</f>
        <v>Elaborar y radicar ante los responsables, el informe. (informe con los resultados de la evaluación elaborado y radicado al Superintendente y OAP / Correo-Memorando)</v>
      </c>
      <c r="I22" s="84">
        <f>VLOOKUP(A22,'PAI 2025 GPS rempl2)'!$A$4:$V$504,17,0)</f>
        <v>1</v>
      </c>
      <c r="J22" s="84" t="str">
        <f>VLOOKUP(A22,'PAI 2025 GPS rempl2)'!$A$4:$V$504,18,0)</f>
        <v>Númerica</v>
      </c>
      <c r="K22" s="181" t="str">
        <f>VLOOKUP(A22,'PAI 2025 GPS rempl2)'!$A$4:$V$504,20,0)</f>
        <v>2025-02-19</v>
      </c>
      <c r="L22" s="181" t="str">
        <f>VLOOKUP(A22,'PAI 2025 GPS rempl2)'!$A$4:$V$504,21,0)</f>
        <v>2025-08-04</v>
      </c>
      <c r="M22" s="84" t="str">
        <f>VLOOKUP(A22,'PAI 2025 GPS rempl2)'!$A$4:$V$504,22,0)</f>
        <v>50-OFICINA DE CONTROL INTERNO</v>
      </c>
      <c r="N22" s="84"/>
      <c r="O22" s="84"/>
      <c r="P22" s="84"/>
      <c r="Q22" s="84"/>
      <c r="S22" s="83" t="s">
        <v>539</v>
      </c>
      <c r="T22" s="83" t="str">
        <f>VLOOKUP(A22,'PAI 2025 GPS rempl2)'!$A$3:$E$505,4,0)</f>
        <v>Actividad propia</v>
      </c>
      <c r="U22" s="84" t="s">
        <v>1579</v>
      </c>
      <c r="V22" s="31">
        <f>VLOOKUP(S22,'PAI 2025 GPS rempl2)'!$E$4:$P$504,12,0)</f>
        <v>20</v>
      </c>
      <c r="W22" s="149">
        <f t="shared" si="3"/>
        <v>5.882352941176471</v>
      </c>
      <c r="Z22" s="31" t="s">
        <v>1120</v>
      </c>
      <c r="AA22" s="159" t="s">
        <v>1841</v>
      </c>
    </row>
    <row r="23" spans="1:27" x14ac:dyDescent="0.25">
      <c r="A23" s="83" t="s">
        <v>541</v>
      </c>
      <c r="B23" s="83" t="str">
        <f>VLOOKUP(A23,'PAI 2025 GPS rempl2)'!$A$3:$E$505,4,0)</f>
        <v>Producto</v>
      </c>
      <c r="C23" s="84" t="s">
        <v>1581</v>
      </c>
      <c r="D23" s="84" t="s">
        <v>1580</v>
      </c>
      <c r="E23" s="84" t="s">
        <v>542</v>
      </c>
      <c r="F23" s="84" t="s">
        <v>12</v>
      </c>
      <c r="G23" s="84" t="str">
        <f>VLOOKUP(A23,'PAI 2025 GPS rempl2)'!$E$4:$L$504,8,0)</f>
        <v>C-3599-0200-0006-53105d</v>
      </c>
      <c r="H23" s="84" t="str">
        <f>VLOOKUP(A23,'PAI 2025 GPS rempl2)'!$A$4:$V$504,15,0)</f>
        <v>Plan de acción para el intercambio de información, implementado  (Informe semestral de  la implementación del plan de acción para el intercambio de información- soportes documentales de cumplimiento)</v>
      </c>
      <c r="I23" s="84">
        <f>VLOOKUP(A23,'PAI 2025 GPS rempl2)'!$A$4:$V$504,17,0)</f>
        <v>100</v>
      </c>
      <c r="J23" s="84" t="str">
        <f>VLOOKUP(A23,'PAI 2025 GPS rempl2)'!$A$4:$V$504,18,0)</f>
        <v>Porcentual</v>
      </c>
      <c r="K23" s="181" t="str">
        <f>VLOOKUP(A23,'PAI 2025 GPS rempl2)'!$A$4:$V$504,20,0)</f>
        <v>2025-02-03</v>
      </c>
      <c r="L23" s="181" t="str">
        <f>VLOOKUP(A23,'PAI 2025 GPS rempl2)'!$A$4:$V$504,21,0)</f>
        <v>2025-12-12</v>
      </c>
      <c r="M23" s="84" t="str">
        <f>VLOOKUP(A23,'PAI 2025 GPS rempl2)'!$A$4:$V$504,22,0)</f>
        <v>20-OFICINA DE TECNOLOGÍA E INFORMÁTICA</v>
      </c>
      <c r="N23" s="84" t="s">
        <v>1452</v>
      </c>
      <c r="O23" s="84" t="s">
        <v>1453</v>
      </c>
      <c r="P23" s="84" t="s">
        <v>1601</v>
      </c>
      <c r="Q23" s="84" t="s">
        <v>1551</v>
      </c>
      <c r="S23" s="83" t="s">
        <v>541</v>
      </c>
      <c r="T23" s="83" t="str">
        <f>VLOOKUP(A23,'PAI 2025 GPS rempl2)'!$A$3:$E$505,4,0)</f>
        <v>Producto</v>
      </c>
      <c r="U23" s="84" t="s">
        <v>1581</v>
      </c>
      <c r="V23" s="31">
        <f>VLOOKUP(S23,'PAI 2025 GPS rempl2)'!$E$4:$P$504,12,0)</f>
        <v>20</v>
      </c>
      <c r="W23" s="148">
        <f>(V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Z23" s="31" t="s">
        <v>1122</v>
      </c>
      <c r="AA23" s="159" t="s">
        <v>1841</v>
      </c>
    </row>
    <row r="24" spans="1:27" x14ac:dyDescent="0.25">
      <c r="A24" s="83" t="s">
        <v>543</v>
      </c>
      <c r="B24" s="83" t="str">
        <f>VLOOKUP(A24,'PAI 2025 GPS rempl2)'!$A$3:$E$505,4,0)</f>
        <v>Actividad propia</v>
      </c>
      <c r="C24" s="84" t="s">
        <v>1581</v>
      </c>
      <c r="D24" s="84" t="s">
        <v>1580</v>
      </c>
      <c r="E24" s="84" t="s">
        <v>542</v>
      </c>
      <c r="F24" s="84"/>
      <c r="G24" s="84" t="str">
        <f>VLOOKUP(A24,'PAI 2025 GPS rempl2)'!$E$4:$L$504,8,0)</f>
        <v>N/A</v>
      </c>
      <c r="H24" s="84" t="str">
        <f>VLOOKUP(A24,'PAI 2025 GPS rempl2)'!$A$4:$V$504,15,0)</f>
        <v>Definir plan de acción para el intercambio de información de acuerdo con el marco de Interoperabilidad  (Plan definido / único entregable)</v>
      </c>
      <c r="I24" s="84">
        <f>VLOOKUP(A24,'PAI 2025 GPS rempl2)'!$A$4:$V$504,17,0)</f>
        <v>1</v>
      </c>
      <c r="J24" s="84" t="str">
        <f>VLOOKUP(A24,'PAI 2025 GPS rempl2)'!$A$4:$V$504,18,0)</f>
        <v>Númerica</v>
      </c>
      <c r="K24" s="181" t="str">
        <f>VLOOKUP(A24,'PAI 2025 GPS rempl2)'!$A$4:$V$504,20,0)</f>
        <v>2025-02-03</v>
      </c>
      <c r="L24" s="181" t="str">
        <f>VLOOKUP(A24,'PAI 2025 GPS rempl2)'!$A$4:$V$504,21,0)</f>
        <v>2025-02-28</v>
      </c>
      <c r="M24" s="84" t="str">
        <f>VLOOKUP(A24,'PAI 2025 GPS rempl2)'!$A$4:$V$504,22,0)</f>
        <v>20-OFICINA DE TECNOLOGÍA E INFORMÁTICA</v>
      </c>
      <c r="N24" s="84"/>
      <c r="O24" s="84"/>
      <c r="P24" s="84"/>
      <c r="Q24" s="84"/>
      <c r="S24" s="83" t="s">
        <v>543</v>
      </c>
      <c r="T24" s="83" t="str">
        <f>VLOOKUP(A24,'PAI 2025 GPS rempl2)'!$A$3:$E$505,4,0)</f>
        <v>Actividad propia</v>
      </c>
      <c r="U24" s="84" t="s">
        <v>1581</v>
      </c>
      <c r="V24" s="31">
        <f>VLOOKUP(S24,'PAI 2025 GPS rempl2)'!$E$4:$P$504,12,0)</f>
        <v>20</v>
      </c>
      <c r="W24" s="150" t="e">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 spans="1:27" x14ac:dyDescent="0.25">
      <c r="A25" s="83" t="s">
        <v>545</v>
      </c>
      <c r="B25" s="83" t="str">
        <f>VLOOKUP(A25,'PAI 2025 GPS rempl2)'!$A$3:$E$505,4,0)</f>
        <v>Actividad propia</v>
      </c>
      <c r="C25" s="84" t="s">
        <v>1581</v>
      </c>
      <c r="D25" s="84" t="s">
        <v>1580</v>
      </c>
      <c r="E25" s="84" t="s">
        <v>542</v>
      </c>
      <c r="F25" s="84"/>
      <c r="G25" s="84" t="str">
        <f>VLOOKUP(A25,'PAI 2025 GPS rempl2)'!$E$4:$L$504,8,0)</f>
        <v>N/A</v>
      </c>
      <c r="H25" s="84" t="str">
        <f>VLOOKUP(A25,'PAI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84">
        <f>VLOOKUP(A25,'PAI 2025 GPS rempl2)'!$A$4:$V$504,17,0)</f>
        <v>100</v>
      </c>
      <c r="J25" s="84" t="str">
        <f>VLOOKUP(A25,'PAI 2025 GPS rempl2)'!$A$4:$V$504,18,0)</f>
        <v>Porcentual</v>
      </c>
      <c r="K25" s="181" t="str">
        <f>VLOOKUP(A25,'PAI 2025 GPS rempl2)'!$A$4:$V$504,20,0)</f>
        <v>2025-03-03</v>
      </c>
      <c r="L25" s="181" t="str">
        <f>VLOOKUP(A25,'PAI 2025 GPS rempl2)'!$A$4:$V$504,21,0)</f>
        <v>2025-12-12</v>
      </c>
      <c r="M25" s="84" t="str">
        <f>VLOOKUP(A25,'PAI 2025 GPS rempl2)'!$A$4:$V$504,22,0)</f>
        <v>20-OFICINA DE TECNOLOGÍA E INFORMÁTICA</v>
      </c>
      <c r="N25" s="84"/>
      <c r="O25" s="84"/>
      <c r="P25" s="84"/>
      <c r="Q25" s="84"/>
      <c r="S25" s="83" t="s">
        <v>545</v>
      </c>
      <c r="T25" s="83" t="str">
        <f>VLOOKUP(A25,'PAI 2025 GPS rempl2)'!$A$3:$E$505,4,0)</f>
        <v>Actividad propia</v>
      </c>
      <c r="U25" s="84" t="s">
        <v>1581</v>
      </c>
      <c r="V25" s="31">
        <f>VLOOKUP(S25,'PAI 2025 GPS rempl2)'!$E$4:$P$504,12,0)</f>
        <v>80</v>
      </c>
      <c r="W25" s="150" t="e">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 spans="1:27" x14ac:dyDescent="0.25">
      <c r="A26" s="83" t="s">
        <v>546</v>
      </c>
      <c r="B26" s="83" t="str">
        <f>VLOOKUP(A26,'PAI 2025 GPS rempl2)'!$A$3:$E$505,4,0)</f>
        <v>Producto</v>
      </c>
      <c r="C26" s="84" t="s">
        <v>1581</v>
      </c>
      <c r="D26" s="84" t="s">
        <v>1580</v>
      </c>
      <c r="E26" s="84" t="s">
        <v>542</v>
      </c>
      <c r="F26" s="84" t="s">
        <v>12</v>
      </c>
      <c r="G26" s="84" t="str">
        <f>VLOOKUP(A26,'PAI 2025 GPS rempl2)'!$E$4:$L$504,8,0)</f>
        <v>C-3599-0200-0006-53105d</v>
      </c>
      <c r="H26" s="84" t="str">
        <f>VLOOKUP(A26,'PAI 2025 GPS rempl2)'!$A$4:$V$504,15,0)</f>
        <v>Modelo de gobierno y gestión de datos en el marco del Plan Nacional de Infraestructura de Datos,  implementado  (Informes de seguimiento y avance trimestrales con soportes documentales del cumplimiento)</v>
      </c>
      <c r="I26" s="84">
        <f>VLOOKUP(A26,'PAI 2025 GPS rempl2)'!$A$4:$V$504,17,0)</f>
        <v>100</v>
      </c>
      <c r="J26" s="84" t="str">
        <f>VLOOKUP(A26,'PAI 2025 GPS rempl2)'!$A$4:$V$504,18,0)</f>
        <v>Porcentual</v>
      </c>
      <c r="K26" s="181" t="str">
        <f>VLOOKUP(A26,'PAI 2025 GPS rempl2)'!$A$4:$V$504,20,0)</f>
        <v>2025-02-03</v>
      </c>
      <c r="L26" s="181" t="str">
        <f>VLOOKUP(A26,'PAI 2025 GPS rempl2)'!$A$4:$V$504,21,0)</f>
        <v>2025-12-12</v>
      </c>
      <c r="M26" s="84" t="str">
        <f>VLOOKUP(A26,'PAI 2025 GPS rempl2)'!$A$4:$V$504,22,0)</f>
        <v>20-OFICINA DE TECNOLOGÍA E INFORMÁTICA</v>
      </c>
      <c r="N26" s="84" t="s">
        <v>1452</v>
      </c>
      <c r="O26" s="84" t="s">
        <v>1453</v>
      </c>
      <c r="P26" s="84">
        <v>0</v>
      </c>
      <c r="Q26" s="84" t="s">
        <v>1551</v>
      </c>
      <c r="S26" s="83" t="s">
        <v>546</v>
      </c>
      <c r="T26" s="83" t="str">
        <f>VLOOKUP(A26,'PAI 2025 GPS rempl2)'!$A$3:$E$505,4,0)</f>
        <v>Producto</v>
      </c>
      <c r="U26" s="84" t="s">
        <v>1581</v>
      </c>
      <c r="V26" s="31">
        <f>VLOOKUP(S26,'PAI 2025 GPS rempl2)'!$E$4:$P$504,12,0)</f>
        <v>20</v>
      </c>
      <c r="W26" s="148">
        <f>(V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6" s="31">
        <v>2023</v>
      </c>
    </row>
    <row r="27" spans="1:27" x14ac:dyDescent="0.25">
      <c r="A27" s="83" t="s">
        <v>547</v>
      </c>
      <c r="B27" s="83" t="str">
        <f>VLOOKUP(A27,'PAI 2025 GPS rempl2)'!$A$3:$E$505,4,0)</f>
        <v>Actividad propia</v>
      </c>
      <c r="C27" s="84" t="s">
        <v>1581</v>
      </c>
      <c r="D27" s="84" t="s">
        <v>1580</v>
      </c>
      <c r="E27" s="84" t="s">
        <v>542</v>
      </c>
      <c r="F27" s="84"/>
      <c r="G27" s="84" t="str">
        <f>VLOOKUP(A27,'PAI 2025 GPS rempl2)'!$E$4:$L$504,8,0)</f>
        <v>N/A</v>
      </c>
      <c r="H27" s="84" t="str">
        <f>VLOOKUP(A27,'PAI 2025 GPS rempl2)'!$A$4:$V$504,15,0)</f>
        <v>Definir el plan de trabajo para la estrategia de gobierno y calidad de datos para la SIC (Documento del Plan  de trabajo para la estrategia de gobierno y calidad de datos, elaborado / único entregable)</v>
      </c>
      <c r="I27" s="84">
        <f>VLOOKUP(A27,'PAI 2025 GPS rempl2)'!$A$4:$V$504,17,0)</f>
        <v>1</v>
      </c>
      <c r="J27" s="84" t="str">
        <f>VLOOKUP(A27,'PAI 2025 GPS rempl2)'!$A$4:$V$504,18,0)</f>
        <v>Númerica</v>
      </c>
      <c r="K27" s="181" t="str">
        <f>VLOOKUP(A27,'PAI 2025 GPS rempl2)'!$A$4:$V$504,20,0)</f>
        <v>2025-02-03</v>
      </c>
      <c r="L27" s="181" t="str">
        <f>VLOOKUP(A27,'PAI 2025 GPS rempl2)'!$A$4:$V$504,21,0)</f>
        <v>2025-03-29</v>
      </c>
      <c r="M27" s="84" t="str">
        <f>VLOOKUP(A27,'PAI 2025 GPS rempl2)'!$A$4:$V$504,22,0)</f>
        <v>20-OFICINA DE TECNOLOGÍA E INFORMÁTICA</v>
      </c>
      <c r="N27" s="84"/>
      <c r="O27" s="84"/>
      <c r="P27" s="84"/>
      <c r="Q27" s="84"/>
      <c r="S27" s="83" t="s">
        <v>547</v>
      </c>
      <c r="T27" s="83" t="str">
        <f>VLOOKUP(A27,'PAI 2025 GPS rempl2)'!$A$3:$E$505,4,0)</f>
        <v>Actividad propia</v>
      </c>
      <c r="U27" s="84" t="s">
        <v>1581</v>
      </c>
      <c r="V27" s="31">
        <f>VLOOKUP(S27,'PAI 2025 GPS rempl2)'!$E$4:$P$504,12,0)</f>
        <v>20</v>
      </c>
      <c r="W27" s="150" t="e">
        <f>+(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 spans="1:27" x14ac:dyDescent="0.25">
      <c r="A28" s="83" t="s">
        <v>548</v>
      </c>
      <c r="B28" s="83" t="str">
        <f>VLOOKUP(A28,'PAI 2025 GPS rempl2)'!$A$3:$E$505,4,0)</f>
        <v>Actividad propia</v>
      </c>
      <c r="C28" s="84" t="s">
        <v>1581</v>
      </c>
      <c r="D28" s="84" t="s">
        <v>1580</v>
      </c>
      <c r="E28" s="84" t="s">
        <v>542</v>
      </c>
      <c r="F28" s="84"/>
      <c r="G28" s="84" t="str">
        <f>VLOOKUP(A28,'PAI 2025 GPS rempl2)'!$E$4:$L$504,8,0)</f>
        <v>N/A</v>
      </c>
      <c r="H28" s="84" t="str">
        <f>VLOOKUP(A28,'PAI 2025 GPS rempl2)'!$A$4:$V$504,15,0)</f>
        <v>Implementar el plan de trabajo para la estrategia de gobierno y calidad de datos   (Informes de seguimiento y avance trimestrales con soportes documentales del cumplimiento con corte  marzo, junio, septiembre, diciembre)</v>
      </c>
      <c r="I28" s="84">
        <f>VLOOKUP(A28,'PAI 2025 GPS rempl2)'!$A$4:$V$504,17,0)</f>
        <v>100</v>
      </c>
      <c r="J28" s="84" t="str">
        <f>VLOOKUP(A28,'PAI 2025 GPS rempl2)'!$A$4:$V$504,18,0)</f>
        <v>Porcentual</v>
      </c>
      <c r="K28" s="181" t="str">
        <f>VLOOKUP(A28,'PAI 2025 GPS rempl2)'!$A$4:$V$504,20,0)</f>
        <v>2025-03-03</v>
      </c>
      <c r="L28" s="181" t="str">
        <f>VLOOKUP(A28,'PAI 2025 GPS rempl2)'!$A$4:$V$504,21,0)</f>
        <v>2025-12-12</v>
      </c>
      <c r="M28" s="84" t="str">
        <f>VLOOKUP(A28,'PAI 2025 GPS rempl2)'!$A$4:$V$504,22,0)</f>
        <v>20-OFICINA DE TECNOLOGÍA E INFORMÁTICA</v>
      </c>
      <c r="N28" s="84"/>
      <c r="O28" s="84"/>
      <c r="P28" s="84"/>
      <c r="Q28" s="84"/>
      <c r="S28" s="83" t="s">
        <v>548</v>
      </c>
      <c r="T28" s="83" t="str">
        <f>VLOOKUP(A28,'PAI 2025 GPS rempl2)'!$A$3:$E$505,4,0)</f>
        <v>Actividad propia</v>
      </c>
      <c r="U28" s="84" t="s">
        <v>1581</v>
      </c>
      <c r="V28" s="31">
        <f>VLOOKUP(S28,'PAI 2025 GPS rempl2)'!$E$4:$P$504,12,0)</f>
        <v>80</v>
      </c>
      <c r="W28" s="150" t="e">
        <f>+(V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 spans="1:27" x14ac:dyDescent="0.25">
      <c r="A29" s="83" t="s">
        <v>549</v>
      </c>
      <c r="B29" s="83" t="str">
        <f>VLOOKUP(A29,'PAI 2025 GPS rempl2)'!$A$3:$E$505,4,0)</f>
        <v>Producto</v>
      </c>
      <c r="C29" s="84" t="s">
        <v>1581</v>
      </c>
      <c r="D29" s="84" t="s">
        <v>1582</v>
      </c>
      <c r="E29" s="84" t="s">
        <v>1495</v>
      </c>
      <c r="F29" s="84" t="s">
        <v>61</v>
      </c>
      <c r="G29" s="84" t="str">
        <f>VLOOKUP(A29,'PAI 2025 GPS rempl2)'!$E$4:$L$504,8,0)</f>
        <v>C-3599-0200-0006-53105d</v>
      </c>
      <c r="H29" s="84" t="str">
        <f>VLOOKUP(A29,'PAI 2025 GPS rempl2)'!$A$4:$V$504,15,0)</f>
        <v>Plan de implementación de Seguridad y privacidad de la información, ejecutado (Informes de seguimiento y avance trimestrales con soportes documentales del cumplimiento)</v>
      </c>
      <c r="I29" s="84">
        <f>VLOOKUP(A29,'PAI 2025 GPS rempl2)'!$A$4:$V$504,17,0)</f>
        <v>100</v>
      </c>
      <c r="J29" s="84" t="str">
        <f>VLOOKUP(A29,'PAI 2025 GPS rempl2)'!$A$4:$V$504,18,0)</f>
        <v>Porcentual</v>
      </c>
      <c r="K29" s="181" t="str">
        <f>VLOOKUP(A29,'PAI 2025 GPS rempl2)'!$A$4:$V$504,20,0)</f>
        <v>2025-01-13</v>
      </c>
      <c r="L29" s="181" t="str">
        <f>VLOOKUP(A29,'PAI 2025 GPS rempl2)'!$A$4:$V$504,21,0)</f>
        <v>2025-12-12</v>
      </c>
      <c r="M29" s="84" t="str">
        <f>VLOOKUP(A29,'PAI 2025 GPS rempl2)'!$A$4:$V$504,22,0)</f>
        <v>20-OFICINA DE TECNOLOGÍA E INFORMÁTICA</v>
      </c>
      <c r="N29" s="84" t="s">
        <v>1795</v>
      </c>
      <c r="O29" s="84" t="s">
        <v>1451</v>
      </c>
      <c r="P29" s="84" t="s">
        <v>1602</v>
      </c>
      <c r="Q29" s="84" t="s">
        <v>1551</v>
      </c>
      <c r="S29" s="83" t="s">
        <v>549</v>
      </c>
      <c r="T29" s="83" t="str">
        <f>VLOOKUP(A29,'PAI 2025 GPS rempl2)'!$A$3:$E$505,4,0)</f>
        <v>Producto</v>
      </c>
      <c r="U29" s="84" t="s">
        <v>1581</v>
      </c>
      <c r="V29" s="31">
        <f>VLOOKUP(S29,'PAI 2025 GPS rempl2)'!$E$4:$P$504,12,0)</f>
        <v>20</v>
      </c>
      <c r="W29" s="148">
        <f>(V29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0" spans="1:27" x14ac:dyDescent="0.25">
      <c r="A30" s="83" t="s">
        <v>550</v>
      </c>
      <c r="B30" s="83" t="str">
        <f>VLOOKUP(A30,'PAI 2025 GPS rempl2)'!$A$3:$E$505,4,0)</f>
        <v>Actividad propia</v>
      </c>
      <c r="C30" s="84" t="s">
        <v>1581</v>
      </c>
      <c r="D30" s="84" t="s">
        <v>1582</v>
      </c>
      <c r="E30" s="84" t="s">
        <v>1495</v>
      </c>
      <c r="F30" s="84"/>
      <c r="G30" s="84" t="str">
        <f>VLOOKUP(A30,'PAI 2025 GPS rempl2)'!$E$4:$L$504,8,0)</f>
        <v>N/A</v>
      </c>
      <c r="H30" s="84" t="str">
        <f>VLOOKUP(A30,'PAI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84">
        <f>VLOOKUP(A30,'PAI 2025 GPS rempl2)'!$A$4:$V$504,17,0)</f>
        <v>1</v>
      </c>
      <c r="J30" s="84" t="str">
        <f>VLOOKUP(A30,'PAI 2025 GPS rempl2)'!$A$4:$V$504,18,0)</f>
        <v>Númerica</v>
      </c>
      <c r="K30" s="181" t="str">
        <f>VLOOKUP(A30,'PAI 2025 GPS rempl2)'!$A$4:$V$504,20,0)</f>
        <v>2025-01-13</v>
      </c>
      <c r="L30" s="181" t="str">
        <f>VLOOKUP(A30,'PAI 2025 GPS rempl2)'!$A$4:$V$504,21,0)</f>
        <v>2025-01-31</v>
      </c>
      <c r="M30" s="84" t="str">
        <f>VLOOKUP(A30,'PAI 2025 GPS rempl2)'!$A$4:$V$504,22,0)</f>
        <v>20-OFICINA DE TECNOLOGÍA E INFORMÁTICA</v>
      </c>
      <c r="N30" s="84"/>
      <c r="O30" s="84"/>
      <c r="P30" s="84"/>
      <c r="Q30" s="84"/>
      <c r="S30" s="83" t="s">
        <v>550</v>
      </c>
      <c r="T30" s="83" t="str">
        <f>VLOOKUP(A30,'PAI 2025 GPS rempl2)'!$A$3:$E$505,4,0)</f>
        <v>Actividad propia</v>
      </c>
      <c r="U30" s="84" t="s">
        <v>1581</v>
      </c>
      <c r="V30" s="31">
        <f>VLOOKUP(S30,'PAI 2025 GPS rempl2)'!$E$4:$P$504,12,0)</f>
        <v>20</v>
      </c>
      <c r="W30" s="150" t="e">
        <f>+(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 spans="1:27" x14ac:dyDescent="0.25">
      <c r="A31" s="83" t="s">
        <v>551</v>
      </c>
      <c r="B31" s="83" t="str">
        <f>VLOOKUP(A31,'PAI 2025 GPS rempl2)'!$A$3:$E$505,4,0)</f>
        <v>Actividad propia</v>
      </c>
      <c r="C31" s="84" t="s">
        <v>1581</v>
      </c>
      <c r="D31" s="84" t="s">
        <v>1582</v>
      </c>
      <c r="E31" s="84" t="s">
        <v>1495</v>
      </c>
      <c r="F31" s="84"/>
      <c r="G31" s="84" t="str">
        <f>VLOOKUP(A31,'PAI 2025 GPS rempl2)'!$E$4:$L$504,8,0)</f>
        <v>N/A</v>
      </c>
      <c r="H31" s="84" t="str">
        <f>VLOOKUP(A31,'PAI 2025 GPS rempl2)'!$A$4:$V$504,15,0)</f>
        <v>Implementar el Plan de Seguridad  y Privacidad de la información aprobado (Informes de seguimiento y avance trimestrales con soportes documentales del cumplimiento con corte  marzo, junio, septiembre, diciembre)</v>
      </c>
      <c r="I31" s="84">
        <f>VLOOKUP(A31,'PAI 2025 GPS rempl2)'!$A$4:$V$504,17,0)</f>
        <v>100</v>
      </c>
      <c r="J31" s="84" t="str">
        <f>VLOOKUP(A31,'PAI 2025 GPS rempl2)'!$A$4:$V$504,18,0)</f>
        <v>Porcentual</v>
      </c>
      <c r="K31" s="181" t="str">
        <f>VLOOKUP(A31,'PAI 2025 GPS rempl2)'!$A$4:$V$504,20,0)</f>
        <v>2025-02-03</v>
      </c>
      <c r="L31" s="181" t="str">
        <f>VLOOKUP(A31,'PAI 2025 GPS rempl2)'!$A$4:$V$504,21,0)</f>
        <v>2025-12-12</v>
      </c>
      <c r="M31" s="84" t="str">
        <f>VLOOKUP(A31,'PAI 2025 GPS rempl2)'!$A$4:$V$504,22,0)</f>
        <v>20-OFICINA DE TECNOLOGÍA E INFORMÁTICA</v>
      </c>
      <c r="N31" s="84"/>
      <c r="O31" s="84"/>
      <c r="P31" s="84"/>
      <c r="Q31" s="84"/>
      <c r="S31" s="83" t="s">
        <v>551</v>
      </c>
      <c r="T31" s="83" t="str">
        <f>VLOOKUP(A31,'PAI 2025 GPS rempl2)'!$A$3:$E$505,4,0)</f>
        <v>Actividad propia</v>
      </c>
      <c r="U31" s="84" t="s">
        <v>1581</v>
      </c>
      <c r="V31" s="31">
        <f>VLOOKUP(S31,'PAI 2025 GPS rempl2)'!$E$4:$P$504,12,0)</f>
        <v>80</v>
      </c>
      <c r="W31" s="150" t="e">
        <f>+(V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 spans="1:27" x14ac:dyDescent="0.25">
      <c r="A32" s="83" t="s">
        <v>552</v>
      </c>
      <c r="B32" s="83" t="str">
        <f>VLOOKUP(A32,'PAI 2025 GPS rempl2)'!$A$3:$E$505,4,0)</f>
        <v>Producto</v>
      </c>
      <c r="C32" s="84" t="s">
        <v>1581</v>
      </c>
      <c r="D32" s="84" t="s">
        <v>1582</v>
      </c>
      <c r="E32" s="84" t="s">
        <v>1495</v>
      </c>
      <c r="F32" s="84" t="s">
        <v>61</v>
      </c>
      <c r="G32" s="84" t="str">
        <f>VLOOKUP(A32,'PAI 2025 GPS rempl2)'!$E$4:$L$504,8,0)</f>
        <v>C-3599-0200-0006-53105d</v>
      </c>
      <c r="H32" s="84" t="str">
        <f>VLOOKUP(A32,'PAI 2025 GPS rempl2)'!$A$4:$V$504,15,0)</f>
        <v>Plan de tratamiento de riesgos de Seguridad y Privacidad de la información, monitoreado (Informes de seguimiento y avance trimestrales con soportes documentales del cumplimiento)</v>
      </c>
      <c r="I32" s="84">
        <f>VLOOKUP(A32,'PAI 2025 GPS rempl2)'!$A$4:$V$504,17,0)</f>
        <v>100</v>
      </c>
      <c r="J32" s="84" t="str">
        <f>VLOOKUP(A32,'PAI 2025 GPS rempl2)'!$A$4:$V$504,18,0)</f>
        <v>Porcentual</v>
      </c>
      <c r="K32" s="181" t="str">
        <f>VLOOKUP(A32,'PAI 2025 GPS rempl2)'!$A$4:$V$504,20,0)</f>
        <v>2025-01-27</v>
      </c>
      <c r="L32" s="181" t="str">
        <f>VLOOKUP(A32,'PAI 2025 GPS rempl2)'!$A$4:$V$504,21,0)</f>
        <v>2025-12-12</v>
      </c>
      <c r="M32" s="84" t="str">
        <f>VLOOKUP(A32,'PAI 2025 GPS rempl2)'!$A$4:$V$504,22,0)</f>
        <v>20-OFICINA DE TECNOLOGÍA E INFORMÁTICA</v>
      </c>
      <c r="N32" s="84" t="s">
        <v>1795</v>
      </c>
      <c r="O32" s="84" t="s">
        <v>1451</v>
      </c>
      <c r="P32" s="84" t="s">
        <v>1600</v>
      </c>
      <c r="Q32" s="84" t="s">
        <v>1551</v>
      </c>
      <c r="S32" s="83" t="s">
        <v>552</v>
      </c>
      <c r="T32" s="83" t="str">
        <f>VLOOKUP(A32,'PAI 2025 GPS rempl2)'!$A$3:$E$505,4,0)</f>
        <v>Producto</v>
      </c>
      <c r="U32" s="84" t="s">
        <v>1581</v>
      </c>
      <c r="V32" s="31">
        <f>VLOOKUP(S32,'PAI 2025 GPS rempl2)'!$E$4:$P$504,12,0)</f>
        <v>20</v>
      </c>
      <c r="W32" s="148">
        <f>(V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 spans="1:23" x14ac:dyDescent="0.25">
      <c r="A33" s="83" t="s">
        <v>554</v>
      </c>
      <c r="B33" s="83" t="str">
        <f>VLOOKUP(A33,'PAI 2025 GPS rempl2)'!$A$3:$E$505,4,0)</f>
        <v>Actividad propia</v>
      </c>
      <c r="C33" s="84" t="s">
        <v>1581</v>
      </c>
      <c r="D33" s="84" t="s">
        <v>1582</v>
      </c>
      <c r="E33" s="84" t="s">
        <v>1495</v>
      </c>
      <c r="F33" s="84"/>
      <c r="G33" s="84" t="str">
        <f>VLOOKUP(A33,'PAI 2025 GPS rempl2)'!$E$4:$L$504,8,0)</f>
        <v>N/A</v>
      </c>
      <c r="H33" s="84" t="str">
        <f>VLOOKUP(A33,'PAI 2025 GPS rempl2)'!$A$4:$V$504,15,0)</f>
        <v>Consolidar los riesgos de seguridad de la información con sus respectivos tratamientos, fechas y responsables  (Excel del plan de tratamiento de riesgos de seguridad y privacidad de la información/ único entregable)</v>
      </c>
      <c r="I33" s="84">
        <f>VLOOKUP(A33,'PAI 2025 GPS rempl2)'!$A$4:$V$504,17,0)</f>
        <v>1</v>
      </c>
      <c r="J33" s="84" t="str">
        <f>VLOOKUP(A33,'PAI 2025 GPS rempl2)'!$A$4:$V$504,18,0)</f>
        <v>Númerica</v>
      </c>
      <c r="K33" s="181" t="str">
        <f>VLOOKUP(A33,'PAI 2025 GPS rempl2)'!$A$4:$V$504,20,0)</f>
        <v>2025-01-27</v>
      </c>
      <c r="L33" s="181" t="str">
        <f>VLOOKUP(A33,'PAI 2025 GPS rempl2)'!$A$4:$V$504,21,0)</f>
        <v>2025-04-30</v>
      </c>
      <c r="M33" s="84" t="str">
        <f>VLOOKUP(A33,'PAI 2025 GPS rempl2)'!$A$4:$V$504,22,0)</f>
        <v>20-OFICINA DE TECNOLOGÍA E INFORMÁTICA</v>
      </c>
      <c r="N33" s="84"/>
      <c r="O33" s="84"/>
      <c r="P33" s="84"/>
      <c r="Q33" s="84"/>
      <c r="S33" s="83" t="s">
        <v>554</v>
      </c>
      <c r="T33" s="83" t="str">
        <f>VLOOKUP(A33,'PAI 2025 GPS rempl2)'!$A$3:$E$505,4,0)</f>
        <v>Actividad propia</v>
      </c>
      <c r="U33" s="84" t="s">
        <v>1581</v>
      </c>
      <c r="V33" s="31">
        <f>VLOOKUP(S33,'PAI 2025 GPS rempl2)'!$E$4:$P$504,12,0)</f>
        <v>40</v>
      </c>
      <c r="W33" s="150" t="e">
        <f>+(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 spans="1:23" x14ac:dyDescent="0.25">
      <c r="A34" s="83" t="s">
        <v>556</v>
      </c>
      <c r="B34" s="83" t="str">
        <f>VLOOKUP(A34,'PAI 2025 GPS rempl2)'!$A$3:$E$505,4,0)</f>
        <v>Actividad propia</v>
      </c>
      <c r="C34" s="84" t="s">
        <v>1581</v>
      </c>
      <c r="D34" s="84" t="s">
        <v>1582</v>
      </c>
      <c r="E34" s="84" t="s">
        <v>1495</v>
      </c>
      <c r="F34" s="84"/>
      <c r="G34" s="84" t="str">
        <f>VLOOKUP(A34,'PAI 2025 GPS rempl2)'!$E$4:$L$504,8,0)</f>
        <v>N/A</v>
      </c>
      <c r="H34" s="84" t="str">
        <f>VLOOKUP(A34,'PAI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84">
        <f>VLOOKUP(A34,'PAI 2025 GPS rempl2)'!$A$4:$V$504,17,0)</f>
        <v>100</v>
      </c>
      <c r="J34" s="84" t="str">
        <f>VLOOKUP(A34,'PAI 2025 GPS rempl2)'!$A$4:$V$504,18,0)</f>
        <v>Porcentual</v>
      </c>
      <c r="K34" s="181" t="str">
        <f>VLOOKUP(A34,'PAI 2025 GPS rempl2)'!$A$4:$V$504,20,0)</f>
        <v>2025-04-01</v>
      </c>
      <c r="L34" s="181" t="str">
        <f>VLOOKUP(A34,'PAI 2025 GPS rempl2)'!$A$4:$V$504,21,0)</f>
        <v>2025-12-12</v>
      </c>
      <c r="M34" s="84" t="str">
        <f>VLOOKUP(A34,'PAI 2025 GPS rempl2)'!$A$4:$V$504,22,0)</f>
        <v>20-OFICINA DE TECNOLOGÍA E INFORMÁTICA</v>
      </c>
      <c r="N34" s="84"/>
      <c r="O34" s="84"/>
      <c r="P34" s="84"/>
      <c r="Q34" s="84"/>
      <c r="S34" s="83" t="s">
        <v>556</v>
      </c>
      <c r="T34" s="83" t="str">
        <f>VLOOKUP(A34,'PAI 2025 GPS rempl2)'!$A$3:$E$505,4,0)</f>
        <v>Actividad propia</v>
      </c>
      <c r="U34" s="84" t="s">
        <v>1581</v>
      </c>
      <c r="V34" s="31">
        <f>VLOOKUP(S34,'PAI 2025 GPS rempl2)'!$E$4:$P$504,12,0)</f>
        <v>60</v>
      </c>
      <c r="W34" s="150" t="e">
        <f>+(V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 spans="1:23" x14ac:dyDescent="0.25">
      <c r="A35" s="83" t="s">
        <v>557</v>
      </c>
      <c r="B35" s="83" t="str">
        <f>VLOOKUP(A35,'PAI 2025 GPS rempl2)'!$A$3:$E$505,4,0)</f>
        <v>Producto</v>
      </c>
      <c r="C35" s="84" t="s">
        <v>1581</v>
      </c>
      <c r="D35" s="84" t="s">
        <v>1580</v>
      </c>
      <c r="E35" s="84" t="s">
        <v>542</v>
      </c>
      <c r="F35" s="84" t="s">
        <v>11</v>
      </c>
      <c r="G35" s="84" t="str">
        <f>VLOOKUP(A35,'PAI 2025 GPS rempl2)'!$E$4:$L$504,8,0)</f>
        <v>C-3599-0200-0006-53105d</v>
      </c>
      <c r="H35" s="84" t="str">
        <f>VLOOKUP(A35,'PAI 2025 GPS rempl2)'!$A$4:$V$504,15,0)</f>
        <v>Plan estratégico de tecnologías de información, ejecutado (Informes de seguimiento y avance trimestrales con soportes documentales del cumplimiento)</v>
      </c>
      <c r="I35" s="84">
        <f>VLOOKUP(A35,'PAI 2025 GPS rempl2)'!$A$4:$V$504,17,0)</f>
        <v>100</v>
      </c>
      <c r="J35" s="84" t="str">
        <f>VLOOKUP(A35,'PAI 2025 GPS rempl2)'!$A$4:$V$504,18,0)</f>
        <v>Porcentual</v>
      </c>
      <c r="K35" s="181" t="str">
        <f>VLOOKUP(A35,'PAI 2025 GPS rempl2)'!$A$4:$V$504,20,0)</f>
        <v>2025-01-13</v>
      </c>
      <c r="L35" s="181" t="str">
        <f>VLOOKUP(A35,'PAI 2025 GPS rempl2)'!$A$4:$V$504,21,0)</f>
        <v>2025-12-12</v>
      </c>
      <c r="M35" s="84" t="str">
        <f>VLOOKUP(A35,'PAI 2025 GPS rempl2)'!$A$4:$V$504,22,0)</f>
        <v>20-OFICINA DE TECNOLOGÍA E INFORMÁTICA</v>
      </c>
      <c r="N35" s="84" t="s">
        <v>1454</v>
      </c>
      <c r="O35" s="84" t="s">
        <v>1455</v>
      </c>
      <c r="P35" s="84" t="s">
        <v>1600</v>
      </c>
      <c r="Q35" s="84" t="s">
        <v>1552</v>
      </c>
      <c r="S35" s="83" t="s">
        <v>557</v>
      </c>
      <c r="T35" s="83" t="str">
        <f>VLOOKUP(A35,'PAI 2025 GPS rempl2)'!$A$3:$E$505,4,0)</f>
        <v>Producto</v>
      </c>
      <c r="U35" s="84" t="s">
        <v>1581</v>
      </c>
      <c r="V35" s="31">
        <f>VLOOKUP(S35,'PAI 2025 GPS rempl2)'!$E$4:$P$504,12,0)</f>
        <v>20</v>
      </c>
      <c r="W35" s="148">
        <f>(V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 spans="1:23" x14ac:dyDescent="0.25">
      <c r="A36" s="83" t="s">
        <v>559</v>
      </c>
      <c r="B36" s="83" t="str">
        <f>VLOOKUP(A36,'PAI 2025 GPS rempl2)'!$A$3:$E$505,4,0)</f>
        <v>Actividad propia</v>
      </c>
      <c r="C36" s="84" t="s">
        <v>1581</v>
      </c>
      <c r="D36" s="84" t="s">
        <v>1580</v>
      </c>
      <c r="E36" s="84" t="s">
        <v>542</v>
      </c>
      <c r="F36" s="84"/>
      <c r="G36" s="84" t="str">
        <f>VLOOKUP(A36,'PAI 2025 GPS rempl2)'!$E$4:$L$504,8,0)</f>
        <v>N/A</v>
      </c>
      <c r="H36" s="84" t="str">
        <f>VLOOKUP(A36,'PAI 2025 GPS rempl2)'!$A$4:$V$504,15,0)</f>
        <v>Formular plan estratégico de tecnologías de información PETI incluyendo hoja de ruta para la vigencia   (Hoja de ruta del PETI actualizada/ único entregable)</v>
      </c>
      <c r="I36" s="84">
        <f>VLOOKUP(A36,'PAI 2025 GPS rempl2)'!$A$4:$V$504,17,0)</f>
        <v>1</v>
      </c>
      <c r="J36" s="84" t="str">
        <f>VLOOKUP(A36,'PAI 2025 GPS rempl2)'!$A$4:$V$504,18,0)</f>
        <v>Númerica</v>
      </c>
      <c r="K36" s="181" t="str">
        <f>VLOOKUP(A36,'PAI 2025 GPS rempl2)'!$A$4:$V$504,20,0)</f>
        <v>2025-01-13</v>
      </c>
      <c r="L36" s="181" t="str">
        <f>VLOOKUP(A36,'PAI 2025 GPS rempl2)'!$A$4:$V$504,21,0)</f>
        <v>2025-01-31</v>
      </c>
      <c r="M36" s="84" t="str">
        <f>VLOOKUP(A36,'PAI 2025 GPS rempl2)'!$A$4:$V$504,22,0)</f>
        <v>20-OFICINA DE TECNOLOGÍA E INFORMÁTICA</v>
      </c>
      <c r="N36" s="84"/>
      <c r="O36" s="84"/>
      <c r="P36" s="84"/>
      <c r="Q36" s="84"/>
      <c r="S36" s="83" t="s">
        <v>559</v>
      </c>
      <c r="T36" s="83" t="str">
        <f>VLOOKUP(A36,'PAI 2025 GPS rempl2)'!$A$3:$E$505,4,0)</f>
        <v>Actividad propia</v>
      </c>
      <c r="U36" s="84" t="s">
        <v>1581</v>
      </c>
      <c r="V36" s="31">
        <f>VLOOKUP(S36,'PAI 2025 GPS rempl2)'!$E$4:$P$504,12,0)</f>
        <v>20</v>
      </c>
      <c r="W36" s="150" t="e">
        <f>+(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 spans="1:23" x14ac:dyDescent="0.25">
      <c r="A37" s="83" t="s">
        <v>560</v>
      </c>
      <c r="B37" s="83" t="str">
        <f>VLOOKUP(A37,'PAI 2025 GPS rempl2)'!$A$3:$E$505,4,0)</f>
        <v>Actividad propia</v>
      </c>
      <c r="C37" s="84" t="s">
        <v>1581</v>
      </c>
      <c r="D37" s="84" t="s">
        <v>1580</v>
      </c>
      <c r="E37" s="84" t="s">
        <v>542</v>
      </c>
      <c r="F37" s="84"/>
      <c r="G37" s="84" t="str">
        <f>VLOOKUP(A37,'PAI 2025 GPS rempl2)'!$E$4:$L$504,8,0)</f>
        <v>N/A</v>
      </c>
      <c r="H37" s="84" t="str">
        <f>VLOOKUP(A37,'PAI 2025 GPS rempl2)'!$A$4:$V$504,15,0)</f>
        <v>Realizar seguimiento trimestral a la ejecución del PETI. (Informes de seguimiento y avance trimestrales con soportes documentales del cumplimiento con corte  marzo, junio, septiembre, diciembre)</v>
      </c>
      <c r="I37" s="84">
        <f>VLOOKUP(A37,'PAI 2025 GPS rempl2)'!$A$4:$V$504,17,0)</f>
        <v>100</v>
      </c>
      <c r="J37" s="84" t="str">
        <f>VLOOKUP(A37,'PAI 2025 GPS rempl2)'!$A$4:$V$504,18,0)</f>
        <v>Porcentual</v>
      </c>
      <c r="K37" s="181" t="str">
        <f>VLOOKUP(A37,'PAI 2025 GPS rempl2)'!$A$4:$V$504,20,0)</f>
        <v>2025-02-03</v>
      </c>
      <c r="L37" s="181" t="str">
        <f>VLOOKUP(A37,'PAI 2025 GPS rempl2)'!$A$4:$V$504,21,0)</f>
        <v>2025-12-12</v>
      </c>
      <c r="M37" s="84" t="str">
        <f>VLOOKUP(A37,'PAI 2025 GPS rempl2)'!$A$4:$V$504,22,0)</f>
        <v>20-OFICINA DE TECNOLOGÍA E INFORMÁTICA</v>
      </c>
      <c r="N37" s="84"/>
      <c r="O37" s="84"/>
      <c r="P37" s="84"/>
      <c r="Q37" s="84"/>
      <c r="S37" s="83" t="s">
        <v>560</v>
      </c>
      <c r="T37" s="83" t="str">
        <f>VLOOKUP(A37,'PAI 2025 GPS rempl2)'!$A$3:$E$505,4,0)</f>
        <v>Actividad propia</v>
      </c>
      <c r="U37" s="84" t="s">
        <v>1581</v>
      </c>
      <c r="V37" s="31">
        <f>VLOOKUP(S37,'PAI 2025 GPS rempl2)'!$E$4:$P$504,12,0)</f>
        <v>80</v>
      </c>
      <c r="W37" s="150" t="e">
        <f>+(V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 spans="1:23" x14ac:dyDescent="0.25">
      <c r="A38" s="83" t="s">
        <v>562</v>
      </c>
      <c r="B38" s="83" t="str">
        <f>VLOOKUP(A38,'PAI 2025 GPS rempl2)'!$A$3:$E$505,4,0)</f>
        <v>Producto</v>
      </c>
      <c r="C38" s="84" t="s">
        <v>1577</v>
      </c>
      <c r="D38" s="84" t="s">
        <v>1576</v>
      </c>
      <c r="E38" s="84" t="s">
        <v>496</v>
      </c>
      <c r="F38" s="84" t="s">
        <v>12</v>
      </c>
      <c r="G38" s="84" t="str">
        <f>VLOOKUP(A38,'PAI 2025 GPS rempl2)'!$E$4:$L$504,8,0)</f>
        <v>N/A</v>
      </c>
      <c r="H38" s="84" t="str">
        <f>VLOOKUP(A38,'PAI 2025 GPS rempl2)'!$A$4:$V$504,15,0)</f>
        <v>Estrategia de ingreso efectivo de nuevos funcionarios que conduzca a la garantía del bienestar integral implementada. (Informe final de la implementación de la estrategia)</v>
      </c>
      <c r="I38" s="84">
        <f>VLOOKUP(A38,'PAI 2025 GPS rempl2)'!$A$4:$V$504,17,0)</f>
        <v>100</v>
      </c>
      <c r="J38" s="84" t="str">
        <f>VLOOKUP(A38,'PAI 2025 GPS rempl2)'!$A$4:$V$504,18,0)</f>
        <v>Porcentual</v>
      </c>
      <c r="K38" s="181" t="str">
        <f>VLOOKUP(A38,'PAI 2025 GPS rempl2)'!$A$4:$V$504,20,0)</f>
        <v>2025-02-03</v>
      </c>
      <c r="L38" s="181" t="str">
        <f>VLOOKUP(A38,'PAI 2025 GPS rempl2)'!$A$4:$V$504,21,0)</f>
        <v>2025-11-28</v>
      </c>
      <c r="M38" s="84" t="str">
        <f>VLOOKUP(A38,'PAI 2025 GPS rempl2)'!$A$4:$V$504,22,0)</f>
        <v>117-GRUPO DE TRABAJO DE DESARROLLO DE TALENTO HUMANO</v>
      </c>
      <c r="N38" s="84" t="s">
        <v>1452</v>
      </c>
      <c r="O38" s="84" t="s">
        <v>1453</v>
      </c>
      <c r="P38" s="84">
        <v>0</v>
      </c>
      <c r="Q38" s="84" t="s">
        <v>1551</v>
      </c>
      <c r="S38" s="83" t="s">
        <v>562</v>
      </c>
      <c r="T38" s="83" t="str">
        <f>VLOOKUP(A38,'PAI 2025 GPS rempl2)'!$A$3:$E$505,4,0)</f>
        <v>Producto</v>
      </c>
      <c r="U38" s="84" t="s">
        <v>1577</v>
      </c>
      <c r="V38" s="31">
        <f>VLOOKUP(S38,'PAI 2025 GPS rempl2)'!$E$4:$P$504,12,0)</f>
        <v>15</v>
      </c>
      <c r="W38" s="31">
        <f>+(V38*100)/($V$3+$V$6+$V$9+$V$38+$V$43+$V$46+$V$49+$V$53+$V$57)</f>
        <v>7.5</v>
      </c>
    </row>
    <row r="39" spans="1:23" x14ac:dyDescent="0.25">
      <c r="A39" s="83" t="s">
        <v>564</v>
      </c>
      <c r="B39" s="83" t="str">
        <f>VLOOKUP(A39,'PAI 2025 GPS rempl2)'!$A$3:$E$505,4,0)</f>
        <v>Actividad propia</v>
      </c>
      <c r="C39" s="84" t="s">
        <v>1577</v>
      </c>
      <c r="D39" s="84" t="s">
        <v>1576</v>
      </c>
      <c r="E39" s="84" t="s">
        <v>496</v>
      </c>
      <c r="F39" s="84"/>
      <c r="G39" s="84" t="str">
        <f>VLOOKUP(A39,'PAI 2025 GPS rempl2)'!$E$4:$L$504,8,0)</f>
        <v>N/A</v>
      </c>
      <c r="H39" s="84" t="str">
        <f>VLOOKUP(A39,'PAI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84">
        <f>VLOOKUP(A39,'PAI 2025 GPS rempl2)'!$A$4:$V$504,17,0)</f>
        <v>100</v>
      </c>
      <c r="J39" s="84" t="str">
        <f>VLOOKUP(A39,'PAI 2025 GPS rempl2)'!$A$4:$V$504,18,0)</f>
        <v>Porcentual</v>
      </c>
      <c r="K39" s="181" t="str">
        <f>VLOOKUP(A39,'PAI 2025 GPS rempl2)'!$A$4:$V$504,20,0)</f>
        <v>2025-02-03</v>
      </c>
      <c r="L39" s="181" t="str">
        <f>VLOOKUP(A39,'PAI 2025 GPS rempl2)'!$A$4:$V$504,21,0)</f>
        <v>2025-11-28</v>
      </c>
      <c r="M39" s="84" t="str">
        <f>VLOOKUP(A39,'PAI 2025 GPS rempl2)'!$A$4:$V$504,22,0)</f>
        <v>117-GRUPO DE TRABAJO DE DESARROLLO DE TALENTO HUMANO</v>
      </c>
      <c r="N39" s="84"/>
      <c r="O39" s="84"/>
      <c r="P39" s="84"/>
      <c r="Q39" s="84"/>
      <c r="S39" s="83" t="s">
        <v>564</v>
      </c>
      <c r="T39" s="83" t="str">
        <f>VLOOKUP(A39,'PAI 2025 GPS rempl2)'!$A$3:$E$505,4,0)</f>
        <v>Actividad propia</v>
      </c>
      <c r="U39" s="84" t="s">
        <v>1577</v>
      </c>
      <c r="V39" s="31">
        <f>VLOOKUP(S39,'PAI 2025 GPS rempl2)'!$E$4:$P$504,12,0)</f>
        <v>25</v>
      </c>
      <c r="W39" s="148">
        <f t="shared" ref="W39:W42" si="4">+(V39*100)/($V$4+$V$5+$V$7+$V$8+$V$10+$V$11+$V$12+$V$39+$V$40+$V$41+$V$42+$V$44+$V$45+$V$47+$V$48+$V$50+$V$51+$V$52+$V$54+$V$55+$V$56+$V$58+$V$59)</f>
        <v>2.7777777777777777</v>
      </c>
    </row>
    <row r="40" spans="1:23" x14ac:dyDescent="0.25">
      <c r="A40" s="83" t="s">
        <v>566</v>
      </c>
      <c r="B40" s="83" t="str">
        <f>VLOOKUP(A40,'PAI 2025 GPS rempl2)'!$A$3:$E$505,4,0)</f>
        <v>Actividad propia</v>
      </c>
      <c r="C40" s="84" t="s">
        <v>1577</v>
      </c>
      <c r="D40" s="84" t="s">
        <v>1576</v>
      </c>
      <c r="E40" s="84" t="s">
        <v>496</v>
      </c>
      <c r="F40" s="84"/>
      <c r="G40" s="84" t="str">
        <f>VLOOKUP(A40,'PAI 2025 GPS rempl2)'!$E$4:$L$504,8,0)</f>
        <v>N/A</v>
      </c>
      <c r="H40" s="84" t="str">
        <f>VLOOKUP(A40,'PAI 2025 GPS rempl2)'!$A$4:$V$504,15,0)</f>
        <v>Realizar un Taller de adaptación al cambio dirigido a los líderes de las área (Listado de asistencia del taller)</v>
      </c>
      <c r="I40" s="84">
        <f>VLOOKUP(A40,'PAI 2025 GPS rempl2)'!$A$4:$V$504,17,0)</f>
        <v>1</v>
      </c>
      <c r="J40" s="84" t="str">
        <f>VLOOKUP(A40,'PAI 2025 GPS rempl2)'!$A$4:$V$504,18,0)</f>
        <v>Númerica</v>
      </c>
      <c r="K40" s="181" t="str">
        <f>VLOOKUP(A40,'PAI 2025 GPS rempl2)'!$A$4:$V$504,20,0)</f>
        <v>2025-04-01</v>
      </c>
      <c r="L40" s="181" t="str">
        <f>VLOOKUP(A40,'PAI 2025 GPS rempl2)'!$A$4:$V$504,21,0)</f>
        <v>2025-04-30</v>
      </c>
      <c r="M40" s="84" t="str">
        <f>VLOOKUP(A40,'PAI 2025 GPS rempl2)'!$A$4:$V$504,22,0)</f>
        <v>117-GRUPO DE TRABAJO DE DESARROLLO DE TALENTO HUMANO</v>
      </c>
      <c r="N40" s="84"/>
      <c r="O40" s="84"/>
      <c r="P40" s="84"/>
      <c r="Q40" s="84"/>
      <c r="S40" s="83" t="s">
        <v>566</v>
      </c>
      <c r="T40" s="83" t="str">
        <f>VLOOKUP(A40,'PAI 2025 GPS rempl2)'!$A$3:$E$505,4,0)</f>
        <v>Actividad propia</v>
      </c>
      <c r="U40" s="84" t="s">
        <v>1577</v>
      </c>
      <c r="V40" s="31">
        <f>VLOOKUP(S40,'PAI 2025 GPS rempl2)'!$E$4:$P$504,12,0)</f>
        <v>25</v>
      </c>
      <c r="W40" s="148">
        <f t="shared" si="4"/>
        <v>2.7777777777777777</v>
      </c>
    </row>
    <row r="41" spans="1:23" x14ac:dyDescent="0.25">
      <c r="A41" s="83" t="s">
        <v>568</v>
      </c>
      <c r="B41" s="83" t="str">
        <f>VLOOKUP(A41,'PAI 2025 GPS rempl2)'!$A$3:$E$505,4,0)</f>
        <v>Actividad propia</v>
      </c>
      <c r="C41" s="84" t="s">
        <v>1577</v>
      </c>
      <c r="D41" s="84" t="s">
        <v>1576</v>
      </c>
      <c r="E41" s="84" t="s">
        <v>496</v>
      </c>
      <c r="F41" s="84"/>
      <c r="G41" s="84" t="str">
        <f>VLOOKUP(A41,'PAI 2025 GPS rempl2)'!$E$4:$L$504,8,0)</f>
        <v>N/A</v>
      </c>
      <c r="H41" s="84" t="str">
        <f>VLOOKUP(A41,'PAI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84">
        <f>VLOOKUP(A41,'PAI 2025 GPS rempl2)'!$A$4:$V$504,17,0)</f>
        <v>1</v>
      </c>
      <c r="J41" s="84" t="str">
        <f>VLOOKUP(A41,'PAI 2025 GPS rempl2)'!$A$4:$V$504,18,0)</f>
        <v>Númerica</v>
      </c>
      <c r="K41" s="181" t="str">
        <f>VLOOKUP(A41,'PAI 2025 GPS rempl2)'!$A$4:$V$504,20,0)</f>
        <v>2025-06-03</v>
      </c>
      <c r="L41" s="181" t="str">
        <f>VLOOKUP(A41,'PAI 2025 GPS rempl2)'!$A$4:$V$504,21,0)</f>
        <v>2025-07-01</v>
      </c>
      <c r="M41" s="84" t="str">
        <f>VLOOKUP(A41,'PAI 2025 GPS rempl2)'!$A$4:$V$504,22,0)</f>
        <v>117-GRUPO DE TRABAJO DE DESARROLLO DE TALENTO HUMANO</v>
      </c>
      <c r="N41" s="84"/>
      <c r="O41" s="84"/>
      <c r="P41" s="84"/>
      <c r="Q41" s="84"/>
      <c r="S41" s="83" t="s">
        <v>568</v>
      </c>
      <c r="T41" s="83" t="str">
        <f>VLOOKUP(A41,'PAI 2025 GPS rempl2)'!$A$3:$E$505,4,0)</f>
        <v>Actividad propia</v>
      </c>
      <c r="U41" s="84" t="s">
        <v>1577</v>
      </c>
      <c r="V41" s="31">
        <f>VLOOKUP(S41,'PAI 2025 GPS rempl2)'!$E$4:$P$504,12,0)</f>
        <v>25</v>
      </c>
      <c r="W41" s="148">
        <f t="shared" si="4"/>
        <v>2.7777777777777777</v>
      </c>
    </row>
    <row r="42" spans="1:23" x14ac:dyDescent="0.25">
      <c r="A42" s="83" t="s">
        <v>570</v>
      </c>
      <c r="B42" s="83" t="str">
        <f>VLOOKUP(A42,'PAI 2025 GPS rempl2)'!$A$3:$E$505,4,0)</f>
        <v>Actividad propia</v>
      </c>
      <c r="C42" s="84" t="s">
        <v>1577</v>
      </c>
      <c r="D42" s="84" t="s">
        <v>1576</v>
      </c>
      <c r="E42" s="84" t="s">
        <v>496</v>
      </c>
      <c r="F42" s="84"/>
      <c r="G42" s="84" t="str">
        <f>VLOOKUP(A42,'PAI 2025 GPS rempl2)'!$E$4:$L$504,8,0)</f>
        <v>N/A</v>
      </c>
      <c r="H42" s="84" t="str">
        <f>VLOOKUP(A42,'PAI 2025 GPS rempl2)'!$A$4:$V$504,15,0)</f>
        <v>Realizar campañas "escuchando tus emociones" (Informe con estadísticas de las personas que participaron de la campaña)</v>
      </c>
      <c r="I42" s="84">
        <f>VLOOKUP(A42,'PAI 2025 GPS rempl2)'!$A$4:$V$504,17,0)</f>
        <v>6</v>
      </c>
      <c r="J42" s="84" t="str">
        <f>VLOOKUP(A42,'PAI 2025 GPS rempl2)'!$A$4:$V$504,18,0)</f>
        <v>Númerica</v>
      </c>
      <c r="K42" s="181" t="str">
        <f>VLOOKUP(A42,'PAI 2025 GPS rempl2)'!$A$4:$V$504,20,0)</f>
        <v>2025-06-03</v>
      </c>
      <c r="L42" s="181" t="str">
        <f>VLOOKUP(A42,'PAI 2025 GPS rempl2)'!$A$4:$V$504,21,0)</f>
        <v>2025-11-28</v>
      </c>
      <c r="M42" s="84" t="str">
        <f>VLOOKUP(A42,'PAI 2025 GPS rempl2)'!$A$4:$V$504,22,0)</f>
        <v>117-GRUPO DE TRABAJO DE DESARROLLO DE TALENTO HUMANO</v>
      </c>
      <c r="N42" s="84"/>
      <c r="O42" s="84"/>
      <c r="P42" s="84"/>
      <c r="Q42" s="84"/>
      <c r="S42" s="83" t="s">
        <v>570</v>
      </c>
      <c r="T42" s="83" t="str">
        <f>VLOOKUP(A42,'PAI 2025 GPS rempl2)'!$A$3:$E$505,4,0)</f>
        <v>Actividad propia</v>
      </c>
      <c r="U42" s="84" t="s">
        <v>1577</v>
      </c>
      <c r="V42" s="31">
        <f>VLOOKUP(S42,'PAI 2025 GPS rempl2)'!$E$4:$P$504,12,0)</f>
        <v>25</v>
      </c>
      <c r="W42" s="148">
        <f t="shared" si="4"/>
        <v>2.7777777777777777</v>
      </c>
    </row>
    <row r="43" spans="1:23" x14ac:dyDescent="0.25">
      <c r="A43" s="83" t="s">
        <v>572</v>
      </c>
      <c r="B43" s="83" t="str">
        <f>VLOOKUP(A43,'PAI 2025 GPS rempl2)'!$A$3:$E$505,4,0)</f>
        <v>Producto</v>
      </c>
      <c r="C43" s="84" t="s">
        <v>1577</v>
      </c>
      <c r="D43" s="84" t="s">
        <v>1576</v>
      </c>
      <c r="E43" s="84" t="s">
        <v>496</v>
      </c>
      <c r="F43" s="84" t="s">
        <v>61</v>
      </c>
      <c r="G43" s="84" t="str">
        <f>VLOOKUP(A43,'PAI 2025 GPS rempl2)'!$E$4:$L$504,8,0)</f>
        <v>N/A</v>
      </c>
      <c r="H43" s="84" t="str">
        <f>VLOOKUP(A43,'PAI 2025 GPS rempl2)'!$A$4:$V$504,15,0)</f>
        <v>Documento del Plan Estratégico de Talento Humano, elaborado y publicado  (Plan elaborado y captura de pantalla de la publicación en página web de la SIC e Intrasic)</v>
      </c>
      <c r="I43" s="84">
        <f>VLOOKUP(A43,'PAI 2025 GPS rempl2)'!$A$4:$V$504,17,0)</f>
        <v>1</v>
      </c>
      <c r="J43" s="84" t="str">
        <f>VLOOKUP(A43,'PAI 2025 GPS rempl2)'!$A$4:$V$504,18,0)</f>
        <v>Númerica</v>
      </c>
      <c r="K43" s="181" t="str">
        <f>VLOOKUP(A43,'PAI 2025 GPS rempl2)'!$A$4:$V$504,20,0)</f>
        <v>2025-01-20</v>
      </c>
      <c r="L43" s="181" t="str">
        <f>VLOOKUP(A43,'PAI 2025 GPS rempl2)'!$A$4:$V$504,21,0)</f>
        <v>2025-02-28</v>
      </c>
      <c r="M43" s="84" t="str">
        <f>VLOOKUP(A43,'PAI 2025 GPS rempl2)'!$A$4:$V$504,22,0)</f>
        <v>117-GRUPO DE TRABAJO DE DESARROLLO DE TALENTO HUMANO</v>
      </c>
      <c r="N43" s="84" t="s">
        <v>1795</v>
      </c>
      <c r="O43" s="84" t="s">
        <v>1451</v>
      </c>
      <c r="P43" s="84" t="s">
        <v>1603</v>
      </c>
      <c r="Q43" s="84" t="s">
        <v>1551</v>
      </c>
      <c r="S43" s="83" t="s">
        <v>572</v>
      </c>
      <c r="T43" s="83" t="str">
        <f>VLOOKUP(A43,'PAI 2025 GPS rempl2)'!$A$3:$E$505,4,0)</f>
        <v>Producto</v>
      </c>
      <c r="U43" s="84" t="s">
        <v>1577</v>
      </c>
      <c r="V43" s="31">
        <f>VLOOKUP(S43,'PAI 2025 GPS rempl2)'!$E$4:$P$504,12,0)</f>
        <v>17</v>
      </c>
      <c r="W43" s="31">
        <f>+(V43*100)/($V$3+$V$6+$V$9+$V$38+$V$43+$V$46+$V$49+$V$53+$V$57)</f>
        <v>8.5</v>
      </c>
    </row>
    <row r="44" spans="1:23" x14ac:dyDescent="0.25">
      <c r="A44" s="83" t="s">
        <v>574</v>
      </c>
      <c r="B44" s="83" t="str">
        <f>VLOOKUP(A44,'PAI 2025 GPS rempl2)'!$A$3:$E$505,4,0)</f>
        <v>Actividad propia</v>
      </c>
      <c r="C44" s="84" t="s">
        <v>1577</v>
      </c>
      <c r="D44" s="84" t="s">
        <v>1576</v>
      </c>
      <c r="E44" s="84" t="s">
        <v>496</v>
      </c>
      <c r="F44" s="84"/>
      <c r="G44" s="84" t="str">
        <f>VLOOKUP(A44,'PAI 2025 GPS rempl2)'!$E$4:$L$504,8,0)</f>
        <v>N/A</v>
      </c>
      <c r="H44" s="84" t="str">
        <f>VLOOKUP(A44,'PAI 2025 GPS rempl2)'!$A$4:$V$504,15,0)</f>
        <v>Elaborar el documento del Plan Estratégico de Talento Humano (Documento del plan/único entregable)</v>
      </c>
      <c r="I44" s="84">
        <f>VLOOKUP(A44,'PAI 2025 GPS rempl2)'!$A$4:$V$504,17,0)</f>
        <v>1</v>
      </c>
      <c r="J44" s="84" t="str">
        <f>VLOOKUP(A44,'PAI 2025 GPS rempl2)'!$A$4:$V$504,18,0)</f>
        <v>Númerica</v>
      </c>
      <c r="K44" s="181" t="str">
        <f>VLOOKUP(A44,'PAI 2025 GPS rempl2)'!$A$4:$V$504,20,0)</f>
        <v>2025-01-20</v>
      </c>
      <c r="L44" s="181" t="str">
        <f>VLOOKUP(A44,'PAI 2025 GPS rempl2)'!$A$4:$V$504,21,0)</f>
        <v>2025-01-31</v>
      </c>
      <c r="M44" s="84" t="str">
        <f>VLOOKUP(A44,'PAI 2025 GPS rempl2)'!$A$4:$V$504,22,0)</f>
        <v>117-GRUPO DE TRABAJO DE DESARROLLO DE TALENTO HUMANO</v>
      </c>
      <c r="N44" s="84"/>
      <c r="O44" s="84"/>
      <c r="P44" s="84"/>
      <c r="Q44" s="84"/>
      <c r="S44" s="83" t="s">
        <v>574</v>
      </c>
      <c r="T44" s="83" t="str">
        <f>VLOOKUP(A44,'PAI 2025 GPS rempl2)'!$A$3:$E$505,4,0)</f>
        <v>Actividad propia</v>
      </c>
      <c r="U44" s="84" t="s">
        <v>1577</v>
      </c>
      <c r="V44" s="31">
        <f>VLOOKUP(S44,'PAI 2025 GPS rempl2)'!$E$4:$P$504,12,0)</f>
        <v>60</v>
      </c>
      <c r="W44" s="148">
        <f t="shared" ref="W44:W45" si="5">+(V44*100)/($V$4+$V$5+$V$7+$V$8+$V$10+$V$11+$V$12+$V$39+$V$40+$V$41+$V$42+$V$44+$V$45+$V$47+$V$48+$V$50+$V$51+$V$52+$V$54+$V$55+$V$56+$V$58+$V$59)</f>
        <v>6.666666666666667</v>
      </c>
    </row>
    <row r="45" spans="1:23" x14ac:dyDescent="0.25">
      <c r="A45" s="83" t="s">
        <v>576</v>
      </c>
      <c r="B45" s="83" t="str">
        <f>VLOOKUP(A45,'PAI 2025 GPS rempl2)'!$A$3:$E$505,4,0)</f>
        <v>Actividad propia</v>
      </c>
      <c r="C45" s="84" t="s">
        <v>1577</v>
      </c>
      <c r="D45" s="84" t="s">
        <v>1576</v>
      </c>
      <c r="E45" s="84" t="s">
        <v>496</v>
      </c>
      <c r="F45" s="84"/>
      <c r="G45" s="84" t="str">
        <f>VLOOKUP(A45,'PAI 2025 GPS rempl2)'!$E$4:$L$504,8,0)</f>
        <v>N/A</v>
      </c>
      <c r="H45" s="84" t="str">
        <f>VLOOKUP(A45,'PAI 2025 GPS rempl2)'!$A$4:$V$504,15,0)</f>
        <v>Publicar el Plan Estratégico de Talento Humano  (Captura de pantalla de la publicación en página web de la SIC e Intrasic)</v>
      </c>
      <c r="I45" s="84">
        <f>VLOOKUP(A45,'PAI 2025 GPS rempl2)'!$A$4:$V$504,17,0)</f>
        <v>1</v>
      </c>
      <c r="J45" s="84" t="str">
        <f>VLOOKUP(A45,'PAI 2025 GPS rempl2)'!$A$4:$V$504,18,0)</f>
        <v>Númerica</v>
      </c>
      <c r="K45" s="181" t="str">
        <f>VLOOKUP(A45,'PAI 2025 GPS rempl2)'!$A$4:$V$504,20,0)</f>
        <v>2025-02-03</v>
      </c>
      <c r="L45" s="181" t="str">
        <f>VLOOKUP(A45,'PAI 2025 GPS rempl2)'!$A$4:$V$504,21,0)</f>
        <v>2025-02-28</v>
      </c>
      <c r="M45" s="84" t="str">
        <f>VLOOKUP(A45,'PAI 2025 GPS rempl2)'!$A$4:$V$504,22,0)</f>
        <v>117-GRUPO DE TRABAJO DE DESARROLLO DE TALENTO HUMANO</v>
      </c>
      <c r="N45" s="84"/>
      <c r="O45" s="84"/>
      <c r="P45" s="84"/>
      <c r="Q45" s="84"/>
      <c r="S45" s="83" t="s">
        <v>576</v>
      </c>
      <c r="T45" s="83" t="str">
        <f>VLOOKUP(A45,'PAI 2025 GPS rempl2)'!$A$3:$E$505,4,0)</f>
        <v>Actividad propia</v>
      </c>
      <c r="U45" s="84" t="s">
        <v>1577</v>
      </c>
      <c r="V45" s="31">
        <f>VLOOKUP(S45,'PAI 2025 GPS rempl2)'!$E$4:$P$504,12,0)</f>
        <v>40</v>
      </c>
      <c r="W45" s="148">
        <f t="shared" si="5"/>
        <v>4.4444444444444446</v>
      </c>
    </row>
    <row r="46" spans="1:23" x14ac:dyDescent="0.25">
      <c r="A46" s="83" t="s">
        <v>578</v>
      </c>
      <c r="B46" s="83" t="str">
        <f>VLOOKUP(A46,'PAI 2025 GPS rempl2)'!$A$3:$E$505,4,0)</f>
        <v>Producto</v>
      </c>
      <c r="C46" s="84" t="s">
        <v>1577</v>
      </c>
      <c r="D46" s="84" t="s">
        <v>1576</v>
      </c>
      <c r="E46" s="84" t="s">
        <v>496</v>
      </c>
      <c r="F46" s="84" t="s">
        <v>61</v>
      </c>
      <c r="G46" s="84" t="str">
        <f>VLOOKUP(A46,'PAI 2025 GPS rempl2)'!$E$4:$L$504,8,0)</f>
        <v>N/A</v>
      </c>
      <c r="H46" s="84" t="str">
        <f>VLOOKUP(A46,'PAI 2025 GPS rempl2)'!$A$4:$V$504,15,0)</f>
        <v>Objetivo de mejora Empresas Familiarmente responsables efr, cumplidos (Informe consolidado de cumplimiento de objetivos de mejora, único entregable)</v>
      </c>
      <c r="I46" s="84">
        <f>VLOOKUP(A46,'PAI 2025 GPS rempl2)'!$A$4:$V$504,17,0)</f>
        <v>1</v>
      </c>
      <c r="J46" s="84" t="str">
        <f>VLOOKUP(A46,'PAI 2025 GPS rempl2)'!$A$4:$V$504,18,0)</f>
        <v>Númerica</v>
      </c>
      <c r="K46" s="181" t="str">
        <f>VLOOKUP(A46,'PAI 2025 GPS rempl2)'!$A$4:$V$504,20,0)</f>
        <v>2025-01-20</v>
      </c>
      <c r="L46" s="181" t="str">
        <f>VLOOKUP(A46,'PAI 2025 GPS rempl2)'!$A$4:$V$504,21,0)</f>
        <v>2025-12-22</v>
      </c>
      <c r="M46" s="84" t="str">
        <f>VLOOKUP(A46,'PAI 2025 GPS rempl2)'!$A$4:$V$504,22,0)</f>
        <v>117-GRUPO DE TRABAJO DE DESARROLLO DE TALENTO HUMANO</v>
      </c>
      <c r="N46" s="84" t="s">
        <v>1795</v>
      </c>
      <c r="O46" s="84" t="s">
        <v>1451</v>
      </c>
      <c r="P46" s="84">
        <v>0</v>
      </c>
      <c r="Q46" s="84" t="s">
        <v>1551</v>
      </c>
      <c r="S46" s="83" t="s">
        <v>578</v>
      </c>
      <c r="T46" s="83" t="str">
        <f>VLOOKUP(A46,'PAI 2025 GPS rempl2)'!$A$3:$E$505,4,0)</f>
        <v>Producto</v>
      </c>
      <c r="U46" s="84" t="s">
        <v>1577</v>
      </c>
      <c r="V46" s="31">
        <f>VLOOKUP(S46,'PAI 2025 GPS rempl2)'!$E$4:$P$504,12,0)</f>
        <v>17</v>
      </c>
      <c r="W46" s="31">
        <f>+(V46*100)/($V$3+$V$6+$V$9+$V$38+$V$43+$V$46+$V$49+$V$53+$V$57)</f>
        <v>8.5</v>
      </c>
    </row>
    <row r="47" spans="1:23" x14ac:dyDescent="0.25">
      <c r="A47" s="83" t="s">
        <v>580</v>
      </c>
      <c r="B47" s="83" t="str">
        <f>VLOOKUP(A47,'PAI 2025 GPS rempl2)'!$A$3:$E$505,4,0)</f>
        <v>Actividad propia</v>
      </c>
      <c r="C47" s="84" t="s">
        <v>1577</v>
      </c>
      <c r="D47" s="84" t="s">
        <v>1576</v>
      </c>
      <c r="E47" s="84" t="s">
        <v>496</v>
      </c>
      <c r="F47" s="84"/>
      <c r="G47" s="84" t="str">
        <f>VLOOKUP(A47,'PAI 2025 GPS rempl2)'!$E$4:$L$504,8,0)</f>
        <v>N/A</v>
      </c>
      <c r="H47" s="84" t="str">
        <f>VLOOKUP(A47,'PAI 2025 GPS rempl2)'!$A$4:$V$504,15,0)</f>
        <v>Establecer plan de trabajo con acciones, fechas y responsables, para el cumplimiento de los objetivos de mejora efr   (Plan de trabajo / único entregable)</v>
      </c>
      <c r="I47" s="84">
        <f>VLOOKUP(A47,'PAI 2025 GPS rempl2)'!$A$4:$V$504,17,0)</f>
        <v>1</v>
      </c>
      <c r="J47" s="84" t="str">
        <f>VLOOKUP(A47,'PAI 2025 GPS rempl2)'!$A$4:$V$504,18,0)</f>
        <v>Númerica</v>
      </c>
      <c r="K47" s="181" t="str">
        <f>VLOOKUP(A47,'PAI 2025 GPS rempl2)'!$A$4:$V$504,20,0)</f>
        <v>2025-01-20</v>
      </c>
      <c r="L47" s="181" t="str">
        <f>VLOOKUP(A47,'PAI 2025 GPS rempl2)'!$A$4:$V$504,21,0)</f>
        <v>2025-01-31</v>
      </c>
      <c r="M47" s="84" t="str">
        <f>VLOOKUP(A47,'PAI 2025 GPS rempl2)'!$A$4:$V$504,22,0)</f>
        <v>117-GRUPO DE TRABAJO DE DESARROLLO DE TALENTO HUMANO</v>
      </c>
      <c r="N47" s="84"/>
      <c r="O47" s="84"/>
      <c r="P47" s="84"/>
      <c r="Q47" s="84"/>
      <c r="S47" s="83" t="s">
        <v>580</v>
      </c>
      <c r="T47" s="83" t="str">
        <f>VLOOKUP(A47,'PAI 2025 GPS rempl2)'!$A$3:$E$505,4,0)</f>
        <v>Actividad propia</v>
      </c>
      <c r="U47" s="84" t="s">
        <v>1577</v>
      </c>
      <c r="V47" s="31">
        <f>VLOOKUP(S47,'PAI 2025 GPS rempl2)'!$E$4:$P$504,12,0)</f>
        <v>80</v>
      </c>
      <c r="W47" s="148">
        <f t="shared" ref="W47:W48" si="6">+(V47*100)/($V$4+$V$5+$V$7+$V$8+$V$10+$V$11+$V$12+$V$39+$V$40+$V$41+$V$42+$V$44+$V$45+$V$47+$V$48+$V$50+$V$51+$V$52+$V$54+$V$55+$V$56+$V$58+$V$59)</f>
        <v>8.8888888888888893</v>
      </c>
    </row>
    <row r="48" spans="1:23" x14ac:dyDescent="0.25">
      <c r="A48" s="83" t="s">
        <v>581</v>
      </c>
      <c r="B48" s="83" t="str">
        <f>VLOOKUP(A48,'PAI 2025 GPS rempl2)'!$A$3:$E$505,4,0)</f>
        <v>Actividad propia</v>
      </c>
      <c r="C48" s="84" t="s">
        <v>1577</v>
      </c>
      <c r="D48" s="84" t="s">
        <v>1576</v>
      </c>
      <c r="E48" s="84" t="s">
        <v>496</v>
      </c>
      <c r="F48" s="84"/>
      <c r="G48" s="84" t="str">
        <f>VLOOKUP(A48,'PAI 2025 GPS rempl2)'!$E$4:$L$504,8,0)</f>
        <v>N/A</v>
      </c>
      <c r="H48" s="84" t="str">
        <f>VLOOKUP(A48,'PAI 2025 GPS rempl2)'!$A$4:$V$504,15,0)</f>
        <v>Ejecutar el plan de trabajo para el cumplimiento de los objetivos de mejora efr  (Informes trimestrales (4) de seguimiento y soportes documentales de cumplimiento)</v>
      </c>
      <c r="I48" s="84">
        <f>VLOOKUP(A48,'PAI 2025 GPS rempl2)'!$A$4:$V$504,17,0)</f>
        <v>100</v>
      </c>
      <c r="J48" s="84" t="str">
        <f>VLOOKUP(A48,'PAI 2025 GPS rempl2)'!$A$4:$V$504,18,0)</f>
        <v>Porcentual</v>
      </c>
      <c r="K48" s="181" t="str">
        <f>VLOOKUP(A48,'PAI 2025 GPS rempl2)'!$A$4:$V$504,20,0)</f>
        <v>2025-02-03</v>
      </c>
      <c r="L48" s="181" t="str">
        <f>VLOOKUP(A48,'PAI 2025 GPS rempl2)'!$A$4:$V$504,21,0)</f>
        <v>2025-12-22</v>
      </c>
      <c r="M48" s="84" t="str">
        <f>VLOOKUP(A48,'PAI 2025 GPS rempl2)'!$A$4:$V$504,22,0)</f>
        <v>117-GRUPO DE TRABAJO DE DESARROLLO DE TALENTO HUMANO</v>
      </c>
      <c r="N48" s="84"/>
      <c r="O48" s="84"/>
      <c r="P48" s="84"/>
      <c r="Q48" s="84"/>
      <c r="S48" s="83" t="s">
        <v>581</v>
      </c>
      <c r="T48" s="83" t="str">
        <f>VLOOKUP(A48,'PAI 2025 GPS rempl2)'!$A$3:$E$505,4,0)</f>
        <v>Actividad propia</v>
      </c>
      <c r="U48" s="84" t="s">
        <v>1577</v>
      </c>
      <c r="V48" s="31">
        <f>VLOOKUP(S48,'PAI 2025 GPS rempl2)'!$E$4:$P$504,12,0)</f>
        <v>20</v>
      </c>
      <c r="W48" s="148">
        <f t="shared" si="6"/>
        <v>2.2222222222222223</v>
      </c>
    </row>
    <row r="49" spans="1:23" x14ac:dyDescent="0.25">
      <c r="A49" s="83" t="s">
        <v>583</v>
      </c>
      <c r="B49" s="83" t="str">
        <f>VLOOKUP(A49,'PAI 2025 GPS rempl2)'!$A$3:$E$505,4,0)</f>
        <v>Producto</v>
      </c>
      <c r="C49" s="84" t="s">
        <v>1577</v>
      </c>
      <c r="D49" s="84" t="s">
        <v>1576</v>
      </c>
      <c r="E49" s="84" t="s">
        <v>496</v>
      </c>
      <c r="F49" s="84" t="s">
        <v>61</v>
      </c>
      <c r="G49" s="84" t="str">
        <f>VLOOKUP(A49,'PAI 2025 GPS rempl2)'!$E$4:$L$504,8,0)</f>
        <v>FUNCIONAMIENTO</v>
      </c>
      <c r="H49" s="84" t="str">
        <f>VLOOKUP(A49,'PAI 2025 GPS rempl2)'!$A$4:$V$504,15,0)</f>
        <v>Plan de Bienestar Social y Estímulos, elaborado y ejecutado (Informe semestral de la ejecución del plan / único entregable)</v>
      </c>
      <c r="I49" s="84">
        <f>VLOOKUP(A49,'PAI 2025 GPS rempl2)'!$A$4:$V$504,17,0)</f>
        <v>100</v>
      </c>
      <c r="J49" s="84" t="str">
        <f>VLOOKUP(A49,'PAI 2025 GPS rempl2)'!$A$4:$V$504,18,0)</f>
        <v>Porcentual</v>
      </c>
      <c r="K49" s="181" t="str">
        <f>VLOOKUP(A49,'PAI 2025 GPS rempl2)'!$A$4:$V$504,20,0)</f>
        <v>2025-01-13</v>
      </c>
      <c r="L49" s="181" t="str">
        <f>VLOOKUP(A49,'PAI 2025 GPS rempl2)'!$A$4:$V$504,21,0)</f>
        <v>2025-12-22</v>
      </c>
      <c r="M49" s="84" t="str">
        <f>VLOOKUP(A49,'PAI 2025 GPS rempl2)'!$A$4:$V$504,22,0)</f>
        <v>117-GRUPO DE TRABAJO DE DESARROLLO DE TALENTO HUMANO</v>
      </c>
      <c r="N49" s="84" t="s">
        <v>1795</v>
      </c>
      <c r="O49" s="84" t="s">
        <v>1451</v>
      </c>
      <c r="P49" s="84" t="s">
        <v>1600</v>
      </c>
      <c r="Q49" s="84" t="s">
        <v>1551</v>
      </c>
      <c r="S49" s="83" t="s">
        <v>583</v>
      </c>
      <c r="T49" s="83" t="str">
        <f>VLOOKUP(A49,'PAI 2025 GPS rempl2)'!$A$3:$E$505,4,0)</f>
        <v>Producto</v>
      </c>
      <c r="U49" s="84" t="s">
        <v>1577</v>
      </c>
      <c r="V49" s="31">
        <f>VLOOKUP(S49,'PAI 2025 GPS rempl2)'!$E$4:$P$504,12,0)</f>
        <v>17</v>
      </c>
      <c r="W49" s="31">
        <f>+(V49*100)/($V$3+$V$6+$V$9+$V$38+$V$43+$V$46+$V$49+$V$53+$V$57)</f>
        <v>8.5</v>
      </c>
    </row>
    <row r="50" spans="1:23" x14ac:dyDescent="0.25">
      <c r="A50" s="83" t="s">
        <v>585</v>
      </c>
      <c r="B50" s="83" t="str">
        <f>VLOOKUP(A50,'PAI 2025 GPS rempl2)'!$A$3:$E$505,4,0)</f>
        <v>Actividad propia</v>
      </c>
      <c r="C50" s="84" t="s">
        <v>1577</v>
      </c>
      <c r="D50" s="84" t="s">
        <v>1576</v>
      </c>
      <c r="E50" s="84" t="s">
        <v>496</v>
      </c>
      <c r="F50" s="84"/>
      <c r="G50" s="84" t="str">
        <f>VLOOKUP(A50,'PAI 2025 GPS rempl2)'!$E$4:$L$504,8,0)</f>
        <v>N/A</v>
      </c>
      <c r="H50" s="84" t="str">
        <f>VLOOKUP(A50,'PAI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84">
        <f>VLOOKUP(A50,'PAI 2025 GPS rempl2)'!$A$4:$V$504,17,0)</f>
        <v>1</v>
      </c>
      <c r="J50" s="84" t="str">
        <f>VLOOKUP(A50,'PAI 2025 GPS rempl2)'!$A$4:$V$504,18,0)</f>
        <v>Númerica</v>
      </c>
      <c r="K50" s="181" t="str">
        <f>VLOOKUP(A50,'PAI 2025 GPS rempl2)'!$A$4:$V$504,20,0)</f>
        <v>2025-01-13</v>
      </c>
      <c r="L50" s="181" t="str">
        <f>VLOOKUP(A50,'PAI 2025 GPS rempl2)'!$A$4:$V$504,21,0)</f>
        <v>2025-01-31</v>
      </c>
      <c r="M50" s="84" t="str">
        <f>VLOOKUP(A50,'PAI 2025 GPS rempl2)'!$A$4:$V$504,22,0)</f>
        <v>117-GRUPO DE TRABAJO DE DESARROLLO DE TALENTO HUMANO</v>
      </c>
      <c r="N50" s="84"/>
      <c r="O50" s="84"/>
      <c r="P50" s="84"/>
      <c r="Q50" s="84"/>
      <c r="S50" s="83" t="s">
        <v>585</v>
      </c>
      <c r="T50" s="83" t="str">
        <f>VLOOKUP(A50,'PAI 2025 GPS rempl2)'!$A$3:$E$505,4,0)</f>
        <v>Actividad propia</v>
      </c>
      <c r="U50" s="84" t="s">
        <v>1577</v>
      </c>
      <c r="V50" s="31">
        <f>VLOOKUP(S50,'PAI 2025 GPS rempl2)'!$E$4:$P$504,12,0)</f>
        <v>15</v>
      </c>
      <c r="W50" s="148">
        <f t="shared" ref="W50:W52" si="7">+(V50*100)/($V$4+$V$5+$V$7+$V$8+$V$10+$V$11+$V$12+$V$39+$V$40+$V$41+$V$42+$V$44+$V$45+$V$47+$V$48+$V$50+$V$51+$V$52+$V$54+$V$55+$V$56+$V$58+$V$59)</f>
        <v>1.6666666666666667</v>
      </c>
    </row>
    <row r="51" spans="1:23" x14ac:dyDescent="0.25">
      <c r="A51" s="83" t="s">
        <v>587</v>
      </c>
      <c r="B51" s="83" t="str">
        <f>VLOOKUP(A51,'PAI 2025 GPS rempl2)'!$A$3:$E$505,4,0)</f>
        <v>Actividad propia</v>
      </c>
      <c r="C51" s="84" t="s">
        <v>1577</v>
      </c>
      <c r="D51" s="84" t="s">
        <v>1576</v>
      </c>
      <c r="E51" s="84" t="s">
        <v>496</v>
      </c>
      <c r="F51" s="84"/>
      <c r="G51" s="84" t="str">
        <f>VLOOKUP(A51,'PAI 2025 GPS rempl2)'!$E$4:$L$504,8,0)</f>
        <v>N/A</v>
      </c>
      <c r="H51" s="84" t="str">
        <f>VLOOKUP(A51,'PAI 2025 GPS rempl2)'!$A$4:$V$504,15,0)</f>
        <v>Realizar la Resolución de adopción del plan de bienestar social y Estímulos  y publicar el plan aprobado en la página web e intrasic (Resolución adoptando el Plan de Bienestar Social y Estímulos y  Soporte de publicación del plan)</v>
      </c>
      <c r="I51" s="84">
        <f>VLOOKUP(A51,'PAI 2025 GPS rempl2)'!$A$4:$V$504,17,0)</f>
        <v>1</v>
      </c>
      <c r="J51" s="84" t="str">
        <f>VLOOKUP(A51,'PAI 2025 GPS rempl2)'!$A$4:$V$504,18,0)</f>
        <v>Númerica</v>
      </c>
      <c r="K51" s="181" t="str">
        <f>VLOOKUP(A51,'PAI 2025 GPS rempl2)'!$A$4:$V$504,20,0)</f>
        <v>2025-01-13</v>
      </c>
      <c r="L51" s="181" t="str">
        <f>VLOOKUP(A51,'PAI 2025 GPS rempl2)'!$A$4:$V$504,21,0)</f>
        <v>2025-01-31</v>
      </c>
      <c r="M51" s="84" t="str">
        <f>VLOOKUP(A51,'PAI 2025 GPS rempl2)'!$A$4:$V$504,22,0)</f>
        <v>117-GRUPO DE TRABAJO DE DESARROLLO DE TALENTO HUMANO</v>
      </c>
      <c r="N51" s="84"/>
      <c r="O51" s="84"/>
      <c r="P51" s="84"/>
      <c r="Q51" s="84"/>
      <c r="S51" s="83" t="s">
        <v>587</v>
      </c>
      <c r="T51" s="83" t="str">
        <f>VLOOKUP(A51,'PAI 2025 GPS rempl2)'!$A$3:$E$505,4,0)</f>
        <v>Actividad propia</v>
      </c>
      <c r="U51" s="84" t="s">
        <v>1577</v>
      </c>
      <c r="V51" s="31">
        <f>VLOOKUP(S51,'PAI 2025 GPS rempl2)'!$E$4:$P$504,12,0)</f>
        <v>15</v>
      </c>
      <c r="W51" s="148">
        <f t="shared" si="7"/>
        <v>1.6666666666666667</v>
      </c>
    </row>
    <row r="52" spans="1:23" x14ac:dyDescent="0.25">
      <c r="A52" s="83" t="s">
        <v>589</v>
      </c>
      <c r="B52" s="83" t="str">
        <f>VLOOKUP(A52,'PAI 2025 GPS rempl2)'!$A$3:$E$505,4,0)</f>
        <v>Actividad propia</v>
      </c>
      <c r="C52" s="84" t="s">
        <v>1577</v>
      </c>
      <c r="D52" s="84" t="s">
        <v>1576</v>
      </c>
      <c r="E52" s="84" t="s">
        <v>496</v>
      </c>
      <c r="F52" s="84"/>
      <c r="G52" s="84" t="str">
        <f>VLOOKUP(A52,'PAI 2025 GPS rempl2)'!$E$4:$L$504,8,0)</f>
        <v>N/A</v>
      </c>
      <c r="H52" s="84" t="str">
        <f>VLOOKUP(A52,'PAI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84">
        <f>VLOOKUP(A52,'PAI 2025 GPS rempl2)'!$A$4:$V$504,17,0)</f>
        <v>100</v>
      </c>
      <c r="J52" s="84" t="str">
        <f>VLOOKUP(A52,'PAI 2025 GPS rempl2)'!$A$4:$V$504,18,0)</f>
        <v>Porcentual</v>
      </c>
      <c r="K52" s="181" t="str">
        <f>VLOOKUP(A52,'PAI 2025 GPS rempl2)'!$A$4:$V$504,20,0)</f>
        <v>2025-02-03</v>
      </c>
      <c r="L52" s="181" t="str">
        <f>VLOOKUP(A52,'PAI 2025 GPS rempl2)'!$A$4:$V$504,21,0)</f>
        <v>2025-12-22</v>
      </c>
      <c r="M52" s="84" t="str">
        <f>VLOOKUP(A52,'PAI 2025 GPS rempl2)'!$A$4:$V$504,22,0)</f>
        <v>117-GRUPO DE TRABAJO DE DESARROLLO DE TALENTO HUMANO</v>
      </c>
      <c r="N52" s="84"/>
      <c r="O52" s="84"/>
      <c r="P52" s="84"/>
      <c r="Q52" s="84"/>
      <c r="S52" s="83" t="s">
        <v>589</v>
      </c>
      <c r="T52" s="83" t="str">
        <f>VLOOKUP(A52,'PAI 2025 GPS rempl2)'!$A$3:$E$505,4,0)</f>
        <v>Actividad propia</v>
      </c>
      <c r="U52" s="84" t="s">
        <v>1577</v>
      </c>
      <c r="V52" s="31">
        <f>VLOOKUP(S52,'PAI 2025 GPS rempl2)'!$E$4:$P$504,12,0)</f>
        <v>70</v>
      </c>
      <c r="W52" s="148">
        <f t="shared" si="7"/>
        <v>7.7777777777777777</v>
      </c>
    </row>
    <row r="53" spans="1:23" x14ac:dyDescent="0.25">
      <c r="A53" s="83" t="s">
        <v>590</v>
      </c>
      <c r="B53" s="83" t="str">
        <f>VLOOKUP(A53,'PAI 2025 GPS rempl2)'!$A$3:$E$505,4,0)</f>
        <v>Producto</v>
      </c>
      <c r="C53" s="84" t="s">
        <v>1577</v>
      </c>
      <c r="D53" s="84" t="s">
        <v>1576</v>
      </c>
      <c r="E53" s="84" t="s">
        <v>496</v>
      </c>
      <c r="F53" s="84" t="s">
        <v>61</v>
      </c>
      <c r="G53" s="84" t="str">
        <f>VLOOKUP(A53,'PAI 2025 GPS rempl2)'!$E$4:$L$504,8,0)</f>
        <v>FUNCIONAMIENTO</v>
      </c>
      <c r="H53" s="84" t="str">
        <f>VLOOKUP(A53,'PAI 2025 GPS rempl2)'!$A$4:$V$504,15,0)</f>
        <v>Plan de Capacitación, elaborado y ejecutado  (Informe semestral de la ejecución del plan)</v>
      </c>
      <c r="I53" s="84">
        <f>VLOOKUP(A53,'PAI 2025 GPS rempl2)'!$A$4:$V$504,17,0)</f>
        <v>100</v>
      </c>
      <c r="J53" s="84" t="str">
        <f>VLOOKUP(A53,'PAI 2025 GPS rempl2)'!$A$4:$V$504,18,0)</f>
        <v>Porcentual</v>
      </c>
      <c r="K53" s="181" t="str">
        <f>VLOOKUP(A53,'PAI 2025 GPS rempl2)'!$A$4:$V$504,20,0)</f>
        <v>2025-01-13</v>
      </c>
      <c r="L53" s="181" t="str">
        <f>VLOOKUP(A53,'PAI 2025 GPS rempl2)'!$A$4:$V$504,21,0)</f>
        <v>2025-12-22</v>
      </c>
      <c r="M53" s="84" t="str">
        <f>VLOOKUP(A53,'PAI 2025 GPS rempl2)'!$A$4:$V$504,22,0)</f>
        <v>117-GRUPO DE TRABAJO DE DESARROLLO DE TALENTO HUMANO</v>
      </c>
      <c r="N53" s="84" t="s">
        <v>1795</v>
      </c>
      <c r="O53" s="84" t="s">
        <v>1451</v>
      </c>
      <c r="P53" s="84" t="s">
        <v>1600</v>
      </c>
      <c r="Q53" s="84" t="s">
        <v>1551</v>
      </c>
      <c r="S53" s="83" t="s">
        <v>590</v>
      </c>
      <c r="T53" s="83" t="str">
        <f>VLOOKUP(A53,'PAI 2025 GPS rempl2)'!$A$3:$E$505,4,0)</f>
        <v>Producto</v>
      </c>
      <c r="U53" s="84" t="s">
        <v>1577</v>
      </c>
      <c r="V53" s="31">
        <f>VLOOKUP(S53,'PAI 2025 GPS rempl2)'!$E$4:$P$504,12,0)</f>
        <v>17</v>
      </c>
      <c r="W53" s="31">
        <f>+(V53*100)/($V$3+$V$6+$V$9+$V$38+$V$43+$V$46+$V$49+$V$53+$V$57)</f>
        <v>8.5</v>
      </c>
    </row>
    <row r="54" spans="1:23" x14ac:dyDescent="0.25">
      <c r="A54" s="83" t="s">
        <v>592</v>
      </c>
      <c r="B54" s="83" t="str">
        <f>VLOOKUP(A54,'PAI 2025 GPS rempl2)'!$A$3:$E$505,4,0)</f>
        <v>Actividad propia</v>
      </c>
      <c r="C54" s="84" t="s">
        <v>1577</v>
      </c>
      <c r="D54" s="84" t="s">
        <v>1576</v>
      </c>
      <c r="E54" s="84" t="s">
        <v>496</v>
      </c>
      <c r="F54" s="84"/>
      <c r="G54" s="84" t="str">
        <f>VLOOKUP(A54,'PAI 2025 GPS rempl2)'!$E$4:$L$504,8,0)</f>
        <v>N/A</v>
      </c>
      <c r="H54" s="84" t="str">
        <f>VLOOKUP(A54,'PAI 2025 GPS rempl2)'!$A$4:$V$504,15,0)</f>
        <v>Elaborar y presentar para aprobación del Comité Institucional de Gestión y desempeño la propuesta de plan de capacitación (Acta de Comité Institucional de Gestión y Desempeño aprobando el Plan de Capacitación único entregable)</v>
      </c>
      <c r="I54" s="84">
        <f>VLOOKUP(A54,'PAI 2025 GPS rempl2)'!$A$4:$V$504,17,0)</f>
        <v>1</v>
      </c>
      <c r="J54" s="84" t="str">
        <f>VLOOKUP(A54,'PAI 2025 GPS rempl2)'!$A$4:$V$504,18,0)</f>
        <v>Númerica</v>
      </c>
      <c r="K54" s="181" t="str">
        <f>VLOOKUP(A54,'PAI 2025 GPS rempl2)'!$A$4:$V$504,20,0)</f>
        <v>2025-01-13</v>
      </c>
      <c r="L54" s="181" t="str">
        <f>VLOOKUP(A54,'PAI 2025 GPS rempl2)'!$A$4:$V$504,21,0)</f>
        <v>2025-01-31</v>
      </c>
      <c r="M54" s="84" t="str">
        <f>VLOOKUP(A54,'PAI 2025 GPS rempl2)'!$A$4:$V$504,22,0)</f>
        <v>117-GRUPO DE TRABAJO DE DESARROLLO DE TALENTO HUMANO</v>
      </c>
      <c r="N54" s="84"/>
      <c r="O54" s="84"/>
      <c r="P54" s="84"/>
      <c r="Q54" s="84"/>
      <c r="S54" s="83" t="s">
        <v>592</v>
      </c>
      <c r="T54" s="83" t="str">
        <f>VLOOKUP(A54,'PAI 2025 GPS rempl2)'!$A$3:$E$505,4,0)</f>
        <v>Actividad propia</v>
      </c>
      <c r="U54" s="84" t="s">
        <v>1577</v>
      </c>
      <c r="V54" s="31">
        <f>VLOOKUP(S54,'PAI 2025 GPS rempl2)'!$E$4:$P$504,12,0)</f>
        <v>15</v>
      </c>
      <c r="W54" s="148">
        <f t="shared" ref="W54:W56" si="8">+(V54*100)/($V$4+$V$5+$V$7+$V$8+$V$10+$V$11+$V$12+$V$39+$V$40+$V$41+$V$42+$V$44+$V$45+$V$47+$V$48+$V$50+$V$51+$V$52+$V$54+$V$55+$V$56+$V$58+$V$59)</f>
        <v>1.6666666666666667</v>
      </c>
    </row>
    <row r="55" spans="1:23" x14ac:dyDescent="0.25">
      <c r="A55" s="83" t="s">
        <v>594</v>
      </c>
      <c r="B55" s="83" t="str">
        <f>VLOOKUP(A55,'PAI 2025 GPS rempl2)'!$A$3:$E$505,4,0)</f>
        <v>Actividad propia</v>
      </c>
      <c r="C55" s="84" t="s">
        <v>1577</v>
      </c>
      <c r="D55" s="84" t="s">
        <v>1576</v>
      </c>
      <c r="E55" s="84" t="s">
        <v>496</v>
      </c>
      <c r="F55" s="84"/>
      <c r="G55" s="84" t="str">
        <f>VLOOKUP(A55,'PAI 2025 GPS rempl2)'!$E$4:$L$504,8,0)</f>
        <v>N/A</v>
      </c>
      <c r="H55" s="84" t="str">
        <f>VLOOKUP(A55,'PAI 2025 GPS rempl2)'!$A$4:$V$504,15,0)</f>
        <v>Realizar la Resolución de adopción del plan de capacitación y publicar el plan aprobado en la página web e intrasic (Resolución adoptando el Plan de Capacitación-único entregable)</v>
      </c>
      <c r="I55" s="84">
        <f>VLOOKUP(A55,'PAI 2025 GPS rempl2)'!$A$4:$V$504,17,0)</f>
        <v>1</v>
      </c>
      <c r="J55" s="84" t="str">
        <f>VLOOKUP(A55,'PAI 2025 GPS rempl2)'!$A$4:$V$504,18,0)</f>
        <v>Númerica</v>
      </c>
      <c r="K55" s="181" t="str">
        <f>VLOOKUP(A55,'PAI 2025 GPS rempl2)'!$A$4:$V$504,20,0)</f>
        <v>2025-01-13</v>
      </c>
      <c r="L55" s="181" t="str">
        <f>VLOOKUP(A55,'PAI 2025 GPS rempl2)'!$A$4:$V$504,21,0)</f>
        <v>2025-01-31</v>
      </c>
      <c r="M55" s="84" t="str">
        <f>VLOOKUP(A55,'PAI 2025 GPS rempl2)'!$A$4:$V$504,22,0)</f>
        <v>117-GRUPO DE TRABAJO DE DESARROLLO DE TALENTO HUMANO</v>
      </c>
      <c r="N55" s="84"/>
      <c r="O55" s="84"/>
      <c r="P55" s="84"/>
      <c r="Q55" s="84"/>
      <c r="S55" s="83" t="s">
        <v>594</v>
      </c>
      <c r="T55" s="83" t="str">
        <f>VLOOKUP(A55,'PAI 2025 GPS rempl2)'!$A$3:$E$505,4,0)</f>
        <v>Actividad propia</v>
      </c>
      <c r="U55" s="84" t="s">
        <v>1577</v>
      </c>
      <c r="V55" s="31">
        <f>VLOOKUP(S55,'PAI 2025 GPS rempl2)'!$E$4:$P$504,12,0)</f>
        <v>15</v>
      </c>
      <c r="W55" s="148">
        <f t="shared" si="8"/>
        <v>1.6666666666666667</v>
      </c>
    </row>
    <row r="56" spans="1:23" x14ac:dyDescent="0.25">
      <c r="A56" s="83" t="s">
        <v>596</v>
      </c>
      <c r="B56" s="83" t="str">
        <f>VLOOKUP(A56,'PAI 2025 GPS rempl2)'!$A$3:$E$505,4,0)</f>
        <v>Actividad propia</v>
      </c>
      <c r="C56" s="84" t="s">
        <v>1577</v>
      </c>
      <c r="D56" s="84" t="s">
        <v>1576</v>
      </c>
      <c r="E56" s="84" t="s">
        <v>496</v>
      </c>
      <c r="F56" s="84"/>
      <c r="G56" s="84" t="str">
        <f>VLOOKUP(A56,'PAI 2025 GPS rempl2)'!$E$4:$L$504,8,0)</f>
        <v>N/A</v>
      </c>
      <c r="H56" s="84" t="str">
        <f>VLOOKUP(A56,'PAI 2025 GPS rempl2)'!$A$4:$V$504,15,0)</f>
        <v>Ejecutar el  plan de Capacitación (Listas de asistencia cuando aplique, captura de pantalla de la reunión de capacitaciones cuando aplique e informe semestral de las actividades realizadas)</v>
      </c>
      <c r="I56" s="84">
        <f>VLOOKUP(A56,'PAI 2025 GPS rempl2)'!$A$4:$V$504,17,0)</f>
        <v>100</v>
      </c>
      <c r="J56" s="84" t="str">
        <f>VLOOKUP(A56,'PAI 2025 GPS rempl2)'!$A$4:$V$504,18,0)</f>
        <v>Porcentual</v>
      </c>
      <c r="K56" s="181" t="str">
        <f>VLOOKUP(A56,'PAI 2025 GPS rempl2)'!$A$4:$V$504,20,0)</f>
        <v>2025-02-03</v>
      </c>
      <c r="L56" s="181" t="str">
        <f>VLOOKUP(A56,'PAI 2025 GPS rempl2)'!$A$4:$V$504,21,0)</f>
        <v>2025-12-22</v>
      </c>
      <c r="M56" s="84" t="str">
        <f>VLOOKUP(A56,'PAI 2025 GPS rempl2)'!$A$4:$V$504,22,0)</f>
        <v>117-GRUPO DE TRABAJO DE DESARROLLO DE TALENTO HUMANO</v>
      </c>
      <c r="N56" s="84"/>
      <c r="O56" s="84"/>
      <c r="P56" s="84"/>
      <c r="Q56" s="84"/>
      <c r="S56" s="83" t="s">
        <v>596</v>
      </c>
      <c r="T56" s="83" t="str">
        <f>VLOOKUP(A56,'PAI 2025 GPS rempl2)'!$A$3:$E$505,4,0)</f>
        <v>Actividad propia</v>
      </c>
      <c r="U56" s="84" t="s">
        <v>1577</v>
      </c>
      <c r="V56" s="31">
        <f>VLOOKUP(S56,'PAI 2025 GPS rempl2)'!$E$4:$P$504,12,0)</f>
        <v>70</v>
      </c>
      <c r="W56" s="148">
        <f t="shared" si="8"/>
        <v>7.7777777777777777</v>
      </c>
    </row>
    <row r="57" spans="1:23" x14ac:dyDescent="0.25">
      <c r="A57" s="83" t="s">
        <v>597</v>
      </c>
      <c r="B57" s="83" t="str">
        <f>VLOOKUP(A57,'PAI 2025 GPS rempl2)'!$A$3:$E$505,4,0)</f>
        <v>Producto</v>
      </c>
      <c r="C57" s="84" t="s">
        <v>1577</v>
      </c>
      <c r="D57" s="84" t="s">
        <v>1576</v>
      </c>
      <c r="E57" s="84" t="s">
        <v>496</v>
      </c>
      <c r="F57" s="84" t="s">
        <v>61</v>
      </c>
      <c r="G57" s="84" t="str">
        <f>VLOOKUP(A57,'PAI 2025 GPS rempl2)'!$E$4:$L$504,8,0)</f>
        <v>FUNCIONAMIENTO</v>
      </c>
      <c r="H57" s="84" t="str">
        <f>VLOOKUP(A57,'PAI 2025 GPS rempl2)'!$A$4:$V$504,15,0)</f>
        <v>Plan de Seguridad y salud en el Trabajo SST, elaborado y ejecutado  (Informe semestral de la ejecución del plan)</v>
      </c>
      <c r="I57" s="84">
        <f>VLOOKUP(A57,'PAI 2025 GPS rempl2)'!$A$4:$V$504,17,0)</f>
        <v>100</v>
      </c>
      <c r="J57" s="84" t="str">
        <f>VLOOKUP(A57,'PAI 2025 GPS rempl2)'!$A$4:$V$504,18,0)</f>
        <v>Porcentual</v>
      </c>
      <c r="K57" s="181" t="str">
        <f>VLOOKUP(A57,'PAI 2025 GPS rempl2)'!$A$4:$V$504,20,0)</f>
        <v>2025-01-13</v>
      </c>
      <c r="L57" s="181" t="str">
        <f>VLOOKUP(A57,'PAI 2025 GPS rempl2)'!$A$4:$V$504,21,0)</f>
        <v>2025-12-22</v>
      </c>
      <c r="M57" s="84" t="str">
        <f>VLOOKUP(A57,'PAI 2025 GPS rempl2)'!$A$4:$V$504,22,0)</f>
        <v>117-GRUPO DE TRABAJO DE DESARROLLO DE TALENTO HUMANO</v>
      </c>
      <c r="N57" s="84" t="s">
        <v>1795</v>
      </c>
      <c r="O57" s="84" t="s">
        <v>1451</v>
      </c>
      <c r="P57" s="84" t="s">
        <v>1600</v>
      </c>
      <c r="Q57" s="84" t="s">
        <v>1551</v>
      </c>
      <c r="S57" s="83" t="s">
        <v>597</v>
      </c>
      <c r="T57" s="83" t="str">
        <f>VLOOKUP(A57,'PAI 2025 GPS rempl2)'!$A$3:$E$505,4,0)</f>
        <v>Producto</v>
      </c>
      <c r="U57" s="84" t="s">
        <v>1577</v>
      </c>
      <c r="V57" s="31">
        <f>VLOOKUP(S57,'PAI 2025 GPS rempl2)'!$E$4:$P$504,12,0)</f>
        <v>17</v>
      </c>
      <c r="W57" s="31">
        <f>+(V57*100)/($V$3+$V$6+$V$9+$V$38+$V$43+$V$46+$V$49+$V$53+$V$57)</f>
        <v>8.5</v>
      </c>
    </row>
    <row r="58" spans="1:23" x14ac:dyDescent="0.25">
      <c r="A58" s="83" t="s">
        <v>599</v>
      </c>
      <c r="B58" s="83" t="str">
        <f>VLOOKUP(A58,'PAI 2025 GPS rempl2)'!$A$3:$E$505,4,0)</f>
        <v>Actividad propia</v>
      </c>
      <c r="C58" s="84" t="s">
        <v>1577</v>
      </c>
      <c r="D58" s="84" t="s">
        <v>1576</v>
      </c>
      <c r="E58" s="84" t="s">
        <v>496</v>
      </c>
      <c r="F58" s="84"/>
      <c r="G58" s="84" t="str">
        <f>VLOOKUP(A58,'PAI 2025 GPS rempl2)'!$E$4:$L$504,8,0)</f>
        <v>N/A</v>
      </c>
      <c r="H58" s="84" t="str">
        <f>VLOOKUP(A58,'PAI 2025 GPS rempl2)'!$A$4:$V$504,15,0)</f>
        <v>Realizar la resolución de adopción del Plan de SST  (Resolución adoptando el Plan de SST-único entregable)</v>
      </c>
      <c r="I58" s="84">
        <f>VLOOKUP(A58,'PAI 2025 GPS rempl2)'!$A$4:$V$504,17,0)</f>
        <v>1</v>
      </c>
      <c r="J58" s="84" t="str">
        <f>VLOOKUP(A58,'PAI 2025 GPS rempl2)'!$A$4:$V$504,18,0)</f>
        <v>Porcentual</v>
      </c>
      <c r="K58" s="181" t="str">
        <f>VLOOKUP(A58,'PAI 2025 GPS rempl2)'!$A$4:$V$504,20,0)</f>
        <v>2025-01-13</v>
      </c>
      <c r="L58" s="181" t="str">
        <f>VLOOKUP(A58,'PAI 2025 GPS rempl2)'!$A$4:$V$504,21,0)</f>
        <v>2025-01-31</v>
      </c>
      <c r="M58" s="84" t="str">
        <f>VLOOKUP(A58,'PAI 2025 GPS rempl2)'!$A$4:$V$504,22,0)</f>
        <v>117-GRUPO DE TRABAJO DE DESARROLLO DE TALENTO HUMANO</v>
      </c>
      <c r="N58" s="84"/>
      <c r="O58" s="84"/>
      <c r="P58" s="84"/>
      <c r="Q58" s="84"/>
      <c r="S58" s="83" t="s">
        <v>599</v>
      </c>
      <c r="T58" s="83" t="str">
        <f>VLOOKUP(A58,'PAI 2025 GPS rempl2)'!$A$3:$E$505,4,0)</f>
        <v>Actividad propia</v>
      </c>
      <c r="U58" s="84" t="s">
        <v>1577</v>
      </c>
      <c r="V58" s="31">
        <f>VLOOKUP(S58,'PAI 2025 GPS rempl2)'!$E$4:$P$504,12,0)</f>
        <v>30</v>
      </c>
      <c r="W58" s="148">
        <f t="shared" ref="W58:W59" si="9">+(V58*100)/($V$4+$V$5+$V$7+$V$8+$V$10+$V$11+$V$12+$V$39+$V$40+$V$41+$V$42+$V$44+$V$45+$V$47+$V$48+$V$50+$V$51+$V$52+$V$54+$V$55+$V$56+$V$58+$V$59)</f>
        <v>3.3333333333333335</v>
      </c>
    </row>
    <row r="59" spans="1:23" x14ac:dyDescent="0.25">
      <c r="A59" s="83" t="s">
        <v>601</v>
      </c>
      <c r="B59" s="83" t="str">
        <f>VLOOKUP(A59,'PAI 2025 GPS rempl2)'!$A$3:$E$505,4,0)</f>
        <v>Actividad propia</v>
      </c>
      <c r="C59" s="84" t="s">
        <v>1577</v>
      </c>
      <c r="D59" s="84" t="s">
        <v>1576</v>
      </c>
      <c r="E59" s="84" t="s">
        <v>496</v>
      </c>
      <c r="F59" s="84"/>
      <c r="G59" s="84" t="str">
        <f>VLOOKUP(A59,'PAI 2025 GPS rempl2)'!$E$4:$L$504,8,0)</f>
        <v>N/A</v>
      </c>
      <c r="H59" s="84" t="str">
        <f>VLOOKUP(A59,'PAI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84">
        <f>VLOOKUP(A59,'PAI 2025 GPS rempl2)'!$A$4:$V$504,17,0)</f>
        <v>100</v>
      </c>
      <c r="J59" s="84" t="str">
        <f>VLOOKUP(A59,'PAI 2025 GPS rempl2)'!$A$4:$V$504,18,0)</f>
        <v>Porcentual</v>
      </c>
      <c r="K59" s="181" t="str">
        <f>VLOOKUP(A59,'PAI 2025 GPS rempl2)'!$A$4:$V$504,20,0)</f>
        <v>2025-02-03</v>
      </c>
      <c r="L59" s="181" t="str">
        <f>VLOOKUP(A59,'PAI 2025 GPS rempl2)'!$A$4:$V$504,21,0)</f>
        <v>2025-12-22</v>
      </c>
      <c r="M59" s="84" t="str">
        <f>VLOOKUP(A59,'PAI 2025 GPS rempl2)'!$A$4:$V$504,22,0)</f>
        <v>117-GRUPO DE TRABAJO DE DESARROLLO DE TALENTO HUMANO</v>
      </c>
      <c r="N59" s="84"/>
      <c r="O59" s="84"/>
      <c r="P59" s="84"/>
      <c r="Q59" s="84"/>
      <c r="S59" s="83" t="s">
        <v>601</v>
      </c>
      <c r="T59" s="83" t="str">
        <f>VLOOKUP(A59,'PAI 2025 GPS rempl2)'!$A$3:$E$505,4,0)</f>
        <v>Actividad propia</v>
      </c>
      <c r="U59" s="84" t="s">
        <v>1577</v>
      </c>
      <c r="V59" s="31">
        <f>VLOOKUP(S59,'PAI 2025 GPS rempl2)'!$E$4:$P$504,12,0)</f>
        <v>70</v>
      </c>
      <c r="W59" s="148">
        <f t="shared" si="9"/>
        <v>7.7777777777777777</v>
      </c>
    </row>
    <row r="60" spans="1:23" x14ac:dyDescent="0.25">
      <c r="A60" s="83" t="s">
        <v>604</v>
      </c>
      <c r="B60" s="83" t="str">
        <f>VLOOKUP(A60,'PAI 2025 GPS rempl2)'!$A$3:$E$505,4,0)</f>
        <v>Producto</v>
      </c>
      <c r="C60" s="84" t="s">
        <v>1581</v>
      </c>
      <c r="D60" s="84" t="s">
        <v>1583</v>
      </c>
      <c r="E60" s="84" t="s">
        <v>606</v>
      </c>
      <c r="F60" s="84" t="s">
        <v>61</v>
      </c>
      <c r="G60" s="84" t="str">
        <f>VLOOKUP(A60,'PAI 2025 GPS rempl2)'!$E$4:$L$504,8,0)</f>
        <v>FUNCIONAMIENTO</v>
      </c>
      <c r="H60" s="84" t="str">
        <f>VLOOKUP(A60,'PAI 2025 GPS rempl2)'!$A$4:$V$504,15,0)</f>
        <v>Estrategia para la reducción de emisiones, adaptación al cambio climático y la transición energética y la protección del medio ambiente, ejecutada (Informe final)</v>
      </c>
      <c r="I60" s="84">
        <f>VLOOKUP(A60,'PAI 2025 GPS rempl2)'!$A$4:$V$504,17,0)</f>
        <v>100</v>
      </c>
      <c r="J60" s="84" t="str">
        <f>VLOOKUP(A60,'PAI 2025 GPS rempl2)'!$A$4:$V$504,18,0)</f>
        <v>Porcentual</v>
      </c>
      <c r="K60" s="181" t="str">
        <f>VLOOKUP(A60,'PAI 2025 GPS rempl2)'!$A$4:$V$504,20,0)</f>
        <v>2025-01-02</v>
      </c>
      <c r="L60" s="181" t="str">
        <f>VLOOKUP(A60,'PAI 2025 GPS rempl2)'!$A$4:$V$504,21,0)</f>
        <v>2025-12-22</v>
      </c>
      <c r="M60" s="84" t="str">
        <f>VLOOKUP(A60,'PAI 2025 GPS rempl2)'!$A$4:$V$504,22,0)</f>
        <v>142-GRUPO DE TRABAJO DE SERVICIOS ADMINISTRATIVOS Y RECURSOS FÍSICOS</v>
      </c>
      <c r="N60" s="84" t="s">
        <v>1795</v>
      </c>
      <c r="O60" s="84" t="s">
        <v>1451</v>
      </c>
      <c r="P60" s="84">
        <v>0</v>
      </c>
      <c r="Q60" s="84" t="s">
        <v>1551</v>
      </c>
      <c r="S60" s="83" t="s">
        <v>604</v>
      </c>
      <c r="T60" s="83" t="str">
        <f>VLOOKUP(A60,'PAI 2025 GPS rempl2)'!$A$3:$E$505,4,0)</f>
        <v>Producto</v>
      </c>
      <c r="U60" s="84" t="s">
        <v>1581</v>
      </c>
      <c r="V60" s="31">
        <f>VLOOKUP(S60,'PAI 2025 GPS rempl2)'!$E$4:$P$504,12,0)</f>
        <v>100</v>
      </c>
      <c r="W60" s="148">
        <f>(V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61" spans="1:23" x14ac:dyDescent="0.25">
      <c r="A61" s="83" t="s">
        <v>608</v>
      </c>
      <c r="B61" s="83" t="str">
        <f>VLOOKUP(A61,'PAI 2025 GPS rempl2)'!$A$3:$E$505,4,0)</f>
        <v>Actividad propia</v>
      </c>
      <c r="C61" s="84" t="s">
        <v>1581</v>
      </c>
      <c r="D61" s="84" t="s">
        <v>1583</v>
      </c>
      <c r="E61" s="84" t="s">
        <v>606</v>
      </c>
      <c r="F61" s="84"/>
      <c r="G61" s="84" t="str">
        <f>VLOOKUP(A61,'PAI 2025 GPS rempl2)'!$E$4:$L$504,8,0)</f>
        <v>N/A</v>
      </c>
      <c r="H61" s="84" t="str">
        <f>VLOOKUP(A61,'PAI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84">
        <f>VLOOKUP(A61,'PAI 2025 GPS rempl2)'!$A$4:$V$504,17,0)</f>
        <v>100</v>
      </c>
      <c r="J61" s="84" t="str">
        <f>VLOOKUP(A61,'PAI 2025 GPS rempl2)'!$A$4:$V$504,18,0)</f>
        <v>Porcentual</v>
      </c>
      <c r="K61" s="181" t="str">
        <f>VLOOKUP(A61,'PAI 2025 GPS rempl2)'!$A$4:$V$504,20,0)</f>
        <v>2025-01-02</v>
      </c>
      <c r="L61" s="181" t="str">
        <f>VLOOKUP(A61,'PAI 2025 GPS rempl2)'!$A$4:$V$504,21,0)</f>
        <v>2025-12-22</v>
      </c>
      <c r="M61" s="84" t="str">
        <f>VLOOKUP(A61,'PAI 2025 GPS rempl2)'!$A$4:$V$504,22,0)</f>
        <v>142-GRUPO DE TRABAJO DE SERVICIOS ADMINISTRATIVOS Y RECURSOS FÍSICOS</v>
      </c>
      <c r="N61" s="84"/>
      <c r="O61" s="84"/>
      <c r="P61" s="84"/>
      <c r="Q61" s="84"/>
      <c r="S61" s="83" t="s">
        <v>608</v>
      </c>
      <c r="T61" s="83" t="str">
        <f>VLOOKUP(A61,'PAI 2025 GPS rempl2)'!$A$3:$E$505,4,0)</f>
        <v>Actividad propia</v>
      </c>
      <c r="U61" s="84" t="s">
        <v>1581</v>
      </c>
      <c r="V61" s="31">
        <f>VLOOKUP(S61,'PAI 2025 GPS rempl2)'!$E$4:$P$504,12,0)</f>
        <v>25</v>
      </c>
      <c r="W61" s="150" t="e">
        <f>+(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2" spans="1:23" x14ac:dyDescent="0.25">
      <c r="A62" s="83" t="s">
        <v>610</v>
      </c>
      <c r="B62" s="83" t="str">
        <f>VLOOKUP(A62,'PAI 2025 GPS rempl2)'!$A$3:$E$505,4,0)</f>
        <v>Actividad propia</v>
      </c>
      <c r="C62" s="84" t="s">
        <v>1581</v>
      </c>
      <c r="D62" s="84" t="s">
        <v>1583</v>
      </c>
      <c r="E62" s="84" t="s">
        <v>606</v>
      </c>
      <c r="F62" s="84"/>
      <c r="G62" s="84" t="str">
        <f>VLOOKUP(A62,'PAI 2025 GPS rempl2)'!$E$4:$L$504,8,0)</f>
        <v>N/A</v>
      </c>
      <c r="H62" s="84" t="str">
        <f>VLOOKUP(A62,'PAI 2025 GPS rempl2)'!$A$4:$V$504,15,0)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62" s="84">
        <f>VLOOKUP(A62,'PAI 2025 GPS rempl2)'!$A$4:$V$504,17,0)</f>
        <v>100</v>
      </c>
      <c r="J62" s="84" t="str">
        <f>VLOOKUP(A62,'PAI 2025 GPS rempl2)'!$A$4:$V$504,18,0)</f>
        <v>Porcentual</v>
      </c>
      <c r="K62" s="181" t="str">
        <f>VLOOKUP(A62,'PAI 2025 GPS rempl2)'!$A$4:$V$504,20,0)</f>
        <v>2025-01-02</v>
      </c>
      <c r="L62" s="181" t="str">
        <f>VLOOKUP(A62,'PAI 2025 GPS rempl2)'!$A$4:$V$504,21,0)</f>
        <v>2025-12-22</v>
      </c>
      <c r="M62" s="84" t="str">
        <f>VLOOKUP(A62,'PAI 2025 GPS rempl2)'!$A$4:$V$504,22,0)</f>
        <v>142-GRUPO DE TRABAJO DE SERVICIOS ADMINISTRATIVOS Y RECURSOS FÍSICOS</v>
      </c>
      <c r="N62" s="84"/>
      <c r="O62" s="84"/>
      <c r="P62" s="84"/>
      <c r="Q62" s="84"/>
      <c r="S62" s="83" t="s">
        <v>610</v>
      </c>
      <c r="T62" s="83" t="str">
        <f>VLOOKUP(A62,'PAI 2025 GPS rempl2)'!$A$3:$E$505,4,0)</f>
        <v>Actividad propia</v>
      </c>
      <c r="U62" s="84" t="s">
        <v>1581</v>
      </c>
      <c r="V62" s="31">
        <f>VLOOKUP(S62,'PAI 2025 GPS rempl2)'!$E$4:$P$504,12,0)</f>
        <v>25</v>
      </c>
      <c r="W62" s="150" t="e">
        <f>+(V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3" spans="1:23" x14ac:dyDescent="0.25">
      <c r="A63" s="83" t="s">
        <v>612</v>
      </c>
      <c r="B63" s="83" t="str">
        <f>VLOOKUP(A63,'PAI 2025 GPS rempl2)'!$A$3:$E$505,4,0)</f>
        <v>Actividad propia</v>
      </c>
      <c r="C63" s="84" t="s">
        <v>1581</v>
      </c>
      <c r="D63" s="84" t="s">
        <v>1583</v>
      </c>
      <c r="E63" s="84" t="s">
        <v>606</v>
      </c>
      <c r="F63" s="84"/>
      <c r="G63" s="84" t="str">
        <f>VLOOKUP(A63,'PAI 2025 GPS rempl2)'!$E$4:$L$504,8,0)</f>
        <v>N/A</v>
      </c>
      <c r="H63" s="84" t="str">
        <f>VLOOKUP(A63,'PAI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84">
        <f>VLOOKUP(A63,'PAI 2025 GPS rempl2)'!$A$4:$V$504,17,0)</f>
        <v>1</v>
      </c>
      <c r="J63" s="84" t="str">
        <f>VLOOKUP(A63,'PAI 2025 GPS rempl2)'!$A$4:$V$504,18,0)</f>
        <v>Númerica</v>
      </c>
      <c r="K63" s="181" t="str">
        <f>VLOOKUP(A63,'PAI 2025 GPS rempl2)'!$A$4:$V$504,20,0)</f>
        <v>2025-03-01</v>
      </c>
      <c r="L63" s="181" t="str">
        <f>VLOOKUP(A63,'PAI 2025 GPS rempl2)'!$A$4:$V$504,21,0)</f>
        <v>2025-07-01</v>
      </c>
      <c r="M63" s="84" t="str">
        <f>VLOOKUP(A63,'PAI 2025 GPS rempl2)'!$A$4:$V$504,22,0)</f>
        <v>142-GRUPO DE TRABAJO DE SERVICIOS ADMINISTRATIVOS Y RECURSOS FÍSICOS</v>
      </c>
      <c r="N63" s="84"/>
      <c r="O63" s="84"/>
      <c r="P63" s="84"/>
      <c r="Q63" s="84"/>
      <c r="S63" s="83" t="s">
        <v>612</v>
      </c>
      <c r="T63" s="83" t="str">
        <f>VLOOKUP(A63,'PAI 2025 GPS rempl2)'!$A$3:$E$505,4,0)</f>
        <v>Actividad propia</v>
      </c>
      <c r="U63" s="84" t="s">
        <v>1581</v>
      </c>
      <c r="V63" s="31">
        <f>VLOOKUP(S63,'PAI 2025 GPS rempl2)'!$E$4:$P$504,12,0)</f>
        <v>10</v>
      </c>
      <c r="W63" s="150" t="e">
        <f>+(V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4" spans="1:23" x14ac:dyDescent="0.25">
      <c r="A64" s="83" t="s">
        <v>614</v>
      </c>
      <c r="B64" s="83" t="str">
        <f>VLOOKUP(A64,'PAI 2025 GPS rempl2)'!$A$3:$E$505,4,0)</f>
        <v>Actividad propia</v>
      </c>
      <c r="C64" s="84" t="s">
        <v>1581</v>
      </c>
      <c r="D64" s="84" t="s">
        <v>1583</v>
      </c>
      <c r="E64" s="84" t="s">
        <v>606</v>
      </c>
      <c r="F64" s="84"/>
      <c r="G64" s="84" t="str">
        <f>VLOOKUP(A64,'PAI 2025 GPS rempl2)'!$E$4:$L$504,8,0)</f>
        <v>N/A</v>
      </c>
      <c r="H64" s="84" t="str">
        <f>VLOOKUP(A64,'PAI 2025 GPS rempl2)'!$A$4:$V$504,15,0)</f>
        <v>Elaborar matriz que permita identificar los aspectos más significativos y ejecutar las alternativas que conlleven a reducir los impactos ambientales de la SIC. (Matriz de aspectos ambientales)</v>
      </c>
      <c r="I64" s="84">
        <f>VLOOKUP(A64,'PAI 2025 GPS rempl2)'!$A$4:$V$504,17,0)</f>
        <v>1</v>
      </c>
      <c r="J64" s="84" t="str">
        <f>VLOOKUP(A64,'PAI 2025 GPS rempl2)'!$A$4:$V$504,18,0)</f>
        <v>Númerica</v>
      </c>
      <c r="K64" s="181" t="str">
        <f>VLOOKUP(A64,'PAI 2025 GPS rempl2)'!$A$4:$V$504,20,0)</f>
        <v>2025-05-02</v>
      </c>
      <c r="L64" s="181" t="str">
        <f>VLOOKUP(A64,'PAI 2025 GPS rempl2)'!$A$4:$V$504,21,0)</f>
        <v>2025-06-27</v>
      </c>
      <c r="M64" s="84" t="str">
        <f>VLOOKUP(A64,'PAI 2025 GPS rempl2)'!$A$4:$V$504,22,0)</f>
        <v>142-GRUPO DE TRABAJO DE SERVICIOS ADMINISTRATIVOS Y RECURSOS FÍSICOS</v>
      </c>
      <c r="N64" s="84"/>
      <c r="O64" s="84"/>
      <c r="P64" s="84"/>
      <c r="Q64" s="84"/>
      <c r="S64" s="83" t="s">
        <v>614</v>
      </c>
      <c r="T64" s="83" t="str">
        <f>VLOOKUP(A64,'PAI 2025 GPS rempl2)'!$A$3:$E$505,4,0)</f>
        <v>Actividad propia</v>
      </c>
      <c r="U64" s="84" t="s">
        <v>1581</v>
      </c>
      <c r="V64" s="31">
        <f>VLOOKUP(S64,'PAI 2025 GPS rempl2)'!$E$4:$P$504,12,0)</f>
        <v>20</v>
      </c>
      <c r="W64" s="150" t="e">
        <f>+(V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5" spans="1:23" x14ac:dyDescent="0.25">
      <c r="A65" s="83" t="s">
        <v>616</v>
      </c>
      <c r="B65" s="83" t="str">
        <f>VLOOKUP(A65,'PAI 2025 GPS rempl2)'!$A$3:$E$505,4,0)</f>
        <v>Actividad propia</v>
      </c>
      <c r="C65" s="84" t="s">
        <v>1581</v>
      </c>
      <c r="D65" s="84" t="s">
        <v>1583</v>
      </c>
      <c r="E65" s="84" t="s">
        <v>606</v>
      </c>
      <c r="F65" s="84"/>
      <c r="G65" s="84" t="str">
        <f>VLOOKUP(A65,'PAI 2025 GPS rempl2)'!$E$4:$L$504,8,0)</f>
        <v>N/A</v>
      </c>
      <c r="H65" s="84" t="str">
        <f>VLOOKUP(A65,'PAI 2025 GPS rempl2)'!$A$4:$V$504,15,0)</f>
        <v>Certificar el cumplimiento de la ISO 14001  (Certificación de 1ra recertificación ISO 14001:2015) Reporte y/o informe final de auditoría de 1ra recertificación ISO 14001:2015)</v>
      </c>
      <c r="I65" s="84">
        <f>VLOOKUP(A65,'PAI 2025 GPS rempl2)'!$A$4:$V$504,17,0)</f>
        <v>1</v>
      </c>
      <c r="J65" s="84" t="str">
        <f>VLOOKUP(A65,'PAI 2025 GPS rempl2)'!$A$4:$V$504,18,0)</f>
        <v>Númerica</v>
      </c>
      <c r="K65" s="181" t="str">
        <f>VLOOKUP(A65,'PAI 2025 GPS rempl2)'!$A$4:$V$504,20,0)</f>
        <v>2025-10-01</v>
      </c>
      <c r="L65" s="181" t="str">
        <f>VLOOKUP(A65,'PAI 2025 GPS rempl2)'!$A$4:$V$504,21,0)</f>
        <v>2025-12-22</v>
      </c>
      <c r="M65" s="84" t="str">
        <f>VLOOKUP(A65,'PAI 2025 GPS rempl2)'!$A$4:$V$504,22,0)</f>
        <v>142-GRUPO DE TRABAJO DE SERVICIOS ADMINISTRATIVOS Y RECURSOS FÍSICOS</v>
      </c>
      <c r="N65" s="84"/>
      <c r="O65" s="84"/>
      <c r="P65" s="84"/>
      <c r="Q65" s="84"/>
      <c r="S65" s="83" t="s">
        <v>616</v>
      </c>
      <c r="T65" s="83" t="str">
        <f>VLOOKUP(A65,'PAI 2025 GPS rempl2)'!$A$3:$E$505,4,0)</f>
        <v>Actividad propia</v>
      </c>
      <c r="U65" s="84" t="s">
        <v>1581</v>
      </c>
      <c r="V65" s="31">
        <f>VLOOKUP(S65,'PAI 2025 GPS rempl2)'!$E$4:$P$504,12,0)</f>
        <v>20</v>
      </c>
      <c r="W65" s="150" t="e">
        <f>+(V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6" spans="1:23" x14ac:dyDescent="0.25">
      <c r="A66" s="83" t="s">
        <v>619</v>
      </c>
      <c r="B66" s="83" t="str">
        <f>VLOOKUP(A66,'PAI 2025 GPS rempl2)'!$A$3:$E$505,4,0)</f>
        <v>Producto</v>
      </c>
      <c r="C66" s="84" t="s">
        <v>1581</v>
      </c>
      <c r="D66" s="84" t="s">
        <v>1584</v>
      </c>
      <c r="E66" s="84" t="s">
        <v>620</v>
      </c>
      <c r="F66" s="84" t="s">
        <v>12</v>
      </c>
      <c r="G66" s="84" t="str">
        <f>VLOOKUP(A66,'PAI 2025 GPS rempl2)'!$E$4:$L$504,8,0)</f>
        <v>C-3599-0200-0005-53105b</v>
      </c>
      <c r="H66" s="84" t="str">
        <f>VLOOKUP(A66,'PAI 2025 GPS rempl2)'!$A$4:$V$504,15,0)</f>
        <v>SIC alineada a la directriz de manejo de imágen y plan de medios de la Presidencia de la República, realizada. (Informe de contenidos producidos)</v>
      </c>
      <c r="I66" s="84">
        <f>VLOOKUP(A66,'PAI 2025 GPS rempl2)'!$A$4:$V$504,17,0)</f>
        <v>100</v>
      </c>
      <c r="J66" s="84" t="str">
        <f>VLOOKUP(A66,'PAI 2025 GPS rempl2)'!$A$4:$V$504,18,0)</f>
        <v>Porcentual</v>
      </c>
      <c r="K66" s="181" t="str">
        <f>VLOOKUP(A66,'PAI 2025 GPS rempl2)'!$A$4:$V$504,20,0)</f>
        <v>2025-02-03</v>
      </c>
      <c r="L66" s="181" t="str">
        <f>VLOOKUP(A66,'PAI 2025 GPS rempl2)'!$A$4:$V$504,21,0)</f>
        <v>2025-12-31</v>
      </c>
      <c r="M66" s="84" t="str">
        <f>VLOOKUP(A66,'PAI 2025 GPS rempl2)'!$A$4:$V$504,22,0)</f>
        <v>73-GRUPO DE TRABAJO DE COMUNICACION</v>
      </c>
      <c r="N66" s="84" t="s">
        <v>1452</v>
      </c>
      <c r="O66" s="84" t="s">
        <v>1453</v>
      </c>
      <c r="P66" s="84" t="s">
        <v>1604</v>
      </c>
      <c r="Q66" s="84" t="s">
        <v>1551</v>
      </c>
      <c r="S66" s="83" t="s">
        <v>619</v>
      </c>
      <c r="T66" s="83" t="str">
        <f>VLOOKUP(A66,'PAI 2025 GPS rempl2)'!$A$3:$E$505,4,0)</f>
        <v>Producto</v>
      </c>
      <c r="U66" s="84" t="s">
        <v>1581</v>
      </c>
      <c r="V66" s="31">
        <f>VLOOKUP(S66,'PAI 2025 GPS rempl2)'!$E$4:$P$504,12,0)</f>
        <v>30</v>
      </c>
      <c r="W66" s="148">
        <f>(V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67" spans="1:23" x14ac:dyDescent="0.25">
      <c r="A67" s="83" t="s">
        <v>622</v>
      </c>
      <c r="B67" s="83" t="str">
        <f>VLOOKUP(A67,'PAI 2025 GPS rempl2)'!$A$3:$E$505,4,0)</f>
        <v>Actividad propia</v>
      </c>
      <c r="C67" s="84" t="s">
        <v>1581</v>
      </c>
      <c r="D67" s="84" t="s">
        <v>1584</v>
      </c>
      <c r="E67" s="84" t="s">
        <v>620</v>
      </c>
      <c r="F67" s="84"/>
      <c r="G67" s="84" t="str">
        <f>VLOOKUP(A67,'PAI 2025 GPS rempl2)'!$E$4:$L$504,8,0)</f>
        <v>N/A</v>
      </c>
      <c r="H67" s="84" t="str">
        <f>VLOOKUP(A67,'PAI 2025 GPS rempl2)'!$A$4:$V$504,15,0)</f>
        <v>Producir los boletines, foto noticias, videos y/o ruedas de prensa de conformidad con la directriz de Presidencia sobre el manejo de imágen (Documento con evidencias)</v>
      </c>
      <c r="I67" s="84">
        <f>VLOOKUP(A67,'PAI 2025 GPS rempl2)'!$A$4:$V$504,17,0)</f>
        <v>100</v>
      </c>
      <c r="J67" s="84" t="str">
        <f>VLOOKUP(A67,'PAI 2025 GPS rempl2)'!$A$4:$V$504,18,0)</f>
        <v>Porcentual</v>
      </c>
      <c r="K67" s="181" t="str">
        <f>VLOOKUP(A67,'PAI 2025 GPS rempl2)'!$A$4:$V$504,20,0)</f>
        <v>2025-02-03</v>
      </c>
      <c r="L67" s="181" t="str">
        <f>VLOOKUP(A67,'PAI 2025 GPS rempl2)'!$A$4:$V$504,21,0)</f>
        <v>2025-12-31</v>
      </c>
      <c r="M67" s="84" t="str">
        <f>VLOOKUP(A67,'PAI 2025 GPS rempl2)'!$A$4:$V$504,22,0)</f>
        <v>73-GRUPO DE TRABAJO DE COMUNICACION</v>
      </c>
      <c r="N67" s="84"/>
      <c r="O67" s="84"/>
      <c r="P67" s="84"/>
      <c r="Q67" s="84"/>
      <c r="S67" s="83" t="s">
        <v>622</v>
      </c>
      <c r="T67" s="83" t="str">
        <f>VLOOKUP(A67,'PAI 2025 GPS rempl2)'!$A$3:$E$505,4,0)</f>
        <v>Actividad propia</v>
      </c>
      <c r="U67" s="84" t="s">
        <v>1581</v>
      </c>
      <c r="V67" s="31">
        <f>VLOOKUP(S67,'PAI 2025 GPS rempl2)'!$E$4:$P$504,12,0)</f>
        <v>80</v>
      </c>
      <c r="W67" s="150" t="e">
        <f>+(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8" spans="1:23" x14ac:dyDescent="0.25">
      <c r="A68" s="83" t="s">
        <v>624</v>
      </c>
      <c r="B68" s="83" t="str">
        <f>VLOOKUP(A68,'PAI 2025 GPS rempl2)'!$A$3:$E$505,4,0)</f>
        <v>Actividad propia</v>
      </c>
      <c r="C68" s="84" t="s">
        <v>1581</v>
      </c>
      <c r="D68" s="84" t="s">
        <v>1584</v>
      </c>
      <c r="E68" s="84" t="s">
        <v>620</v>
      </c>
      <c r="F68" s="84"/>
      <c r="G68" s="84" t="str">
        <f>VLOOKUP(A68,'PAI 2025 GPS rempl2)'!$E$4:$L$504,8,0)</f>
        <v>N/A</v>
      </c>
      <c r="H68" s="84" t="str">
        <f>VLOOKUP(A68,'PAI 2025 GPS rempl2)'!$A$4:$V$504,15,0)</f>
        <v>Consolidar el informe final de los contenidos producidos por la SIC respecto a la directriz de manejo de imagen del gobierno nacional. (Informe consoldiado de los contenidos producidos)</v>
      </c>
      <c r="I68" s="84">
        <f>VLOOKUP(A68,'PAI 2025 GPS rempl2)'!$A$4:$V$504,17,0)</f>
        <v>100</v>
      </c>
      <c r="J68" s="84" t="str">
        <f>VLOOKUP(A68,'PAI 2025 GPS rempl2)'!$A$4:$V$504,18,0)</f>
        <v>Porcentual</v>
      </c>
      <c r="K68" s="181" t="str">
        <f>VLOOKUP(A68,'PAI 2025 GPS rempl2)'!$A$4:$V$504,20,0)</f>
        <v>2025-12-02</v>
      </c>
      <c r="L68" s="181" t="str">
        <f>VLOOKUP(A68,'PAI 2025 GPS rempl2)'!$A$4:$V$504,21,0)</f>
        <v>2025-12-31</v>
      </c>
      <c r="M68" s="84" t="str">
        <f>VLOOKUP(A68,'PAI 2025 GPS rempl2)'!$A$4:$V$504,22,0)</f>
        <v>73-GRUPO DE TRABAJO DE COMUNICACION</v>
      </c>
      <c r="N68" s="84"/>
      <c r="O68" s="84"/>
      <c r="P68" s="84"/>
      <c r="Q68" s="84"/>
      <c r="S68" s="83" t="s">
        <v>624</v>
      </c>
      <c r="T68" s="83" t="str">
        <f>VLOOKUP(A68,'PAI 2025 GPS rempl2)'!$A$3:$E$505,4,0)</f>
        <v>Actividad propia</v>
      </c>
      <c r="U68" s="84" t="s">
        <v>1581</v>
      </c>
      <c r="V68" s="31">
        <f>VLOOKUP(S68,'PAI 2025 GPS rempl2)'!$E$4:$P$504,12,0)</f>
        <v>20</v>
      </c>
      <c r="W68" s="150" t="e">
        <f>+(V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69" spans="1:23" x14ac:dyDescent="0.25">
      <c r="A69" s="83" t="s">
        <v>626</v>
      </c>
      <c r="B69" s="83" t="str">
        <f>VLOOKUP(A69,'PAI 2025 GPS rempl2)'!$A$3:$E$505,4,0)</f>
        <v>Producto</v>
      </c>
      <c r="C69" s="84" t="s">
        <v>1581</v>
      </c>
      <c r="D69" s="84" t="s">
        <v>1584</v>
      </c>
      <c r="E69" s="84" t="s">
        <v>620</v>
      </c>
      <c r="F69" s="84" t="s">
        <v>12</v>
      </c>
      <c r="G69" s="84" t="str">
        <f>VLOOKUP(A69,'PAI 2025 GPS rempl2)'!$E$4:$L$504,8,0)</f>
        <v>C-3599-0200-0005-53105b</v>
      </c>
      <c r="H69" s="84" t="str">
        <f>VLOOKUP(A69,'PAI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84">
        <f>VLOOKUP(A69,'PAI 2025 GPS rempl2)'!$A$4:$V$504,17,0)</f>
        <v>100</v>
      </c>
      <c r="J69" s="84" t="str">
        <f>VLOOKUP(A69,'PAI 2025 GPS rempl2)'!$A$4:$V$504,18,0)</f>
        <v>Porcentual</v>
      </c>
      <c r="K69" s="181" t="str">
        <f>VLOOKUP(A69,'PAI 2025 GPS rempl2)'!$A$4:$V$504,20,0)</f>
        <v>2025-02-03</v>
      </c>
      <c r="L69" s="181" t="str">
        <f>VLOOKUP(A69,'PAI 2025 GPS rempl2)'!$A$4:$V$504,21,0)</f>
        <v>2025-12-12</v>
      </c>
      <c r="M69" s="84" t="str">
        <f>VLOOKUP(A69,'PAI 2025 GPS rempl2)'!$A$4:$V$504,22,0)</f>
        <v>73-GRUPO DE TRABAJO DE COMUNICACION</v>
      </c>
      <c r="N69" s="84" t="s">
        <v>1452</v>
      </c>
      <c r="O69" s="84" t="s">
        <v>1453</v>
      </c>
      <c r="P69" s="84">
        <v>0</v>
      </c>
      <c r="Q69" s="84" t="s">
        <v>1551</v>
      </c>
      <c r="S69" s="83" t="s">
        <v>626</v>
      </c>
      <c r="T69" s="83" t="str">
        <f>VLOOKUP(A69,'PAI 2025 GPS rempl2)'!$A$3:$E$505,4,0)</f>
        <v>Producto</v>
      </c>
      <c r="U69" s="84" t="s">
        <v>1581</v>
      </c>
      <c r="V69" s="31">
        <f>VLOOKUP(S69,'PAI 2025 GPS rempl2)'!$E$4:$P$504,12,0)</f>
        <v>20</v>
      </c>
      <c r="W69" s="148">
        <f>(V69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70" spans="1:23" x14ac:dyDescent="0.25">
      <c r="A70" s="83" t="s">
        <v>628</v>
      </c>
      <c r="B70" s="83" t="str">
        <f>VLOOKUP(A70,'PAI 2025 GPS rempl2)'!$A$3:$E$505,4,0)</f>
        <v>Actividad propia</v>
      </c>
      <c r="C70" s="84" t="s">
        <v>1581</v>
      </c>
      <c r="D70" s="84" t="s">
        <v>1584</v>
      </c>
      <c r="E70" s="84" t="s">
        <v>620</v>
      </c>
      <c r="F70" s="84"/>
      <c r="G70" s="84" t="str">
        <f>VLOOKUP(A70,'PAI 2025 GPS rempl2)'!$E$4:$L$504,8,0)</f>
        <v>N/A</v>
      </c>
      <c r="H70" s="84" t="str">
        <f>VLOOKUP(A70,'PAI 2025 GPS rempl2)'!$A$4:$V$504,15,0)</f>
        <v>Realizar un diagnóstico de las necesidades para la comunicaciones internas (Documento de diagnóstico)</v>
      </c>
      <c r="I70" s="84">
        <f>VLOOKUP(A70,'PAI 2025 GPS rempl2)'!$A$4:$V$504,17,0)</f>
        <v>1</v>
      </c>
      <c r="J70" s="84" t="str">
        <f>VLOOKUP(A70,'PAI 2025 GPS rempl2)'!$A$4:$V$504,18,0)</f>
        <v>Númerica</v>
      </c>
      <c r="K70" s="181" t="str">
        <f>VLOOKUP(A70,'PAI 2025 GPS rempl2)'!$A$4:$V$504,20,0)</f>
        <v>2025-02-03</v>
      </c>
      <c r="L70" s="181" t="str">
        <f>VLOOKUP(A70,'PAI 2025 GPS rempl2)'!$A$4:$V$504,21,0)</f>
        <v>2025-03-28</v>
      </c>
      <c r="M70" s="84" t="str">
        <f>VLOOKUP(A70,'PAI 2025 GPS rempl2)'!$A$4:$V$504,22,0)</f>
        <v>73-GRUPO DE TRABAJO DE COMUNICACION</v>
      </c>
      <c r="N70" s="84"/>
      <c r="O70" s="84"/>
      <c r="P70" s="84"/>
      <c r="Q70" s="84"/>
      <c r="S70" s="83" t="s">
        <v>628</v>
      </c>
      <c r="T70" s="83" t="str">
        <f>VLOOKUP(A70,'PAI 2025 GPS rempl2)'!$A$3:$E$505,4,0)</f>
        <v>Actividad propia</v>
      </c>
      <c r="U70" s="84" t="s">
        <v>1581</v>
      </c>
      <c r="V70" s="31">
        <f>VLOOKUP(S70,'PAI 2025 GPS rempl2)'!$E$4:$P$504,12,0)</f>
        <v>20</v>
      </c>
      <c r="W70" s="150" t="e">
        <f>+(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1" spans="1:23" x14ac:dyDescent="0.25">
      <c r="A71" s="83" t="s">
        <v>630</v>
      </c>
      <c r="B71" s="83" t="str">
        <f>VLOOKUP(A71,'PAI 2025 GPS rempl2)'!$A$3:$E$505,4,0)</f>
        <v>Actividad propia</v>
      </c>
      <c r="C71" s="84" t="s">
        <v>1581</v>
      </c>
      <c r="D71" s="84" t="s">
        <v>1584</v>
      </c>
      <c r="E71" s="84" t="s">
        <v>620</v>
      </c>
      <c r="F71" s="84"/>
      <c r="G71" s="84" t="str">
        <f>VLOOKUP(A71,'PAI 2025 GPS rempl2)'!$E$4:$L$504,8,0)</f>
        <v>N/A</v>
      </c>
      <c r="H71" s="84" t="str">
        <f>VLOOKUP(A71,'PAI 2025 GPS rempl2)'!$A$4:$V$504,15,0)</f>
        <v>Elaborar la estrategia de comunicaciones internas que incluya el plan de trabajo para su realización (Documento de estrategia que incluya plan de trabajo)</v>
      </c>
      <c r="I71" s="84">
        <f>VLOOKUP(A71,'PAI 2025 GPS rempl2)'!$A$4:$V$504,17,0)</f>
        <v>100</v>
      </c>
      <c r="J71" s="84" t="str">
        <f>VLOOKUP(A71,'PAI 2025 GPS rempl2)'!$A$4:$V$504,18,0)</f>
        <v>Porcentual</v>
      </c>
      <c r="K71" s="181" t="str">
        <f>VLOOKUP(A71,'PAI 2025 GPS rempl2)'!$A$4:$V$504,20,0)</f>
        <v>2025-04-01</v>
      </c>
      <c r="L71" s="181" t="str">
        <f>VLOOKUP(A71,'PAI 2025 GPS rempl2)'!$A$4:$V$504,21,0)</f>
        <v>2025-04-30</v>
      </c>
      <c r="M71" s="84" t="str">
        <f>VLOOKUP(A71,'PAI 2025 GPS rempl2)'!$A$4:$V$504,22,0)</f>
        <v>73-GRUPO DE TRABAJO DE COMUNICACION</v>
      </c>
      <c r="N71" s="84"/>
      <c r="O71" s="84"/>
      <c r="P71" s="84"/>
      <c r="Q71" s="84"/>
      <c r="S71" s="83" t="s">
        <v>630</v>
      </c>
      <c r="T71" s="83" t="str">
        <f>VLOOKUP(A71,'PAI 2025 GPS rempl2)'!$A$3:$E$505,4,0)</f>
        <v>Actividad propia</v>
      </c>
      <c r="U71" s="84" t="s">
        <v>1581</v>
      </c>
      <c r="V71" s="31">
        <f>VLOOKUP(S71,'PAI 2025 GPS rempl2)'!$E$4:$P$504,12,0)</f>
        <v>30</v>
      </c>
      <c r="W71" s="150" t="e">
        <f>+(V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2" spans="1:23" x14ac:dyDescent="0.25">
      <c r="A72" s="83" t="s">
        <v>632</v>
      </c>
      <c r="B72" s="83" t="str">
        <f>VLOOKUP(A72,'PAI 2025 GPS rempl2)'!$A$3:$E$505,4,0)</f>
        <v>Actividad propia</v>
      </c>
      <c r="C72" s="84" t="s">
        <v>1581</v>
      </c>
      <c r="D72" s="84" t="s">
        <v>1584</v>
      </c>
      <c r="E72" s="84" t="s">
        <v>620</v>
      </c>
      <c r="F72" s="84"/>
      <c r="G72" s="84" t="str">
        <f>VLOOKUP(A72,'PAI 2025 GPS rempl2)'!$E$4:$L$504,8,0)</f>
        <v>N/A</v>
      </c>
      <c r="H72" s="84" t="str">
        <f>VLOOKUP(A72,'PAI 2025 GPS rempl2)'!$A$4:$V$504,15,0)</f>
        <v>Ejecutar el Plan de trabajo de la estrategia de comunicaciones internas (Documento de seguimiento trimestral)</v>
      </c>
      <c r="I72" s="84">
        <f>VLOOKUP(A72,'PAI 2025 GPS rempl2)'!$A$4:$V$504,17,0)</f>
        <v>3</v>
      </c>
      <c r="J72" s="84" t="str">
        <f>VLOOKUP(A72,'PAI 2025 GPS rempl2)'!$A$4:$V$504,18,0)</f>
        <v>Númerica</v>
      </c>
      <c r="K72" s="181" t="str">
        <f>VLOOKUP(A72,'PAI 2025 GPS rempl2)'!$A$4:$V$504,20,0)</f>
        <v>2025-04-01</v>
      </c>
      <c r="L72" s="181" t="str">
        <f>VLOOKUP(A72,'PAI 2025 GPS rempl2)'!$A$4:$V$504,21,0)</f>
        <v>2025-11-21</v>
      </c>
      <c r="M72" s="84" t="str">
        <f>VLOOKUP(A72,'PAI 2025 GPS rempl2)'!$A$4:$V$504,22,0)</f>
        <v>73-GRUPO DE TRABAJO DE COMUNICACION</v>
      </c>
      <c r="N72" s="84"/>
      <c r="O72" s="84"/>
      <c r="P72" s="84"/>
      <c r="Q72" s="84"/>
      <c r="S72" s="83" t="s">
        <v>632</v>
      </c>
      <c r="T72" s="83" t="str">
        <f>VLOOKUP(A72,'PAI 2025 GPS rempl2)'!$A$3:$E$505,4,0)</f>
        <v>Actividad propia</v>
      </c>
      <c r="U72" s="84" t="s">
        <v>1581</v>
      </c>
      <c r="V72" s="31">
        <f>VLOOKUP(S72,'PAI 2025 GPS rempl2)'!$E$4:$P$504,12,0)</f>
        <v>40</v>
      </c>
      <c r="W72" s="150" t="e">
        <f>+(V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3" spans="1:23" x14ac:dyDescent="0.25">
      <c r="A73" s="83" t="s">
        <v>634</v>
      </c>
      <c r="B73" s="83" t="str">
        <f>VLOOKUP(A73,'PAI 2025 GPS rempl2)'!$A$3:$E$505,4,0)</f>
        <v>Actividad propia</v>
      </c>
      <c r="C73" s="84" t="s">
        <v>1581</v>
      </c>
      <c r="D73" s="84" t="s">
        <v>1584</v>
      </c>
      <c r="E73" s="84" t="s">
        <v>620</v>
      </c>
      <c r="F73" s="84"/>
      <c r="G73" s="84" t="str">
        <f>VLOOKUP(A73,'PAI 2025 GPS rempl2)'!$E$4:$L$504,8,0)</f>
        <v>N/A</v>
      </c>
      <c r="H73" s="84" t="str">
        <f>VLOOKUP(A73,'PAI 2025 GPS rempl2)'!$A$4:$V$504,15,0)</f>
        <v>Elaborar informe final de los resultados de la implementación de la estrategia de comunicaciones internas (Informe de resultados de implementación)</v>
      </c>
      <c r="I73" s="84">
        <f>VLOOKUP(A73,'PAI 2025 GPS rempl2)'!$A$4:$V$504,17,0)</f>
        <v>1</v>
      </c>
      <c r="J73" s="84" t="str">
        <f>VLOOKUP(A73,'PAI 2025 GPS rempl2)'!$A$4:$V$504,18,0)</f>
        <v>Númerica</v>
      </c>
      <c r="K73" s="181" t="str">
        <f>VLOOKUP(A73,'PAI 2025 GPS rempl2)'!$A$4:$V$504,20,0)</f>
        <v>2025-11-24</v>
      </c>
      <c r="L73" s="181" t="str">
        <f>VLOOKUP(A73,'PAI 2025 GPS rempl2)'!$A$4:$V$504,21,0)</f>
        <v>2025-12-12</v>
      </c>
      <c r="M73" s="84" t="str">
        <f>VLOOKUP(A73,'PAI 2025 GPS rempl2)'!$A$4:$V$504,22,0)</f>
        <v>73-GRUPO DE TRABAJO DE COMUNICACION</v>
      </c>
      <c r="N73" s="84"/>
      <c r="O73" s="84"/>
      <c r="P73" s="84"/>
      <c r="Q73" s="84"/>
      <c r="S73" s="83" t="s">
        <v>634</v>
      </c>
      <c r="T73" s="83" t="str">
        <f>VLOOKUP(A73,'PAI 2025 GPS rempl2)'!$A$3:$E$505,4,0)</f>
        <v>Actividad propia</v>
      </c>
      <c r="U73" s="84" t="s">
        <v>1581</v>
      </c>
      <c r="V73" s="31">
        <f>VLOOKUP(S73,'PAI 2025 GPS rempl2)'!$E$4:$P$504,12,0)</f>
        <v>10</v>
      </c>
      <c r="W73" s="150" t="e">
        <f>+(V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4" spans="1:23" x14ac:dyDescent="0.25">
      <c r="A74" s="83" t="s">
        <v>636</v>
      </c>
      <c r="B74" s="83" t="str">
        <f>VLOOKUP(A74,'PAI 2025 GPS rempl2)'!$A$3:$E$505,4,0)</f>
        <v>Producto</v>
      </c>
      <c r="C74" s="84" t="s">
        <v>1581</v>
      </c>
      <c r="D74" s="84" t="s">
        <v>1584</v>
      </c>
      <c r="E74" s="84" t="s">
        <v>620</v>
      </c>
      <c r="F74" s="84" t="s">
        <v>10</v>
      </c>
      <c r="G74" s="84" t="str">
        <f>VLOOKUP(A74,'PAI 2025 GPS rempl2)'!$E$4:$L$504,8,0)</f>
        <v>C-3599-0200-0005-53105b</v>
      </c>
      <c r="H74" s="84" t="str">
        <f>VLOOKUP(A74,'PAI 2025 GPS rempl2)'!$A$4:$V$504,15,0)</f>
        <v>Estrategia de fortalecimiento de la difusión de la misionalidad de la Entidad a nivel nacional, elaborada e implementada (Informe de resultados de implementación)</v>
      </c>
      <c r="I74" s="84">
        <f>VLOOKUP(A74,'PAI 2025 GPS rempl2)'!$A$4:$V$504,17,0)</f>
        <v>100</v>
      </c>
      <c r="J74" s="84" t="str">
        <f>VLOOKUP(A74,'PAI 2025 GPS rempl2)'!$A$4:$V$504,18,0)</f>
        <v>Porcentual</v>
      </c>
      <c r="K74" s="181" t="str">
        <f>VLOOKUP(A74,'PAI 2025 GPS rempl2)'!$A$4:$V$504,20,0)</f>
        <v>2025-01-15</v>
      </c>
      <c r="L74" s="181" t="str">
        <f>VLOOKUP(A74,'PAI 2025 GPS rempl2)'!$A$4:$V$504,21,0)</f>
        <v>2025-12-31</v>
      </c>
      <c r="M74" s="84" t="str">
        <f>VLOOKUP(A74,'PAI 2025 GPS rempl2)'!$A$4:$V$504,22,0)</f>
        <v>73-GRUPO DE TRABAJO DE COMUNICACION</v>
      </c>
      <c r="N74" s="84" t="s">
        <v>1456</v>
      </c>
      <c r="O74" s="84" t="s">
        <v>1457</v>
      </c>
      <c r="P74" s="84">
        <v>0</v>
      </c>
      <c r="Q74" s="84" t="s">
        <v>1553</v>
      </c>
      <c r="S74" s="83" t="s">
        <v>636</v>
      </c>
      <c r="T74" s="83" t="str">
        <f>VLOOKUP(A74,'PAI 2025 GPS rempl2)'!$A$3:$E$505,4,0)</f>
        <v>Producto</v>
      </c>
      <c r="U74" s="84" t="s">
        <v>1581</v>
      </c>
      <c r="V74" s="31">
        <f>VLOOKUP(S74,'PAI 2025 GPS rempl2)'!$E$4:$P$504,12,0)</f>
        <v>30</v>
      </c>
      <c r="W74" s="148">
        <f>(V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75" spans="1:23" x14ac:dyDescent="0.25">
      <c r="A75" s="83" t="s">
        <v>637</v>
      </c>
      <c r="B75" s="83" t="str">
        <f>VLOOKUP(A75,'PAI 2025 GPS rempl2)'!$A$3:$E$505,4,0)</f>
        <v>Actividad propia</v>
      </c>
      <c r="C75" s="84" t="s">
        <v>1581</v>
      </c>
      <c r="D75" s="84" t="s">
        <v>1584</v>
      </c>
      <c r="E75" s="84" t="s">
        <v>620</v>
      </c>
      <c r="F75" s="84"/>
      <c r="G75" s="84" t="str">
        <f>VLOOKUP(A75,'PAI 2025 GPS rempl2)'!$E$4:$L$504,8,0)</f>
        <v>N/A</v>
      </c>
      <c r="H75" s="84" t="str">
        <f>VLOOKUP(A75,'PAI 2025 GPS rempl2)'!$A$4:$V$504,15,0)</f>
        <v>Diseñar la estrategia de fortalecimiento de la difusión de la misionalidad de la Entidad a nivel nacional que incluya el plan de trabajo de ejecución  (Documento de estrategia que incluya plan de trabajo)</v>
      </c>
      <c r="I75" s="84">
        <f>VLOOKUP(A75,'PAI 2025 GPS rempl2)'!$A$4:$V$504,17,0)</f>
        <v>1</v>
      </c>
      <c r="J75" s="84" t="str">
        <f>VLOOKUP(A75,'PAI 2025 GPS rempl2)'!$A$4:$V$504,18,0)</f>
        <v>Númerica</v>
      </c>
      <c r="K75" s="181" t="str">
        <f>VLOOKUP(A75,'PAI 2025 GPS rempl2)'!$A$4:$V$504,20,0)</f>
        <v>2025-01-15</v>
      </c>
      <c r="L75" s="181" t="str">
        <f>VLOOKUP(A75,'PAI 2025 GPS rempl2)'!$A$4:$V$504,21,0)</f>
        <v>2025-02-28</v>
      </c>
      <c r="M75" s="84" t="str">
        <f>VLOOKUP(A75,'PAI 2025 GPS rempl2)'!$A$4:$V$504,22,0)</f>
        <v>73-GRUPO DE TRABAJO DE COMUNICACION</v>
      </c>
      <c r="N75" s="84"/>
      <c r="O75" s="84"/>
      <c r="P75" s="84"/>
      <c r="Q75" s="84"/>
      <c r="S75" s="83" t="s">
        <v>637</v>
      </c>
      <c r="T75" s="83" t="str">
        <f>VLOOKUP(A75,'PAI 2025 GPS rempl2)'!$A$3:$E$505,4,0)</f>
        <v>Actividad propia</v>
      </c>
      <c r="U75" s="84" t="s">
        <v>1581</v>
      </c>
      <c r="V75" s="31">
        <f>VLOOKUP(S75,'PAI 2025 GPS rempl2)'!$E$4:$P$504,12,0)</f>
        <v>30</v>
      </c>
      <c r="W75" s="150" t="e">
        <f>+(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6" spans="1:23" x14ac:dyDescent="0.25">
      <c r="A76" s="83" t="s">
        <v>639</v>
      </c>
      <c r="B76" s="83" t="str">
        <f>VLOOKUP(A76,'PAI 2025 GPS rempl2)'!$A$3:$E$505,4,0)</f>
        <v>Actividad propia</v>
      </c>
      <c r="C76" s="84" t="s">
        <v>1581</v>
      </c>
      <c r="D76" s="84" t="s">
        <v>1584</v>
      </c>
      <c r="E76" s="84" t="s">
        <v>620</v>
      </c>
      <c r="F76" s="84"/>
      <c r="G76" s="84" t="str">
        <f>VLOOKUP(A76,'PAI 2025 GPS rempl2)'!$E$4:$L$504,8,0)</f>
        <v>N/A</v>
      </c>
      <c r="H76" s="84" t="str">
        <f>VLOOKUP(A76,'PAI 2025 GPS rempl2)'!$A$4:$V$504,15,0)</f>
        <v>Ejecutar el plan de trabajo de la estrategia de comunicaciones externas (Informe de avance trimestral)</v>
      </c>
      <c r="I76" s="84">
        <f>VLOOKUP(A76,'PAI 2025 GPS rempl2)'!$A$4:$V$504,17,0)</f>
        <v>3</v>
      </c>
      <c r="J76" s="84" t="str">
        <f>VLOOKUP(A76,'PAI 2025 GPS rempl2)'!$A$4:$V$504,18,0)</f>
        <v>Númerica</v>
      </c>
      <c r="K76" s="181" t="str">
        <f>VLOOKUP(A76,'PAI 2025 GPS rempl2)'!$A$4:$V$504,20,0)</f>
        <v>2025-03-04</v>
      </c>
      <c r="L76" s="181" t="str">
        <f>VLOOKUP(A76,'PAI 2025 GPS rempl2)'!$A$4:$V$504,21,0)</f>
        <v>2025-11-28</v>
      </c>
      <c r="M76" s="84" t="str">
        <f>VLOOKUP(A76,'PAI 2025 GPS rempl2)'!$A$4:$V$504,22,0)</f>
        <v>73-GRUPO DE TRABAJO DE COMUNICACION</v>
      </c>
      <c r="N76" s="84"/>
      <c r="O76" s="84"/>
      <c r="P76" s="84"/>
      <c r="Q76" s="84"/>
      <c r="S76" s="83" t="s">
        <v>639</v>
      </c>
      <c r="T76" s="83" t="str">
        <f>VLOOKUP(A76,'PAI 2025 GPS rempl2)'!$A$3:$E$505,4,0)</f>
        <v>Actividad propia</v>
      </c>
      <c r="U76" s="84" t="s">
        <v>1581</v>
      </c>
      <c r="V76" s="31">
        <f>VLOOKUP(S76,'PAI 2025 GPS rempl2)'!$E$4:$P$504,12,0)</f>
        <v>40</v>
      </c>
      <c r="W76" s="150" t="e">
        <f>+(V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7" spans="1:23" x14ac:dyDescent="0.25">
      <c r="A77" s="83" t="s">
        <v>641</v>
      </c>
      <c r="B77" s="83" t="str">
        <f>VLOOKUP(A77,'PAI 2025 GPS rempl2)'!$A$3:$E$505,4,0)</f>
        <v>Actividad propia</v>
      </c>
      <c r="C77" s="84" t="s">
        <v>1581</v>
      </c>
      <c r="D77" s="84" t="s">
        <v>1584</v>
      </c>
      <c r="E77" s="84" t="s">
        <v>620</v>
      </c>
      <c r="F77" s="84"/>
      <c r="G77" s="84" t="str">
        <f>VLOOKUP(A77,'PAI 2025 GPS rempl2)'!$E$4:$L$504,8,0)</f>
        <v>N/A</v>
      </c>
      <c r="H77" s="84" t="str">
        <f>VLOOKUP(A77,'PAI 2025 GPS rempl2)'!$A$4:$V$504,15,0)</f>
        <v>Elaborar informe trimestral de los resultados de la implementación de la estrategia de fortalecimiento (Informe de avance trimestral)</v>
      </c>
      <c r="I77" s="84">
        <f>VLOOKUP(A77,'PAI 2025 GPS rempl2)'!$A$4:$V$504,17,0)</f>
        <v>4</v>
      </c>
      <c r="J77" s="84" t="str">
        <f>VLOOKUP(A77,'PAI 2025 GPS rempl2)'!$A$4:$V$504,18,0)</f>
        <v>Númerica</v>
      </c>
      <c r="K77" s="181" t="str">
        <f>VLOOKUP(A77,'PAI 2025 GPS rempl2)'!$A$4:$V$504,20,0)</f>
        <v>2025-03-14</v>
      </c>
      <c r="L77" s="181" t="str">
        <f>VLOOKUP(A77,'PAI 2025 GPS rempl2)'!$A$4:$V$504,21,0)</f>
        <v>2025-12-31</v>
      </c>
      <c r="M77" s="84" t="str">
        <f>VLOOKUP(A77,'PAI 2025 GPS rempl2)'!$A$4:$V$504,22,0)</f>
        <v>73-GRUPO DE TRABAJO DE COMUNICACION</v>
      </c>
      <c r="N77" s="84"/>
      <c r="O77" s="84"/>
      <c r="P77" s="84"/>
      <c r="Q77" s="84"/>
      <c r="S77" s="83" t="s">
        <v>641</v>
      </c>
      <c r="T77" s="83" t="str">
        <f>VLOOKUP(A77,'PAI 2025 GPS rempl2)'!$A$3:$E$505,4,0)</f>
        <v>Actividad propia</v>
      </c>
      <c r="U77" s="84" t="s">
        <v>1581</v>
      </c>
      <c r="V77" s="31">
        <f>VLOOKUP(S77,'PAI 2025 GPS rempl2)'!$E$4:$P$504,12,0)</f>
        <v>20</v>
      </c>
      <c r="W77" s="150" t="e">
        <f>+(V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8" spans="1:23" x14ac:dyDescent="0.25">
      <c r="A78" s="83" t="s">
        <v>643</v>
      </c>
      <c r="B78" s="83" t="str">
        <f>VLOOKUP(A78,'PAI 2025 GPS rempl2)'!$A$3:$E$505,4,0)</f>
        <v>Actividad propia</v>
      </c>
      <c r="C78" s="84" t="s">
        <v>1581</v>
      </c>
      <c r="D78" s="84" t="s">
        <v>1584</v>
      </c>
      <c r="E78" s="84" t="s">
        <v>620</v>
      </c>
      <c r="F78" s="84"/>
      <c r="G78" s="84" t="str">
        <f>VLOOKUP(A78,'PAI 2025 GPS rempl2)'!$E$4:$L$504,8,0)</f>
        <v>N/A</v>
      </c>
      <c r="H78" s="84" t="str">
        <f>VLOOKUP(A78,'PAI 2025 GPS rempl2)'!$A$4:$V$504,15,0)</f>
        <v>Realizar y consolidar informe de monitoreo de medios (Informe de avance trimestral)</v>
      </c>
      <c r="I78" s="84">
        <f>VLOOKUP(A78,'PAI 2025 GPS rempl2)'!$A$4:$V$504,17,0)</f>
        <v>2</v>
      </c>
      <c r="J78" s="84" t="str">
        <f>VLOOKUP(A78,'PAI 2025 GPS rempl2)'!$A$4:$V$504,18,0)</f>
        <v>Númerica</v>
      </c>
      <c r="K78" s="181" t="str">
        <f>VLOOKUP(A78,'PAI 2025 GPS rempl2)'!$A$4:$V$504,20,0)</f>
        <v>2025-07-01</v>
      </c>
      <c r="L78" s="181" t="str">
        <f>VLOOKUP(A78,'PAI 2025 GPS rempl2)'!$A$4:$V$504,21,0)</f>
        <v>2025-12-31</v>
      </c>
      <c r="M78" s="84" t="str">
        <f>VLOOKUP(A78,'PAI 2025 GPS rempl2)'!$A$4:$V$504,22,0)</f>
        <v>73-GRUPO DE TRABAJO DE COMUNICACION</v>
      </c>
      <c r="N78" s="84"/>
      <c r="O78" s="84"/>
      <c r="P78" s="84"/>
      <c r="Q78" s="84"/>
      <c r="S78" s="83" t="s">
        <v>643</v>
      </c>
      <c r="T78" s="83" t="str">
        <f>VLOOKUP(A78,'PAI 2025 GPS rempl2)'!$A$3:$E$505,4,0)</f>
        <v>Actividad propia</v>
      </c>
      <c r="U78" s="84" t="s">
        <v>1581</v>
      </c>
      <c r="V78" s="31">
        <f>VLOOKUP(S78,'PAI 2025 GPS rempl2)'!$E$4:$P$504,12,0)</f>
        <v>10</v>
      </c>
      <c r="W78" s="150" t="e">
        <f>+(V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79" spans="1:23" x14ac:dyDescent="0.25">
      <c r="A79" s="83" t="s">
        <v>645</v>
      </c>
      <c r="B79" s="83" t="str">
        <f>VLOOKUP(A79,'PAI 2025 GPS rempl2)'!$A$3:$E$505,4,0)</f>
        <v>Producto</v>
      </c>
      <c r="C79" s="84" t="s">
        <v>1581</v>
      </c>
      <c r="D79" s="84" t="s">
        <v>1585</v>
      </c>
      <c r="E79" s="84" t="s">
        <v>646</v>
      </c>
      <c r="F79" s="84" t="s">
        <v>12</v>
      </c>
      <c r="G79" s="84" t="str">
        <f>VLOOKUP(A79,'PAI 2025 GPS rempl2)'!$E$4:$L$504,8,0)</f>
        <v>C-3599-0200-0005-53105b</v>
      </c>
      <c r="H79" s="84" t="str">
        <f>VLOOKUP(A79,'PAI 2025 GPS rempl2)'!$A$4:$V$504,15,0)</f>
        <v>Planeación, gestión y seguimiento de los eventos institucionales y procesos digital interno y externo liderados por el Grupo de Comunicación, sistematizados. (Informe de implementación de la sistematización)</v>
      </c>
      <c r="I79" s="84">
        <f>VLOOKUP(A79,'PAI 2025 GPS rempl2)'!$A$4:$V$504,17,0)</f>
        <v>100</v>
      </c>
      <c r="J79" s="84" t="str">
        <f>VLOOKUP(A79,'PAI 2025 GPS rempl2)'!$A$4:$V$504,18,0)</f>
        <v>Porcentual</v>
      </c>
      <c r="K79" s="181" t="str">
        <f>VLOOKUP(A79,'PAI 2025 GPS rempl2)'!$A$4:$V$504,20,0)</f>
        <v>2025-02-07</v>
      </c>
      <c r="L79" s="181" t="str">
        <f>VLOOKUP(A79,'PAI 2025 GPS rempl2)'!$A$4:$V$504,21,0)</f>
        <v>2025-12-19</v>
      </c>
      <c r="M79" s="84" t="str">
        <f>VLOOKUP(A79,'PAI 2025 GPS rempl2)'!$A$4:$V$504,22,0)</f>
        <v>73-GRUPO DE TRABAJO DE COMUNICACION</v>
      </c>
      <c r="N79" s="84" t="s">
        <v>1452</v>
      </c>
      <c r="O79" s="84" t="s">
        <v>1453</v>
      </c>
      <c r="P79" s="84">
        <v>0</v>
      </c>
      <c r="Q79" s="84" t="s">
        <v>1551</v>
      </c>
      <c r="S79" s="83" t="s">
        <v>645</v>
      </c>
      <c r="T79" s="83" t="str">
        <f>VLOOKUP(A79,'PAI 2025 GPS rempl2)'!$A$3:$E$505,4,0)</f>
        <v>Producto</v>
      </c>
      <c r="U79" s="84" t="s">
        <v>1581</v>
      </c>
      <c r="V79" s="31">
        <f>VLOOKUP(S79,'PAI 2025 GPS rempl2)'!$E$4:$P$504,12,0)</f>
        <v>20</v>
      </c>
      <c r="W79" s="148">
        <f>(V79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80" spans="1:23" x14ac:dyDescent="0.25">
      <c r="A80" s="83" t="s">
        <v>648</v>
      </c>
      <c r="B80" s="83" t="str">
        <f>VLOOKUP(A80,'PAI 2025 GPS rempl2)'!$A$3:$E$505,4,0)</f>
        <v>Actividad propia</v>
      </c>
      <c r="C80" s="84" t="s">
        <v>1581</v>
      </c>
      <c r="D80" s="84" t="s">
        <v>1585</v>
      </c>
      <c r="E80" s="84" t="s">
        <v>646</v>
      </c>
      <c r="F80" s="84"/>
      <c r="G80" s="84" t="str">
        <f>VLOOKUP(A80,'PAI 2025 GPS rempl2)'!$E$4:$L$504,8,0)</f>
        <v>N/A</v>
      </c>
      <c r="H80" s="84" t="str">
        <f>VLOOKUP(A80,'PAI 2025 GPS rempl2)'!$A$4:$V$504,15,0)</f>
        <v>Identificar las necesidades de sistematización de los procesos de planeación, ejecución y seguimiento a los eventos y elaborar la propuesta de implementación  (Documento de propuesta)</v>
      </c>
      <c r="I80" s="84">
        <f>VLOOKUP(A80,'PAI 2025 GPS rempl2)'!$A$4:$V$504,17,0)</f>
        <v>1</v>
      </c>
      <c r="J80" s="84" t="str">
        <f>VLOOKUP(A80,'PAI 2025 GPS rempl2)'!$A$4:$V$504,18,0)</f>
        <v>Númerica</v>
      </c>
      <c r="K80" s="181" t="str">
        <f>VLOOKUP(A80,'PAI 2025 GPS rempl2)'!$A$4:$V$504,20,0)</f>
        <v>2025-02-07</v>
      </c>
      <c r="L80" s="181" t="str">
        <f>VLOOKUP(A80,'PAI 2025 GPS rempl2)'!$A$4:$V$504,21,0)</f>
        <v>2025-04-11</v>
      </c>
      <c r="M80" s="84" t="str">
        <f>VLOOKUP(A80,'PAI 2025 GPS rempl2)'!$A$4:$V$504,22,0)</f>
        <v>73-GRUPO DE TRABAJO DE COMUNICACION</v>
      </c>
      <c r="N80" s="84"/>
      <c r="O80" s="84"/>
      <c r="P80" s="84"/>
      <c r="Q80" s="84"/>
      <c r="S80" s="83" t="s">
        <v>648</v>
      </c>
      <c r="T80" s="83" t="str">
        <f>VLOOKUP(A80,'PAI 2025 GPS rempl2)'!$A$3:$E$505,4,0)</f>
        <v>Actividad propia</v>
      </c>
      <c r="U80" s="84" t="s">
        <v>1581</v>
      </c>
      <c r="V80" s="31">
        <f>VLOOKUP(S80,'PAI 2025 GPS rempl2)'!$E$4:$P$504,12,0)</f>
        <v>10</v>
      </c>
      <c r="W80" s="150" t="e">
        <f>+(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1" spans="1:23" x14ac:dyDescent="0.25">
      <c r="A81" s="83" t="s">
        <v>650</v>
      </c>
      <c r="B81" s="83" t="str">
        <f>VLOOKUP(A81,'PAI 2025 GPS rempl2)'!$A$3:$E$505,4,0)</f>
        <v>Actividad propia</v>
      </c>
      <c r="C81" s="84" t="s">
        <v>1581</v>
      </c>
      <c r="D81" s="84" t="s">
        <v>1585</v>
      </c>
      <c r="E81" s="84" t="s">
        <v>646</v>
      </c>
      <c r="F81" s="84"/>
      <c r="G81" s="84" t="str">
        <f>VLOOKUP(A81,'PAI 2025 GPS rempl2)'!$E$4:$L$504,8,0)</f>
        <v>N/A</v>
      </c>
      <c r="H81" s="84" t="str">
        <f>VLOOKUP(A81,'PAI 2025 GPS rempl2)'!$A$4:$V$504,15,0)</f>
        <v>Identificar las necesidades de sistematización de los procesos de planeación, ejecución y seguimiento a los procesos digitales internos y externos y elaborar la propuesta de implementación  (Documento de propuesta)</v>
      </c>
      <c r="I81" s="84">
        <f>VLOOKUP(A81,'PAI 2025 GPS rempl2)'!$A$4:$V$504,17,0)</f>
        <v>1</v>
      </c>
      <c r="J81" s="84" t="str">
        <f>VLOOKUP(A81,'PAI 2025 GPS rempl2)'!$A$4:$V$504,18,0)</f>
        <v>Númerica</v>
      </c>
      <c r="K81" s="181" t="str">
        <f>VLOOKUP(A81,'PAI 2025 GPS rempl2)'!$A$4:$V$504,20,0)</f>
        <v>2025-02-07</v>
      </c>
      <c r="L81" s="181" t="str">
        <f>VLOOKUP(A81,'PAI 2025 GPS rempl2)'!$A$4:$V$504,21,0)</f>
        <v>2025-03-31</v>
      </c>
      <c r="M81" s="84" t="str">
        <f>VLOOKUP(A81,'PAI 2025 GPS rempl2)'!$A$4:$V$504,22,0)</f>
        <v>73-GRUPO DE TRABAJO DE COMUNICACION</v>
      </c>
      <c r="N81" s="84"/>
      <c r="O81" s="84"/>
      <c r="P81" s="84"/>
      <c r="Q81" s="84"/>
      <c r="S81" s="83" t="s">
        <v>650</v>
      </c>
      <c r="T81" s="83" t="str">
        <f>VLOOKUP(A81,'PAI 2025 GPS rempl2)'!$A$3:$E$505,4,0)</f>
        <v>Actividad propia</v>
      </c>
      <c r="U81" s="84" t="s">
        <v>1581</v>
      </c>
      <c r="V81" s="31">
        <f>VLOOKUP(S81,'PAI 2025 GPS rempl2)'!$E$4:$P$504,12,0)</f>
        <v>10</v>
      </c>
      <c r="W81" s="150" t="e">
        <f>+(V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2" spans="1:23" x14ac:dyDescent="0.25">
      <c r="A82" s="83" t="s">
        <v>652</v>
      </c>
      <c r="B82" s="83" t="str">
        <f>VLOOKUP(A82,'PAI 2025 GPS rempl2)'!$A$3:$E$505,4,0)</f>
        <v>Actividad propia</v>
      </c>
      <c r="C82" s="84" t="s">
        <v>1581</v>
      </c>
      <c r="D82" s="84" t="s">
        <v>1585</v>
      </c>
      <c r="E82" s="84" t="s">
        <v>646</v>
      </c>
      <c r="F82" s="84"/>
      <c r="G82" s="84" t="str">
        <f>VLOOKUP(A82,'PAI 2025 GPS rempl2)'!$E$4:$L$504,8,0)</f>
        <v>N/A</v>
      </c>
      <c r="H82" s="84" t="str">
        <f>VLOOKUP(A82,'PAI 2025 GPS rempl2)'!$A$4:$V$504,15,0)</f>
        <v>Realizar la sistematización de los procesos planeación, ejecución y seguimiento a procesos digitales internos y externos  (Documento de evidencias de sistematización)</v>
      </c>
      <c r="I82" s="84">
        <f>VLOOKUP(A82,'PAI 2025 GPS rempl2)'!$A$4:$V$504,17,0)</f>
        <v>100</v>
      </c>
      <c r="J82" s="84" t="str">
        <f>VLOOKUP(A82,'PAI 2025 GPS rempl2)'!$A$4:$V$504,18,0)</f>
        <v>Porcentual</v>
      </c>
      <c r="K82" s="181" t="str">
        <f>VLOOKUP(A82,'PAI 2025 GPS rempl2)'!$A$4:$V$504,20,0)</f>
        <v>2025-04-01</v>
      </c>
      <c r="L82" s="181" t="str">
        <f>VLOOKUP(A82,'PAI 2025 GPS rempl2)'!$A$4:$V$504,21,0)</f>
        <v>2025-10-31</v>
      </c>
      <c r="M82" s="84" t="str">
        <f>VLOOKUP(A82,'PAI 2025 GPS rempl2)'!$A$4:$V$504,22,0)</f>
        <v>73-GRUPO DE TRABAJO DE COMUNICACION</v>
      </c>
      <c r="N82" s="84"/>
      <c r="O82" s="84"/>
      <c r="P82" s="84"/>
      <c r="Q82" s="84"/>
      <c r="S82" s="83" t="s">
        <v>652</v>
      </c>
      <c r="T82" s="83" t="str">
        <f>VLOOKUP(A82,'PAI 2025 GPS rempl2)'!$A$3:$E$505,4,0)</f>
        <v>Actividad propia</v>
      </c>
      <c r="U82" s="84" t="s">
        <v>1581</v>
      </c>
      <c r="V82" s="31">
        <f>VLOOKUP(S82,'PAI 2025 GPS rempl2)'!$E$4:$P$504,12,0)</f>
        <v>30</v>
      </c>
      <c r="W82" s="150" t="e">
        <f>+(V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3" spans="1:23" x14ac:dyDescent="0.25">
      <c r="A83" s="83" t="s">
        <v>654</v>
      </c>
      <c r="B83" s="83" t="str">
        <f>VLOOKUP(A83,'PAI 2025 GPS rempl2)'!$A$3:$E$505,4,0)</f>
        <v>Actividad propia</v>
      </c>
      <c r="C83" s="84" t="s">
        <v>1581</v>
      </c>
      <c r="D83" s="84" t="s">
        <v>1585</v>
      </c>
      <c r="E83" s="84" t="s">
        <v>646</v>
      </c>
      <c r="F83" s="84"/>
      <c r="G83" s="84" t="str">
        <f>VLOOKUP(A83,'PAI 2025 GPS rempl2)'!$E$4:$L$504,8,0)</f>
        <v>N/A</v>
      </c>
      <c r="H83" s="84" t="str">
        <f>VLOOKUP(A83,'PAI 2025 GPS rempl2)'!$A$4:$V$504,15,0)</f>
        <v>Realizar la sistematización de los procesos planeación, ejecución y seguimiento a los eventos  (Documento de evidencias de sistematización)</v>
      </c>
      <c r="I83" s="84">
        <f>VLOOKUP(A83,'PAI 2025 GPS rempl2)'!$A$4:$V$504,17,0)</f>
        <v>100</v>
      </c>
      <c r="J83" s="84" t="str">
        <f>VLOOKUP(A83,'PAI 2025 GPS rempl2)'!$A$4:$V$504,18,0)</f>
        <v>Porcentual</v>
      </c>
      <c r="K83" s="181" t="str">
        <f>VLOOKUP(A83,'PAI 2025 GPS rempl2)'!$A$4:$V$504,20,0)</f>
        <v>2025-04-22</v>
      </c>
      <c r="L83" s="181" t="str">
        <f>VLOOKUP(A83,'PAI 2025 GPS rempl2)'!$A$4:$V$504,21,0)</f>
        <v>2025-11-21</v>
      </c>
      <c r="M83" s="84" t="str">
        <f>VLOOKUP(A83,'PAI 2025 GPS rempl2)'!$A$4:$V$504,22,0)</f>
        <v>73-GRUPO DE TRABAJO DE COMUNICACION</v>
      </c>
      <c r="N83" s="84"/>
      <c r="O83" s="84"/>
      <c r="P83" s="84"/>
      <c r="Q83" s="84"/>
      <c r="S83" s="83" t="s">
        <v>654</v>
      </c>
      <c r="T83" s="83" t="str">
        <f>VLOOKUP(A83,'PAI 2025 GPS rempl2)'!$A$3:$E$505,4,0)</f>
        <v>Actividad propia</v>
      </c>
      <c r="U83" s="84" t="s">
        <v>1581</v>
      </c>
      <c r="V83" s="31">
        <f>VLOOKUP(S83,'PAI 2025 GPS rempl2)'!$E$4:$P$504,12,0)</f>
        <v>30</v>
      </c>
      <c r="W83" s="150" t="e">
        <f>+(V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4" spans="1:23" x14ac:dyDescent="0.25">
      <c r="A84" s="83" t="s">
        <v>656</v>
      </c>
      <c r="B84" s="83" t="str">
        <f>VLOOKUP(A84,'PAI 2025 GPS rempl2)'!$A$3:$E$505,4,0)</f>
        <v>Actividad propia</v>
      </c>
      <c r="C84" s="84" t="s">
        <v>1581</v>
      </c>
      <c r="D84" s="84" t="s">
        <v>1585</v>
      </c>
      <c r="E84" s="84" t="s">
        <v>646</v>
      </c>
      <c r="F84" s="84"/>
      <c r="G84" s="84" t="str">
        <f>VLOOKUP(A84,'PAI 2025 GPS rempl2)'!$E$4:$L$504,8,0)</f>
        <v>N/A</v>
      </c>
      <c r="H84" s="84" t="str">
        <f>VLOOKUP(A84,'PAI 2025 GPS rempl2)'!$A$4:$V$504,15,0)</f>
        <v>Realizar el informe de seguimiento a la implementación de la sistematización en los procesos digitales internos y externos (Informe trimestral de seguimiento elaborado)</v>
      </c>
      <c r="I84" s="84">
        <f>VLOOKUP(A84,'PAI 2025 GPS rempl2)'!$A$4:$V$504,17,0)</f>
        <v>3</v>
      </c>
      <c r="J84" s="84" t="str">
        <f>VLOOKUP(A84,'PAI 2025 GPS rempl2)'!$A$4:$V$504,18,0)</f>
        <v>Númerica</v>
      </c>
      <c r="K84" s="181" t="str">
        <f>VLOOKUP(A84,'PAI 2025 GPS rempl2)'!$A$4:$V$504,20,0)</f>
        <v>2025-11-04</v>
      </c>
      <c r="L84" s="181" t="str">
        <f>VLOOKUP(A84,'PAI 2025 GPS rempl2)'!$A$4:$V$504,21,0)</f>
        <v>2025-11-18</v>
      </c>
      <c r="M84" s="84" t="str">
        <f>VLOOKUP(A84,'PAI 2025 GPS rempl2)'!$A$4:$V$504,22,0)</f>
        <v>73-GRUPO DE TRABAJO DE COMUNICACION</v>
      </c>
      <c r="N84" s="84"/>
      <c r="O84" s="84"/>
      <c r="P84" s="84"/>
      <c r="Q84" s="84"/>
      <c r="S84" s="83" t="s">
        <v>656</v>
      </c>
      <c r="T84" s="83" t="str">
        <f>VLOOKUP(A84,'PAI 2025 GPS rempl2)'!$A$3:$E$505,4,0)</f>
        <v>Actividad propia</v>
      </c>
      <c r="U84" s="84" t="s">
        <v>1581</v>
      </c>
      <c r="V84" s="31">
        <f>VLOOKUP(S84,'PAI 2025 GPS rempl2)'!$E$4:$P$504,12,0)</f>
        <v>10</v>
      </c>
      <c r="W84" s="150" t="e">
        <f>+(V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5" spans="1:23" x14ac:dyDescent="0.25">
      <c r="A85" s="83" t="s">
        <v>658</v>
      </c>
      <c r="B85" s="83" t="str">
        <f>VLOOKUP(A85,'PAI 2025 GPS rempl2)'!$A$3:$E$505,4,0)</f>
        <v>Actividad propia</v>
      </c>
      <c r="C85" s="84" t="s">
        <v>1581</v>
      </c>
      <c r="D85" s="84" t="s">
        <v>1585</v>
      </c>
      <c r="E85" s="84" t="s">
        <v>646</v>
      </c>
      <c r="F85" s="84"/>
      <c r="G85" s="84" t="str">
        <f>VLOOKUP(A85,'PAI 2025 GPS rempl2)'!$E$4:$L$504,8,0)</f>
        <v>N/A</v>
      </c>
      <c r="H85" s="84" t="str">
        <f>VLOOKUP(A85,'PAI 2025 GPS rempl2)'!$A$4:$V$504,15,0)</f>
        <v>Realizar el informe de seguimiento a la implementación de la sistematización de los eventos (Informe trimestral de seguimiento elaborado)</v>
      </c>
      <c r="I85" s="84">
        <f>VLOOKUP(A85,'PAI 2025 GPS rempl2)'!$A$4:$V$504,17,0)</f>
        <v>3</v>
      </c>
      <c r="J85" s="84" t="str">
        <f>VLOOKUP(A85,'PAI 2025 GPS rempl2)'!$A$4:$V$504,18,0)</f>
        <v>Númerica</v>
      </c>
      <c r="K85" s="181" t="str">
        <f>VLOOKUP(A85,'PAI 2025 GPS rempl2)'!$A$4:$V$504,20,0)</f>
        <v>2025-12-01</v>
      </c>
      <c r="L85" s="181" t="str">
        <f>VLOOKUP(A85,'PAI 2025 GPS rempl2)'!$A$4:$V$504,21,0)</f>
        <v>2025-12-19</v>
      </c>
      <c r="M85" s="84" t="str">
        <f>VLOOKUP(A85,'PAI 2025 GPS rempl2)'!$A$4:$V$504,22,0)</f>
        <v>73-GRUPO DE TRABAJO DE COMUNICACION</v>
      </c>
      <c r="N85" s="84"/>
      <c r="O85" s="84"/>
      <c r="P85" s="84"/>
      <c r="Q85" s="84"/>
      <c r="S85" s="83" t="s">
        <v>658</v>
      </c>
      <c r="T85" s="83" t="str">
        <f>VLOOKUP(A85,'PAI 2025 GPS rempl2)'!$A$3:$E$505,4,0)</f>
        <v>Actividad propia</v>
      </c>
      <c r="U85" s="84" t="s">
        <v>1581</v>
      </c>
      <c r="V85" s="31">
        <f>VLOOKUP(S85,'PAI 2025 GPS rempl2)'!$E$4:$P$504,12,0)</f>
        <v>10</v>
      </c>
      <c r="W85" s="150" t="e">
        <f>+(V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6" spans="1:23" x14ac:dyDescent="0.25">
      <c r="A86" s="83" t="s">
        <v>661</v>
      </c>
      <c r="B86" s="83" t="str">
        <f>VLOOKUP(A86,'PAI 2025 GPS rempl2)'!$A$3:$E$505,4,0)</f>
        <v>Producto</v>
      </c>
      <c r="C86" s="84" t="s">
        <v>1581</v>
      </c>
      <c r="D86" s="84" t="s">
        <v>1585</v>
      </c>
      <c r="E86" s="84" t="s">
        <v>646</v>
      </c>
      <c r="F86" s="84" t="s">
        <v>10</v>
      </c>
      <c r="G86" s="84" t="str">
        <f>VLOOKUP(A86,'PAI 2025 GPS rempl2)'!$E$4:$L$504,8,0)</f>
        <v>FUNCIONAMIENTO</v>
      </c>
      <c r="H86" s="84" t="str">
        <f>VLOOKUP(A86,'PAI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84">
        <f>VLOOKUP(A86,'PAI 2025 GPS rempl2)'!$A$4:$V$504,17,0)</f>
        <v>80</v>
      </c>
      <c r="J86" s="84" t="str">
        <f>VLOOKUP(A86,'PAI 2025 GPS rempl2)'!$A$4:$V$504,18,0)</f>
        <v>Númerica</v>
      </c>
      <c r="K86" s="181" t="str">
        <f>VLOOKUP(A86,'PAI 2025 GPS rempl2)'!$A$4:$V$504,20,0)</f>
        <v>2025-02-18</v>
      </c>
      <c r="L86" s="181" t="str">
        <f>VLOOKUP(A86,'PAI 2025 GPS rempl2)'!$A$4:$V$504,21,0)</f>
        <v>2025-11-28</v>
      </c>
      <c r="M86" s="84" t="str">
        <f>VLOOKUP(A86,'PAI 2025 GPS rempl2)'!$A$4:$V$504,22,0)</f>
        <v>3100-DIRECCION DE INVESTIGACIONES DE PROTECCION AL CONSUMIDOR</v>
      </c>
      <c r="N86" s="84" t="s">
        <v>1456</v>
      </c>
      <c r="O86" s="84" t="s">
        <v>1457</v>
      </c>
      <c r="P86" s="84" t="s">
        <v>1605</v>
      </c>
      <c r="Q86" s="84" t="s">
        <v>1796</v>
      </c>
      <c r="S86" s="83" t="s">
        <v>661</v>
      </c>
      <c r="T86" s="83" t="str">
        <f>VLOOKUP(A86,'PAI 2025 GPS rempl2)'!$A$3:$E$505,4,0)</f>
        <v>Producto</v>
      </c>
      <c r="U86" s="84" t="s">
        <v>1581</v>
      </c>
      <c r="V86" s="31">
        <f>VLOOKUP(S86,'PAI 2025 GPS rempl2)'!$E$4:$P$504,12,0)</f>
        <v>40</v>
      </c>
      <c r="W86" s="148">
        <f>(V86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87" spans="1:23" x14ac:dyDescent="0.25">
      <c r="A87" s="83" t="s">
        <v>663</v>
      </c>
      <c r="B87" s="83" t="str">
        <f>VLOOKUP(A87,'PAI 2025 GPS rempl2)'!$A$3:$E$505,4,0)</f>
        <v>Actividad propia</v>
      </c>
      <c r="C87" s="84" t="s">
        <v>1581</v>
      </c>
      <c r="D87" s="84" t="s">
        <v>1585</v>
      </c>
      <c r="E87" s="84" t="s">
        <v>646</v>
      </c>
      <c r="F87" s="84"/>
      <c r="G87" s="84" t="str">
        <f>VLOOKUP(A87,'PAI 2025 GPS rempl2)'!$E$4:$L$504,8,0)</f>
        <v>N/A</v>
      </c>
      <c r="H87" s="84" t="str">
        <f>VLOOKUP(A87,'PAI 2025 GPS rempl2)'!$A$4:$V$504,15,0)</f>
        <v>Verificar las denuncias recibidas en 2024 para identificar a los denunciados en el comercio electrónico con el mayor número de quejas (Informe de la verificación realizada)</v>
      </c>
      <c r="I87" s="84">
        <f>VLOOKUP(A87,'PAI 2025 GPS rempl2)'!$A$4:$V$504,17,0)</f>
        <v>1</v>
      </c>
      <c r="J87" s="84" t="str">
        <f>VLOOKUP(A87,'PAI 2025 GPS rempl2)'!$A$4:$V$504,18,0)</f>
        <v>Númerica</v>
      </c>
      <c r="K87" s="181" t="str">
        <f>VLOOKUP(A87,'PAI 2025 GPS rempl2)'!$A$4:$V$504,20,0)</f>
        <v>2025-02-18</v>
      </c>
      <c r="L87" s="181" t="str">
        <f>VLOOKUP(A87,'PAI 2025 GPS rempl2)'!$A$4:$V$504,21,0)</f>
        <v>2025-03-31</v>
      </c>
      <c r="M87" s="84" t="str">
        <f>VLOOKUP(A87,'PAI 2025 GPS rempl2)'!$A$4:$V$504,22,0)</f>
        <v>3100-DIRECCION DE INVESTIGACIONES DE PROTECCION AL CONSUMIDOR</v>
      </c>
      <c r="N87" s="84"/>
      <c r="O87" s="84"/>
      <c r="P87" s="84"/>
      <c r="Q87" s="84"/>
      <c r="S87" s="83" t="s">
        <v>663</v>
      </c>
      <c r="T87" s="83" t="str">
        <f>VLOOKUP(A87,'PAI 2025 GPS rempl2)'!$A$3:$E$505,4,0)</f>
        <v>Actividad propia</v>
      </c>
      <c r="U87" s="84" t="s">
        <v>1581</v>
      </c>
      <c r="V87" s="31">
        <f>VLOOKUP(S87,'PAI 2025 GPS rempl2)'!$E$4:$P$504,12,0)</f>
        <v>15</v>
      </c>
      <c r="W87" s="150" t="e">
        <f>+(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8" spans="1:23" x14ac:dyDescent="0.25">
      <c r="A88" s="83" t="s">
        <v>665</v>
      </c>
      <c r="B88" s="83" t="str">
        <f>VLOOKUP(A88,'PAI 2025 GPS rempl2)'!$A$3:$E$505,4,0)</f>
        <v>Actividad propia</v>
      </c>
      <c r="C88" s="84" t="s">
        <v>1581</v>
      </c>
      <c r="D88" s="84" t="s">
        <v>1585</v>
      </c>
      <c r="E88" s="84" t="s">
        <v>646</v>
      </c>
      <c r="F88" s="84"/>
      <c r="G88" s="84" t="str">
        <f>VLOOKUP(A88,'PAI 2025 GPS rempl2)'!$E$4:$L$504,8,0)</f>
        <v>N/A</v>
      </c>
      <c r="H88" s="84" t="str">
        <f>VLOOKUP(A88,'PAI 2025 GPS rempl2)'!$A$4:$V$504,15,0)</f>
        <v>Definir el cronograma de las actuaciones de  inspección a realizar (Documentos con la programación)</v>
      </c>
      <c r="I88" s="84">
        <f>VLOOKUP(A88,'PAI 2025 GPS rempl2)'!$A$4:$V$504,17,0)</f>
        <v>1</v>
      </c>
      <c r="J88" s="84" t="str">
        <f>VLOOKUP(A88,'PAI 2025 GPS rempl2)'!$A$4:$V$504,18,0)</f>
        <v>Númerica</v>
      </c>
      <c r="K88" s="181" t="str">
        <f>VLOOKUP(A88,'PAI 2025 GPS rempl2)'!$A$4:$V$504,20,0)</f>
        <v>2025-04-01</v>
      </c>
      <c r="L88" s="181" t="str">
        <f>VLOOKUP(A88,'PAI 2025 GPS rempl2)'!$A$4:$V$504,21,0)</f>
        <v>2025-04-30</v>
      </c>
      <c r="M88" s="84" t="str">
        <f>VLOOKUP(A88,'PAI 2025 GPS rempl2)'!$A$4:$V$504,22,0)</f>
        <v>3100-DIRECCION DE INVESTIGACIONES DE PROTECCION AL CONSUMIDOR</v>
      </c>
      <c r="N88" s="84"/>
      <c r="O88" s="84"/>
      <c r="P88" s="84"/>
      <c r="Q88" s="84"/>
      <c r="S88" s="83" t="s">
        <v>665</v>
      </c>
      <c r="T88" s="83" t="str">
        <f>VLOOKUP(A88,'PAI 2025 GPS rempl2)'!$A$3:$E$505,4,0)</f>
        <v>Actividad propia</v>
      </c>
      <c r="U88" s="84" t="s">
        <v>1581</v>
      </c>
      <c r="V88" s="31">
        <f>VLOOKUP(S88,'PAI 2025 GPS rempl2)'!$E$4:$P$504,12,0)</f>
        <v>25</v>
      </c>
      <c r="W88" s="150" t="e">
        <f>+(V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89" spans="1:23" x14ac:dyDescent="0.25">
      <c r="A89" s="83" t="s">
        <v>667</v>
      </c>
      <c r="B89" s="83" t="str">
        <f>VLOOKUP(A89,'PAI 2025 GPS rempl2)'!$A$3:$E$505,4,0)</f>
        <v>Actividad propia</v>
      </c>
      <c r="C89" s="84" t="s">
        <v>1581</v>
      </c>
      <c r="D89" s="84" t="s">
        <v>1585</v>
      </c>
      <c r="E89" s="84" t="s">
        <v>646</v>
      </c>
      <c r="F89" s="84"/>
      <c r="G89" s="84" t="str">
        <f>VLOOKUP(A89,'PAI 2025 GPS rempl2)'!$E$4:$L$504,8,0)</f>
        <v>N/A</v>
      </c>
      <c r="H89" s="84" t="str">
        <f>VLOOKUP(A89,'PAI 2025 GPS rempl2)'!$A$4:$V$504,15,0)</f>
        <v>Realizar visitas de inspección a personas naturales o jurídicas sujetas de inspección y vigilancia (Relación de los números de radicación de las visitas de inspección web realizadas)</v>
      </c>
      <c r="I89" s="84">
        <f>VLOOKUP(A89,'PAI 2025 GPS rempl2)'!$A$4:$V$504,17,0)</f>
        <v>80</v>
      </c>
      <c r="J89" s="84" t="str">
        <f>VLOOKUP(A89,'PAI 2025 GPS rempl2)'!$A$4:$V$504,18,0)</f>
        <v>Númerica</v>
      </c>
      <c r="K89" s="181" t="str">
        <f>VLOOKUP(A89,'PAI 2025 GPS rempl2)'!$A$4:$V$504,20,0)</f>
        <v>2025-04-08</v>
      </c>
      <c r="L89" s="181" t="str">
        <f>VLOOKUP(A89,'PAI 2025 GPS rempl2)'!$A$4:$V$504,21,0)</f>
        <v>2025-11-28</v>
      </c>
      <c r="M89" s="84" t="str">
        <f>VLOOKUP(A89,'PAI 2025 GPS rempl2)'!$A$4:$V$504,22,0)</f>
        <v>3100-DIRECCION DE INVESTIGACIONES DE PROTECCION AL CONSUMIDOR</v>
      </c>
      <c r="N89" s="84"/>
      <c r="O89" s="84"/>
      <c r="P89" s="84"/>
      <c r="Q89" s="84"/>
      <c r="S89" s="83" t="s">
        <v>667</v>
      </c>
      <c r="T89" s="83" t="str">
        <f>VLOOKUP(A89,'PAI 2025 GPS rempl2)'!$A$3:$E$505,4,0)</f>
        <v>Actividad propia</v>
      </c>
      <c r="U89" s="84" t="s">
        <v>1581</v>
      </c>
      <c r="V89" s="31">
        <f>VLOOKUP(S89,'PAI 2025 GPS rempl2)'!$E$4:$P$504,12,0)</f>
        <v>60</v>
      </c>
      <c r="W89" s="150" t="e">
        <f>+(V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0" spans="1:23" x14ac:dyDescent="0.25">
      <c r="A90" s="83" t="s">
        <v>668</v>
      </c>
      <c r="B90" s="83" t="str">
        <f>VLOOKUP(A90,'PAI 2025 GPS rempl2)'!$A$3:$E$505,4,0)</f>
        <v>Producto</v>
      </c>
      <c r="C90" s="84" t="s">
        <v>1581</v>
      </c>
      <c r="D90" s="84" t="s">
        <v>1585</v>
      </c>
      <c r="E90" s="84" t="s">
        <v>646</v>
      </c>
      <c r="F90" s="84" t="s">
        <v>10</v>
      </c>
      <c r="G90" s="84" t="str">
        <f>VLOOKUP(A90,'PAI 2025 GPS rempl2)'!$E$4:$L$504,8,0)</f>
        <v>C-3503-0200-0015-40401c</v>
      </c>
      <c r="H90" s="84" t="str">
        <f>VLOOKUP(A90,'PAI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84">
        <f>VLOOKUP(A90,'PAI 2025 GPS rempl2)'!$A$4:$V$504,17,0)</f>
        <v>40</v>
      </c>
      <c r="J90" s="84" t="str">
        <f>VLOOKUP(A90,'PAI 2025 GPS rempl2)'!$A$4:$V$504,18,0)</f>
        <v>Númerica</v>
      </c>
      <c r="K90" s="181" t="str">
        <f>VLOOKUP(A90,'PAI 2025 GPS rempl2)'!$A$4:$V$504,20,0)</f>
        <v>2025-01-14</v>
      </c>
      <c r="L90" s="181" t="str">
        <f>VLOOKUP(A90,'PAI 2025 GPS rempl2)'!$A$4:$V$504,21,0)</f>
        <v>2025-11-28</v>
      </c>
      <c r="M90" s="84" t="str">
        <f>VLOOKUP(A90,'PAI 2025 GPS rempl2)'!$A$4:$V$504,22,0)</f>
        <v>3100-DIRECCION DE INVESTIGACIONES DE PROTECCION AL CONSUMIDOR</v>
      </c>
      <c r="N90" s="84" t="s">
        <v>1456</v>
      </c>
      <c r="O90" s="84" t="s">
        <v>1457</v>
      </c>
      <c r="P90" s="84" t="s">
        <v>1606</v>
      </c>
      <c r="Q90" s="84" t="s">
        <v>1553</v>
      </c>
      <c r="S90" s="83" t="s">
        <v>668</v>
      </c>
      <c r="T90" s="83" t="str">
        <f>VLOOKUP(A90,'PAI 2025 GPS rempl2)'!$A$3:$E$505,4,0)</f>
        <v>Producto</v>
      </c>
      <c r="U90" s="84" t="s">
        <v>1581</v>
      </c>
      <c r="V90" s="31">
        <f>VLOOKUP(S90,'PAI 2025 GPS rempl2)'!$E$4:$P$504,12,0)</f>
        <v>40</v>
      </c>
      <c r="W90" s="148">
        <f>(V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91" spans="1:23" x14ac:dyDescent="0.25">
      <c r="A91" s="83" t="s">
        <v>671</v>
      </c>
      <c r="B91" s="83" t="str">
        <f>VLOOKUP(A91,'PAI 2025 GPS rempl2)'!$A$3:$E$505,4,0)</f>
        <v>Actividad propia</v>
      </c>
      <c r="C91" s="84" t="s">
        <v>1581</v>
      </c>
      <c r="D91" s="84" t="s">
        <v>1585</v>
      </c>
      <c r="E91" s="84" t="s">
        <v>646</v>
      </c>
      <c r="F91" s="84"/>
      <c r="G91" s="84" t="str">
        <f>VLOOKUP(A91,'PAI 2025 GPS rempl2)'!$E$4:$L$504,8,0)</f>
        <v>N/A</v>
      </c>
      <c r="H91" s="84" t="str">
        <f>VLOOKUP(A91,'PAI 2025 GPS rempl2)'!$A$4:$V$504,15,0)</f>
        <v>Determinar los sectores en los cuales se llevarán a cabo las actuaciones administrativas de inspección, vigilancia y control. (Acta de reunión)</v>
      </c>
      <c r="I91" s="84">
        <f>VLOOKUP(A91,'PAI 2025 GPS rempl2)'!$A$4:$V$504,17,0)</f>
        <v>1</v>
      </c>
      <c r="J91" s="84" t="str">
        <f>VLOOKUP(A91,'PAI 2025 GPS rempl2)'!$A$4:$V$504,18,0)</f>
        <v>Númerica</v>
      </c>
      <c r="K91" s="181" t="str">
        <f>VLOOKUP(A91,'PAI 2025 GPS rempl2)'!$A$4:$V$504,20,0)</f>
        <v>2025-01-14</v>
      </c>
      <c r="L91" s="181" t="str">
        <f>VLOOKUP(A91,'PAI 2025 GPS rempl2)'!$A$4:$V$504,21,0)</f>
        <v>2025-02-07</v>
      </c>
      <c r="M91" s="84" t="str">
        <f>VLOOKUP(A91,'PAI 2025 GPS rempl2)'!$A$4:$V$504,22,0)</f>
        <v>3100-DIRECCION DE INVESTIGACIONES DE PROTECCION AL CONSUMIDOR</v>
      </c>
      <c r="N91" s="84"/>
      <c r="O91" s="84"/>
      <c r="P91" s="84"/>
      <c r="Q91" s="84"/>
      <c r="S91" s="83" t="s">
        <v>671</v>
      </c>
      <c r="T91" s="83" t="str">
        <f>VLOOKUP(A91,'PAI 2025 GPS rempl2)'!$A$3:$E$505,4,0)</f>
        <v>Actividad propia</v>
      </c>
      <c r="U91" s="84" t="s">
        <v>1581</v>
      </c>
      <c r="V91" s="31">
        <f>VLOOKUP(S91,'PAI 2025 GPS rempl2)'!$E$4:$P$504,12,0)</f>
        <v>15</v>
      </c>
      <c r="W91" s="150" t="e">
        <f>+(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2" spans="1:23" x14ac:dyDescent="0.25">
      <c r="A92" s="83" t="s">
        <v>673</v>
      </c>
      <c r="B92" s="83" t="str">
        <f>VLOOKUP(A92,'PAI 2025 GPS rempl2)'!$A$3:$E$505,4,0)</f>
        <v>Actividad propia</v>
      </c>
      <c r="C92" s="84" t="s">
        <v>1581</v>
      </c>
      <c r="D92" s="84" t="s">
        <v>1585</v>
      </c>
      <c r="E92" s="84" t="s">
        <v>646</v>
      </c>
      <c r="F92" s="84"/>
      <c r="G92" s="84" t="str">
        <f>VLOOKUP(A92,'PAI 2025 GPS rempl2)'!$E$4:$L$504,8,0)</f>
        <v>N/A</v>
      </c>
      <c r="H92" s="84" t="str">
        <f>VLOOKUP(A92,'PAI 2025 GPS rempl2)'!$A$4:$V$504,15,0)</f>
        <v>Programar las visitas de inspección a realizar (Programación trimestral de las actuaciones administrativas)</v>
      </c>
      <c r="I92" s="84">
        <f>VLOOKUP(A92,'PAI 2025 GPS rempl2)'!$A$4:$V$504,17,0)</f>
        <v>4</v>
      </c>
      <c r="J92" s="84" t="str">
        <f>VLOOKUP(A92,'PAI 2025 GPS rempl2)'!$A$4:$V$504,18,0)</f>
        <v>Númerica</v>
      </c>
      <c r="K92" s="181" t="str">
        <f>VLOOKUP(A92,'PAI 2025 GPS rempl2)'!$A$4:$V$504,20,0)</f>
        <v>2025-01-14</v>
      </c>
      <c r="L92" s="181" t="str">
        <f>VLOOKUP(A92,'PAI 2025 GPS rempl2)'!$A$4:$V$504,21,0)</f>
        <v>2025-10-31</v>
      </c>
      <c r="M92" s="84" t="str">
        <f>VLOOKUP(A92,'PAI 2025 GPS rempl2)'!$A$4:$V$504,22,0)</f>
        <v>3100-DIRECCION DE INVESTIGACIONES DE PROTECCION AL CONSUMIDOR</v>
      </c>
      <c r="N92" s="84"/>
      <c r="O92" s="84"/>
      <c r="P92" s="84"/>
      <c r="Q92" s="84"/>
      <c r="S92" s="83" t="s">
        <v>673</v>
      </c>
      <c r="T92" s="83" t="str">
        <f>VLOOKUP(A92,'PAI 2025 GPS rempl2)'!$A$3:$E$505,4,0)</f>
        <v>Actividad propia</v>
      </c>
      <c r="U92" s="84" t="s">
        <v>1581</v>
      </c>
      <c r="V92" s="31">
        <f>VLOOKUP(S92,'PAI 2025 GPS rempl2)'!$E$4:$P$504,12,0)</f>
        <v>15</v>
      </c>
      <c r="W92" s="150" t="e">
        <f>+(V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3" spans="1:23" x14ac:dyDescent="0.25">
      <c r="A93" s="83" t="s">
        <v>675</v>
      </c>
      <c r="B93" s="83" t="str">
        <f>VLOOKUP(A93,'PAI 2025 GPS rempl2)'!$A$3:$E$505,4,0)</f>
        <v>Actividad propia</v>
      </c>
      <c r="C93" s="84" t="s">
        <v>1581</v>
      </c>
      <c r="D93" s="84" t="s">
        <v>1585</v>
      </c>
      <c r="E93" s="84" t="s">
        <v>646</v>
      </c>
      <c r="F93" s="84"/>
      <c r="G93" s="84" t="str">
        <f>VLOOKUP(A93,'PAI 2025 GPS rempl2)'!$E$4:$L$504,8,0)</f>
        <v>N/A</v>
      </c>
      <c r="H93" s="84" t="str">
        <f>VLOOKUP(A93,'PAI 2025 GPS rempl2)'!$A$4:$V$504,15,0)</f>
        <v>Realizar las visitas de inspección a las personas naturales o jurídicas sujetas de inspección y vigilancia (Relación de los números de radicación de las visitas de inspección realizados)</v>
      </c>
      <c r="I93" s="84">
        <f>VLOOKUP(A93,'PAI 2025 GPS rempl2)'!$A$4:$V$504,17,0)</f>
        <v>40</v>
      </c>
      <c r="J93" s="84" t="str">
        <f>VLOOKUP(A93,'PAI 2025 GPS rempl2)'!$A$4:$V$504,18,0)</f>
        <v>Númerica</v>
      </c>
      <c r="K93" s="181" t="str">
        <f>VLOOKUP(A93,'PAI 2025 GPS rempl2)'!$A$4:$V$504,20,0)</f>
        <v>2025-02-07</v>
      </c>
      <c r="L93" s="181" t="str">
        <f>VLOOKUP(A93,'PAI 2025 GPS rempl2)'!$A$4:$V$504,21,0)</f>
        <v>2025-11-28</v>
      </c>
      <c r="M93" s="84" t="str">
        <f>VLOOKUP(A93,'PAI 2025 GPS rempl2)'!$A$4:$V$504,22,0)</f>
        <v>3100-DIRECCION DE INVESTIGACIONES DE PROTECCION AL CONSUMIDOR</v>
      </c>
      <c r="N93" s="84"/>
      <c r="O93" s="84"/>
      <c r="P93" s="84"/>
      <c r="Q93" s="84"/>
      <c r="S93" s="83" t="s">
        <v>675</v>
      </c>
      <c r="T93" s="83" t="str">
        <f>VLOOKUP(A93,'PAI 2025 GPS rempl2)'!$A$3:$E$505,4,0)</f>
        <v>Actividad propia</v>
      </c>
      <c r="U93" s="84" t="s">
        <v>1581</v>
      </c>
      <c r="V93" s="31">
        <f>VLOOKUP(S93,'PAI 2025 GPS rempl2)'!$E$4:$P$504,12,0)</f>
        <v>70</v>
      </c>
      <c r="W93" s="150" t="e">
        <f>+(V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4" spans="1:23" x14ac:dyDescent="0.25">
      <c r="A94" s="83" t="s">
        <v>676</v>
      </c>
      <c r="B94" s="83" t="str">
        <f>VLOOKUP(A94,'PAI 2025 GPS rempl2)'!$A$3:$E$505,4,0)</f>
        <v>Producto</v>
      </c>
      <c r="C94" s="84" t="s">
        <v>1581</v>
      </c>
      <c r="D94" s="84" t="s">
        <v>1585</v>
      </c>
      <c r="E94" s="84" t="s">
        <v>646</v>
      </c>
      <c r="F94" s="84" t="s">
        <v>9</v>
      </c>
      <c r="G94" s="84" t="str">
        <f>VLOOKUP(A94,'PAI 2025 GPS rempl2)'!$E$4:$L$504,8,0)</f>
        <v>FUNCIONAMIENTO</v>
      </c>
      <c r="H94" s="84" t="str">
        <f>VLOOKUP(A94,'PAI 2025 GPS rempl2)'!$A$4:$V$504,15,0)</f>
        <v>Recursos de reposición interpuestos, decididos dentro de los 6 meses siguientes a su presentación (Relación de los números de radicación de los recursos decididos, fecha de entrada y salida)</v>
      </c>
      <c r="I94" s="84">
        <f>VLOOKUP(A94,'PAI 2025 GPS rempl2)'!$A$4:$V$504,17,0)</f>
        <v>80</v>
      </c>
      <c r="J94" s="84" t="str">
        <f>VLOOKUP(A94,'PAI 2025 GPS rempl2)'!$A$4:$V$504,18,0)</f>
        <v>Porcentual</v>
      </c>
      <c r="K94" s="181" t="str">
        <f>VLOOKUP(A94,'PAI 2025 GPS rempl2)'!$A$4:$V$504,20,0)</f>
        <v>2025-01-02</v>
      </c>
      <c r="L94" s="181" t="str">
        <f>VLOOKUP(A94,'PAI 2025 GPS rempl2)'!$A$4:$V$504,21,0)</f>
        <v>2025-12-31</v>
      </c>
      <c r="M94" s="84" t="str">
        <f>VLOOKUP(A94,'PAI 2025 GPS rempl2)'!$A$4:$V$504,22,0)</f>
        <v>3100-DIRECCION DE INVESTIGACIONES DE PROTECCION AL CONSUMIDOR</v>
      </c>
      <c r="N94" s="84" t="s">
        <v>1458</v>
      </c>
      <c r="O94" s="84" t="s">
        <v>1496</v>
      </c>
      <c r="P94" s="84">
        <v>0</v>
      </c>
      <c r="Q94" s="84" t="s">
        <v>1551</v>
      </c>
      <c r="S94" s="83" t="s">
        <v>676</v>
      </c>
      <c r="T94" s="83" t="str">
        <f>VLOOKUP(A94,'PAI 2025 GPS rempl2)'!$A$3:$E$505,4,0)</f>
        <v>Producto</v>
      </c>
      <c r="U94" s="84" t="s">
        <v>1581</v>
      </c>
      <c r="V94" s="31">
        <f>VLOOKUP(S94,'PAI 2025 GPS rempl2)'!$E$4:$P$504,12,0)</f>
        <v>20</v>
      </c>
      <c r="W94" s="148">
        <f>(V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95" spans="1:23" x14ac:dyDescent="0.25">
      <c r="A95" s="83" t="s">
        <v>679</v>
      </c>
      <c r="B95" s="83" t="str">
        <f>VLOOKUP(A95,'PAI 2025 GPS rempl2)'!$A$3:$E$505,4,0)</f>
        <v>Actividad propia</v>
      </c>
      <c r="C95" s="84" t="s">
        <v>1581</v>
      </c>
      <c r="D95" s="84" t="s">
        <v>1585</v>
      </c>
      <c r="E95" s="84" t="s">
        <v>646</v>
      </c>
      <c r="F95" s="84"/>
      <c r="G95" s="84" t="str">
        <f>VLOOKUP(A95,'PAI 2025 GPS rempl2)'!$E$4:$L$504,8,0)</f>
        <v>N/A</v>
      </c>
      <c r="H95" s="84" t="str">
        <f>VLOOKUP(A95,'PAI 2025 GPS rempl2)'!$A$4:$V$504,15,0)</f>
        <v>Crear y actualizar periódicamente el listado de los recursos de reposición que ingresan a partir del 1° de enero de 2025, incluyendo la información necesaria para verificar su cumplimiento (Listado de recursos interpuestos)</v>
      </c>
      <c r="I95" s="84">
        <f>VLOOKUP(A95,'PAI 2025 GPS rempl2)'!$A$4:$V$504,17,0)</f>
        <v>1</v>
      </c>
      <c r="J95" s="84" t="str">
        <f>VLOOKUP(A95,'PAI 2025 GPS rempl2)'!$A$4:$V$504,18,0)</f>
        <v>Númerica</v>
      </c>
      <c r="K95" s="181" t="str">
        <f>VLOOKUP(A95,'PAI 2025 GPS rempl2)'!$A$4:$V$504,20,0)</f>
        <v>2025-01-02</v>
      </c>
      <c r="L95" s="181" t="str">
        <f>VLOOKUP(A95,'PAI 2025 GPS rempl2)'!$A$4:$V$504,21,0)</f>
        <v>2025-12-31</v>
      </c>
      <c r="M95" s="84" t="str">
        <f>VLOOKUP(A95,'PAI 2025 GPS rempl2)'!$A$4:$V$504,22,0)</f>
        <v>3100-DIRECCION DE INVESTIGACIONES DE PROTECCION AL CONSUMIDOR</v>
      </c>
      <c r="N95" s="84"/>
      <c r="O95" s="84"/>
      <c r="P95" s="84"/>
      <c r="Q95" s="84"/>
      <c r="S95" s="83" t="s">
        <v>679</v>
      </c>
      <c r="T95" s="83" t="str">
        <f>VLOOKUP(A95,'PAI 2025 GPS rempl2)'!$A$3:$E$505,4,0)</f>
        <v>Actividad propia</v>
      </c>
      <c r="U95" s="84" t="s">
        <v>1581</v>
      </c>
      <c r="V95" s="31">
        <f>VLOOKUP(S95,'PAI 2025 GPS rempl2)'!$E$4:$P$504,12,0)</f>
        <v>30</v>
      </c>
      <c r="W95" s="150" t="e">
        <f>+(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6" spans="1:23" x14ac:dyDescent="0.25">
      <c r="A96" s="83" t="s">
        <v>681</v>
      </c>
      <c r="B96" s="83" t="str">
        <f>VLOOKUP(A96,'PAI 2025 GPS rempl2)'!$A$3:$E$505,4,0)</f>
        <v>Actividad propia</v>
      </c>
      <c r="C96" s="84" t="s">
        <v>1581</v>
      </c>
      <c r="D96" s="84" t="s">
        <v>1585</v>
      </c>
      <c r="E96" s="84" t="s">
        <v>646</v>
      </c>
      <c r="F96" s="84"/>
      <c r="G96" s="84" t="str">
        <f>VLOOKUP(A96,'PAI 2025 GPS rempl2)'!$E$4:$L$504,8,0)</f>
        <v>N/A</v>
      </c>
      <c r="H96" s="84" t="str">
        <f>VLOOKUP(A96,'PAI 2025 GPS rempl2)'!$A$4:$V$504,15,0)</f>
        <v>Decidir los recursos de reposición interpuestos dentro de los términos definidos.  (Relación de los números de radicación de los recursos decididos)</v>
      </c>
      <c r="I96" s="84">
        <f>VLOOKUP(A96,'PAI 2025 GPS rempl2)'!$A$4:$V$504,17,0)</f>
        <v>80</v>
      </c>
      <c r="J96" s="84" t="str">
        <f>VLOOKUP(A96,'PAI 2025 GPS rempl2)'!$A$4:$V$504,18,0)</f>
        <v>Porcentual</v>
      </c>
      <c r="K96" s="181" t="str">
        <f>VLOOKUP(A96,'PAI 2025 GPS rempl2)'!$A$4:$V$504,20,0)</f>
        <v>2025-01-02</v>
      </c>
      <c r="L96" s="181" t="str">
        <f>VLOOKUP(A96,'PAI 2025 GPS rempl2)'!$A$4:$V$504,21,0)</f>
        <v>2025-12-31</v>
      </c>
      <c r="M96" s="84" t="str">
        <f>VLOOKUP(A96,'PAI 2025 GPS rempl2)'!$A$4:$V$504,22,0)</f>
        <v>3100-DIRECCION DE INVESTIGACIONES DE PROTECCION AL CONSUMIDOR</v>
      </c>
      <c r="N96" s="84"/>
      <c r="O96" s="84"/>
      <c r="P96" s="84"/>
      <c r="Q96" s="84"/>
      <c r="S96" s="83" t="s">
        <v>681</v>
      </c>
      <c r="T96" s="83" t="str">
        <f>VLOOKUP(A96,'PAI 2025 GPS rempl2)'!$A$3:$E$505,4,0)</f>
        <v>Actividad propia</v>
      </c>
      <c r="U96" s="84" t="s">
        <v>1581</v>
      </c>
      <c r="V96" s="31">
        <f>VLOOKUP(S96,'PAI 2025 GPS rempl2)'!$E$4:$P$504,12,0)</f>
        <v>70</v>
      </c>
      <c r="W96" s="150" t="e">
        <f>+(V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7" spans="1:23" x14ac:dyDescent="0.25">
      <c r="A97" s="83" t="s">
        <v>683</v>
      </c>
      <c r="B97" s="83" t="str">
        <f>VLOOKUP(A97,'PAI 2025 GPS rempl2)'!$A$3:$E$505,4,0)</f>
        <v>Producto</v>
      </c>
      <c r="C97" s="84" t="s">
        <v>1581</v>
      </c>
      <c r="D97" s="84" t="s">
        <v>1586</v>
      </c>
      <c r="E97" s="84" t="s">
        <v>1497</v>
      </c>
      <c r="F97" s="84" t="s">
        <v>61</v>
      </c>
      <c r="G97" s="84" t="str">
        <f>VLOOKUP(A97,'PAI 2025 GPS rempl2)'!$E$4:$L$504,8,0)</f>
        <v>N/A</v>
      </c>
      <c r="H97" s="84" t="str">
        <f>VLOOKUP(A97,'PAI 2025 GPS rempl2)'!$A$4:$V$504,15,0)</f>
        <v>Política de prevención del Daño Antijurídico, implementada y presentada al Comité (Informe de implementación de la PPDA y acta de comité)</v>
      </c>
      <c r="I97" s="84">
        <f>VLOOKUP(A97,'PAI 2025 GPS rempl2)'!$A$4:$V$504,17,0)</f>
        <v>1</v>
      </c>
      <c r="J97" s="84" t="str">
        <f>VLOOKUP(A97,'PAI 2025 GPS rempl2)'!$A$4:$V$504,18,0)</f>
        <v>Númerica</v>
      </c>
      <c r="K97" s="181" t="str">
        <f>VLOOKUP(A97,'PAI 2025 GPS rempl2)'!$A$4:$V$504,20,0)</f>
        <v>2025-02-03</v>
      </c>
      <c r="L97" s="181" t="str">
        <f>VLOOKUP(A97,'PAI 2025 GPS rempl2)'!$A$4:$V$504,21,0)</f>
        <v>2025-12-19</v>
      </c>
      <c r="M97" s="84" t="str">
        <f>VLOOKUP(A97,'PAI 2025 GPS rempl2)'!$A$4:$V$504,22,0)</f>
        <v>60-GRUPO DE TRABAJO DE GESTIÓN JUDICIAL ADSCRITO A LA OFICINA ASESORA JURÍDICA</v>
      </c>
      <c r="N97" s="84" t="s">
        <v>1795</v>
      </c>
      <c r="O97" s="84" t="s">
        <v>1451</v>
      </c>
      <c r="P97" s="84">
        <v>0</v>
      </c>
      <c r="Q97" s="84" t="s">
        <v>1551</v>
      </c>
      <c r="S97" s="83" t="s">
        <v>683</v>
      </c>
      <c r="T97" s="83" t="str">
        <f>VLOOKUP(A97,'PAI 2025 GPS rempl2)'!$A$3:$E$505,4,0)</f>
        <v>Producto</v>
      </c>
      <c r="U97" s="84" t="s">
        <v>1581</v>
      </c>
      <c r="V97" s="31">
        <f>VLOOKUP(S97,'PAI 2025 GPS rempl2)'!$E$4:$P$504,12,0)</f>
        <v>35</v>
      </c>
      <c r="W97" s="148">
        <f>(V97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98" spans="1:23" x14ac:dyDescent="0.25">
      <c r="A98" s="83" t="s">
        <v>685</v>
      </c>
      <c r="B98" s="83" t="str">
        <f>VLOOKUP(A98,'PAI 2025 GPS rempl2)'!$A$3:$E$505,4,0)</f>
        <v>Actividad propia</v>
      </c>
      <c r="C98" s="84" t="s">
        <v>1581</v>
      </c>
      <c r="D98" s="84" t="s">
        <v>1586</v>
      </c>
      <c r="E98" s="84" t="s">
        <v>1497</v>
      </c>
      <c r="F98" s="84"/>
      <c r="G98" s="84" t="str">
        <f>VLOOKUP(A98,'PAI 2025 GPS rempl2)'!$E$4:$L$504,8,0)</f>
        <v>N/A</v>
      </c>
      <c r="H98" s="84" t="str">
        <f>VLOOKUP(A98,'PAI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84">
        <f>VLOOKUP(A98,'PAI 2025 GPS rempl2)'!$A$4:$V$504,17,0)</f>
        <v>1</v>
      </c>
      <c r="J98" s="84" t="str">
        <f>VLOOKUP(A98,'PAI 2025 GPS rempl2)'!$A$4:$V$504,18,0)</f>
        <v>Númerica</v>
      </c>
      <c r="K98" s="181" t="str">
        <f>VLOOKUP(A98,'PAI 2025 GPS rempl2)'!$A$4:$V$504,20,0)</f>
        <v>2025-02-03</v>
      </c>
      <c r="L98" s="181" t="str">
        <f>VLOOKUP(A98,'PAI 2025 GPS rempl2)'!$A$4:$V$504,21,0)</f>
        <v>2025-03-31</v>
      </c>
      <c r="M98" s="84" t="str">
        <f>VLOOKUP(A98,'PAI 2025 GPS rempl2)'!$A$4:$V$504,22,0)</f>
        <v>60-GRUPO DE TRABAJO DE GESTIÓN JUDICIAL ADSCRITO A LA OFICINA ASESORA JURÍDICA</v>
      </c>
      <c r="N98" s="84"/>
      <c r="O98" s="84"/>
      <c r="P98" s="84"/>
      <c r="Q98" s="84"/>
      <c r="S98" s="83" t="s">
        <v>685</v>
      </c>
      <c r="T98" s="83" t="str">
        <f>VLOOKUP(A98,'PAI 2025 GPS rempl2)'!$A$3:$E$505,4,0)</f>
        <v>Actividad propia</v>
      </c>
      <c r="U98" s="84" t="s">
        <v>1581</v>
      </c>
      <c r="V98" s="31">
        <f>VLOOKUP(S98,'PAI 2025 GPS rempl2)'!$E$4:$P$504,12,0)</f>
        <v>20</v>
      </c>
      <c r="W98" s="150" t="e">
        <f>+(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99" spans="1:23" x14ac:dyDescent="0.25">
      <c r="A99" s="83" t="s">
        <v>687</v>
      </c>
      <c r="B99" s="83" t="str">
        <f>VLOOKUP(A99,'PAI 2025 GPS rempl2)'!$A$3:$E$505,4,0)</f>
        <v>Actividad propia</v>
      </c>
      <c r="C99" s="84" t="s">
        <v>1581</v>
      </c>
      <c r="D99" s="84" t="s">
        <v>1586</v>
      </c>
      <c r="E99" s="84" t="s">
        <v>1497</v>
      </c>
      <c r="F99" s="84"/>
      <c r="G99" s="84" t="str">
        <f>VLOOKUP(A99,'PAI 2025 GPS rempl2)'!$E$4:$L$504,8,0)</f>
        <v>N/A</v>
      </c>
      <c r="H99" s="84" t="str">
        <f>VLOOKUP(A99,'PAI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84">
        <f>VLOOKUP(A99,'PAI 2025 GPS rempl2)'!$A$4:$V$504,17,0)</f>
        <v>1</v>
      </c>
      <c r="J99" s="84" t="str">
        <f>VLOOKUP(A99,'PAI 2025 GPS rempl2)'!$A$4:$V$504,18,0)</f>
        <v>Númerica</v>
      </c>
      <c r="K99" s="181" t="str">
        <f>VLOOKUP(A99,'PAI 2025 GPS rempl2)'!$A$4:$V$504,20,0)</f>
        <v>2025-07-01</v>
      </c>
      <c r="L99" s="181" t="str">
        <f>VLOOKUP(A99,'PAI 2025 GPS rempl2)'!$A$4:$V$504,21,0)</f>
        <v>2025-07-31</v>
      </c>
      <c r="M99" s="84" t="str">
        <f>VLOOKUP(A99,'PAI 2025 GPS rempl2)'!$A$4:$V$504,22,0)</f>
        <v>60-GRUPO DE TRABAJO DE GESTIÓN JUDICIAL ADSCRITO A LA OFICINA ASESORA JURÍDICA</v>
      </c>
      <c r="N99" s="84"/>
      <c r="O99" s="84"/>
      <c r="P99" s="84"/>
      <c r="Q99" s="84"/>
      <c r="S99" s="83" t="s">
        <v>687</v>
      </c>
      <c r="T99" s="83" t="str">
        <f>VLOOKUP(A99,'PAI 2025 GPS rempl2)'!$A$3:$E$505,4,0)</f>
        <v>Actividad propia</v>
      </c>
      <c r="U99" s="84" t="s">
        <v>1581</v>
      </c>
      <c r="V99" s="31">
        <f>VLOOKUP(S99,'PAI 2025 GPS rempl2)'!$E$4:$P$504,12,0)</f>
        <v>20</v>
      </c>
      <c r="W99" s="150" t="e">
        <f>+(V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0" spans="1:23" x14ac:dyDescent="0.25">
      <c r="A100" s="83" t="s">
        <v>689</v>
      </c>
      <c r="B100" s="83" t="str">
        <f>VLOOKUP(A100,'PAI 2025 GPS rempl2)'!$A$3:$E$505,4,0)</f>
        <v>Actividad propia</v>
      </c>
      <c r="C100" s="84" t="s">
        <v>1581</v>
      </c>
      <c r="D100" s="84" t="s">
        <v>1586</v>
      </c>
      <c r="E100" s="84" t="s">
        <v>1497</v>
      </c>
      <c r="F100" s="84"/>
      <c r="G100" s="84" t="str">
        <f>VLOOKUP(A100,'PAI 2025 GPS rempl2)'!$E$4:$L$504,8,0)</f>
        <v>N/A</v>
      </c>
      <c r="H100" s="84" t="str">
        <f>VLOOKUP(A100,'PAI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84">
        <f>VLOOKUP(A100,'PAI 2025 GPS rempl2)'!$A$4:$V$504,17,0)</f>
        <v>1</v>
      </c>
      <c r="J100" s="84" t="str">
        <f>VLOOKUP(A100,'PAI 2025 GPS rempl2)'!$A$4:$V$504,18,0)</f>
        <v>Númerica</v>
      </c>
      <c r="K100" s="181" t="str">
        <f>VLOOKUP(A100,'PAI 2025 GPS rempl2)'!$A$4:$V$504,20,0)</f>
        <v>2025-10-01</v>
      </c>
      <c r="L100" s="181" t="str">
        <f>VLOOKUP(A100,'PAI 2025 GPS rempl2)'!$A$4:$V$504,21,0)</f>
        <v>2025-11-28</v>
      </c>
      <c r="M100" s="84" t="str">
        <f>VLOOKUP(A100,'PAI 2025 GPS rempl2)'!$A$4:$V$504,22,0)</f>
        <v>60-GRUPO DE TRABAJO DE GESTIÓN JUDICIAL ADSCRITO A LA OFICINA ASESORA JURÍDICA</v>
      </c>
      <c r="N100" s="84"/>
      <c r="O100" s="84"/>
      <c r="P100" s="84"/>
      <c r="Q100" s="84"/>
      <c r="S100" s="83" t="s">
        <v>689</v>
      </c>
      <c r="T100" s="83" t="str">
        <f>VLOOKUP(A100,'PAI 2025 GPS rempl2)'!$A$3:$E$505,4,0)</f>
        <v>Actividad propia</v>
      </c>
      <c r="U100" s="84" t="s">
        <v>1581</v>
      </c>
      <c r="V100" s="31">
        <f>VLOOKUP(S100,'PAI 2025 GPS rempl2)'!$E$4:$P$504,12,0)</f>
        <v>30</v>
      </c>
      <c r="W100" s="150" t="e">
        <f>+(V100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1" spans="1:23" x14ac:dyDescent="0.25">
      <c r="A101" s="83" t="s">
        <v>691</v>
      </c>
      <c r="B101" s="83" t="str">
        <f>VLOOKUP(A101,'PAI 2025 GPS rempl2)'!$A$3:$E$505,4,0)</f>
        <v>Actividad propia</v>
      </c>
      <c r="C101" s="84" t="s">
        <v>1581</v>
      </c>
      <c r="D101" s="84" t="s">
        <v>1586</v>
      </c>
      <c r="E101" s="84" t="s">
        <v>1497</v>
      </c>
      <c r="F101" s="84"/>
      <c r="G101" s="84" t="str">
        <f>VLOOKUP(A101,'PAI 2025 GPS rempl2)'!$E$4:$L$504,8,0)</f>
        <v>N/A</v>
      </c>
      <c r="H101" s="84" t="str">
        <f>VLOOKUP(A101,'PAI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84">
        <f>VLOOKUP(A101,'PAI 2025 GPS rempl2)'!$A$4:$V$504,17,0)</f>
        <v>1</v>
      </c>
      <c r="J101" s="84" t="str">
        <f>VLOOKUP(A101,'PAI 2025 GPS rempl2)'!$A$4:$V$504,18,0)</f>
        <v>Númerica</v>
      </c>
      <c r="K101" s="181" t="str">
        <f>VLOOKUP(A101,'PAI 2025 GPS rempl2)'!$A$4:$V$504,20,0)</f>
        <v>2025-12-01</v>
      </c>
      <c r="L101" s="181" t="str">
        <f>VLOOKUP(A101,'PAI 2025 GPS rempl2)'!$A$4:$V$504,21,0)</f>
        <v>2025-12-19</v>
      </c>
      <c r="M101" s="84" t="str">
        <f>VLOOKUP(A101,'PAI 2025 GPS rempl2)'!$A$4:$V$504,22,0)</f>
        <v>60-GRUPO DE TRABAJO DE GESTIÓN JUDICIAL ADSCRITO A LA OFICINA ASESORA JURÍDICA</v>
      </c>
      <c r="N101" s="84"/>
      <c r="O101" s="84"/>
      <c r="P101" s="84"/>
      <c r="Q101" s="84"/>
      <c r="S101" s="83" t="s">
        <v>691</v>
      </c>
      <c r="T101" s="83" t="str">
        <f>VLOOKUP(A101,'PAI 2025 GPS rempl2)'!$A$3:$E$505,4,0)</f>
        <v>Actividad propia</v>
      </c>
      <c r="U101" s="84" t="s">
        <v>1581</v>
      </c>
      <c r="V101" s="31">
        <f>VLOOKUP(S101,'PAI 2025 GPS rempl2)'!$E$4:$P$504,12,0)</f>
        <v>30</v>
      </c>
      <c r="W101" s="150" t="e">
        <f>+(V101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2" spans="1:23" x14ac:dyDescent="0.25">
      <c r="A102" s="83" t="s">
        <v>693</v>
      </c>
      <c r="B102" s="83" t="str">
        <f>VLOOKUP(A102,'PAI 2025 GPS rempl2)'!$A$3:$E$505,4,0)</f>
        <v>Producto</v>
      </c>
      <c r="C102" s="84" t="s">
        <v>1581</v>
      </c>
      <c r="D102" s="84" t="s">
        <v>1586</v>
      </c>
      <c r="E102" s="84" t="s">
        <v>1497</v>
      </c>
      <c r="F102" s="84" t="s">
        <v>61</v>
      </c>
      <c r="G102" s="84" t="str">
        <f>VLOOKUP(A102,'PAI 2025 GPS rempl2)'!$E$4:$L$504,8,0)</f>
        <v>N/A</v>
      </c>
      <c r="H102" s="84" t="str">
        <f>VLOOKUP(A102,'PAI 2025 GPS rempl2)'!$A$4:$V$504,15,0)</f>
        <v>Política de Prevención del Daño Antijurídico para la bianulidad 2026-2027, formulada (Documento con la Política de prevención del Daño Antijurídico formulada)</v>
      </c>
      <c r="I102" s="84">
        <f>VLOOKUP(A102,'PAI 2025 GPS rempl2)'!$A$4:$V$504,17,0)</f>
        <v>1</v>
      </c>
      <c r="J102" s="84" t="str">
        <f>VLOOKUP(A102,'PAI 2025 GPS rempl2)'!$A$4:$V$504,18,0)</f>
        <v>Númerica</v>
      </c>
      <c r="K102" s="181" t="str">
        <f>VLOOKUP(A102,'PAI 2025 GPS rempl2)'!$A$4:$V$504,20,0)</f>
        <v>2025-06-03</v>
      </c>
      <c r="L102" s="181" t="str">
        <f>VLOOKUP(A102,'PAI 2025 GPS rempl2)'!$A$4:$V$504,21,0)</f>
        <v>2025-12-31</v>
      </c>
      <c r="M102" s="84" t="str">
        <f>VLOOKUP(A102,'PAI 2025 GPS rempl2)'!$A$4:$V$504,22,0)</f>
        <v>60-GRUPO DE TRABAJO DE GESTIÓN JUDICIAL ADSCRITO A LA OFICINA ASESORA JURÍDICA</v>
      </c>
      <c r="N102" s="84" t="s">
        <v>1795</v>
      </c>
      <c r="O102" s="84" t="s">
        <v>1451</v>
      </c>
      <c r="P102" s="84" t="s">
        <v>1607</v>
      </c>
      <c r="Q102" s="84" t="s">
        <v>1551</v>
      </c>
      <c r="S102" s="83" t="s">
        <v>693</v>
      </c>
      <c r="T102" s="83" t="str">
        <f>VLOOKUP(A102,'PAI 2025 GPS rempl2)'!$A$3:$E$505,4,0)</f>
        <v>Producto</v>
      </c>
      <c r="U102" s="84" t="s">
        <v>1581</v>
      </c>
      <c r="V102" s="31">
        <f>VLOOKUP(S102,'PAI 2025 GPS rempl2)'!$E$4:$P$504,12,0)</f>
        <v>35</v>
      </c>
      <c r="W102" s="148">
        <f>(V102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103" spans="1:23" x14ac:dyDescent="0.25">
      <c r="A103" s="83" t="s">
        <v>695</v>
      </c>
      <c r="B103" s="83" t="str">
        <f>VLOOKUP(A103,'PAI 2025 GPS rempl2)'!$A$3:$E$505,4,0)</f>
        <v>Actividad propia</v>
      </c>
      <c r="C103" s="84" t="s">
        <v>1581</v>
      </c>
      <c r="D103" s="84" t="s">
        <v>1586</v>
      </c>
      <c r="E103" s="84" t="s">
        <v>1497</v>
      </c>
      <c r="F103" s="84"/>
      <c r="G103" s="84" t="str">
        <f>VLOOKUP(A103,'PAI 2025 GPS rempl2)'!$E$4:$L$504,8,0)</f>
        <v>N/A</v>
      </c>
      <c r="H103" s="84" t="str">
        <f>VLOOKUP(A103,'PAI 2025 GPS rempl2)'!$A$4:$V$504,15,0)</f>
        <v>Realizar informe de análisis de causas de demanda y condena para la formulación de la Política de Prevención del Daño Antijurídico. (Informe de análisis de causas de demanda y condena/único entregable)</v>
      </c>
      <c r="I103" s="84">
        <f>VLOOKUP(A103,'PAI 2025 GPS rempl2)'!$A$4:$V$504,17,0)</f>
        <v>1</v>
      </c>
      <c r="J103" s="84" t="str">
        <f>VLOOKUP(A103,'PAI 2025 GPS rempl2)'!$A$4:$V$504,18,0)</f>
        <v>Númerica</v>
      </c>
      <c r="K103" s="181" t="str">
        <f>VLOOKUP(A103,'PAI 2025 GPS rempl2)'!$A$4:$V$504,20,0)</f>
        <v>2025-06-03</v>
      </c>
      <c r="L103" s="181" t="str">
        <f>VLOOKUP(A103,'PAI 2025 GPS rempl2)'!$A$4:$V$504,21,0)</f>
        <v>2025-09-30</v>
      </c>
      <c r="M103" s="84" t="str">
        <f>VLOOKUP(A103,'PAI 2025 GPS rempl2)'!$A$4:$V$504,22,0)</f>
        <v>60-GRUPO DE TRABAJO DE GESTIÓN JUDICIAL ADSCRITO A LA OFICINA ASESORA JURÍDICA</v>
      </c>
      <c r="N103" s="84"/>
      <c r="O103" s="84"/>
      <c r="P103" s="84"/>
      <c r="Q103" s="84"/>
      <c r="S103" s="83" t="s">
        <v>695</v>
      </c>
      <c r="T103" s="83" t="str">
        <f>VLOOKUP(A103,'PAI 2025 GPS rempl2)'!$A$3:$E$505,4,0)</f>
        <v>Actividad propia</v>
      </c>
      <c r="U103" s="84" t="s">
        <v>1581</v>
      </c>
      <c r="V103" s="31">
        <f>VLOOKUP(S103,'PAI 2025 GPS rempl2)'!$E$4:$P$504,12,0)</f>
        <v>15</v>
      </c>
      <c r="W103" s="150" t="e">
        <f>+(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4" spans="1:23" x14ac:dyDescent="0.25">
      <c r="A104" s="83" t="s">
        <v>697</v>
      </c>
      <c r="B104" s="83" t="str">
        <f>VLOOKUP(A104,'PAI 2025 GPS rempl2)'!$A$3:$E$505,4,0)</f>
        <v>Actividad propia</v>
      </c>
      <c r="C104" s="84" t="s">
        <v>1581</v>
      </c>
      <c r="D104" s="84" t="s">
        <v>1586</v>
      </c>
      <c r="E104" s="84" t="s">
        <v>1497</v>
      </c>
      <c r="F104" s="84"/>
      <c r="G104" s="84" t="str">
        <f>VLOOKUP(A104,'PAI 2025 GPS rempl2)'!$E$4:$L$504,8,0)</f>
        <v>N/A</v>
      </c>
      <c r="H104" s="84" t="str">
        <f>VLOOKUP(A104,'PAI 2025 GPS rempl2)'!$A$4:$V$504,15,0)</f>
        <v>Presentar y socializar informe de análisis de causas de demanda y condena A las áreas misionales de la Entidad.	 (Acta de reunión y/o capturas de pantalla de la reunión)</v>
      </c>
      <c r="I104" s="84">
        <f>VLOOKUP(A104,'PAI 2025 GPS rempl2)'!$A$4:$V$504,17,0)</f>
        <v>1</v>
      </c>
      <c r="J104" s="84" t="str">
        <f>VLOOKUP(A104,'PAI 2025 GPS rempl2)'!$A$4:$V$504,18,0)</f>
        <v>Númerica</v>
      </c>
      <c r="K104" s="181" t="str">
        <f>VLOOKUP(A104,'PAI 2025 GPS rempl2)'!$A$4:$V$504,20,0)</f>
        <v>2025-10-01</v>
      </c>
      <c r="L104" s="181" t="str">
        <f>VLOOKUP(A104,'PAI 2025 GPS rempl2)'!$A$4:$V$504,21,0)</f>
        <v>2025-10-31</v>
      </c>
      <c r="M104" s="84" t="str">
        <f>VLOOKUP(A104,'PAI 2025 GPS rempl2)'!$A$4:$V$504,22,0)</f>
        <v>60-GRUPO DE TRABAJO DE GESTIÓN JUDICIAL ADSCRITO A LA OFICINA ASESORA JURÍDICA</v>
      </c>
      <c r="N104" s="84"/>
      <c r="O104" s="84"/>
      <c r="P104" s="84"/>
      <c r="Q104" s="84"/>
      <c r="S104" s="83" t="s">
        <v>697</v>
      </c>
      <c r="T104" s="83" t="str">
        <f>VLOOKUP(A104,'PAI 2025 GPS rempl2)'!$A$3:$E$505,4,0)</f>
        <v>Actividad propia</v>
      </c>
      <c r="U104" s="84" t="s">
        <v>1581</v>
      </c>
      <c r="V104" s="31">
        <f>VLOOKUP(S104,'PAI 2025 GPS rempl2)'!$E$4:$P$504,12,0)</f>
        <v>20</v>
      </c>
      <c r="W104" s="150" t="e">
        <f>+(V104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5" spans="1:23" x14ac:dyDescent="0.25">
      <c r="A105" s="83" t="s">
        <v>699</v>
      </c>
      <c r="B105" s="83" t="str">
        <f>VLOOKUP(A105,'PAI 2025 GPS rempl2)'!$A$3:$E$505,4,0)</f>
        <v>Actividad propia</v>
      </c>
      <c r="C105" s="84" t="s">
        <v>1581</v>
      </c>
      <c r="D105" s="84" t="s">
        <v>1586</v>
      </c>
      <c r="E105" s="84" t="s">
        <v>1497</v>
      </c>
      <c r="F105" s="84"/>
      <c r="G105" s="84" t="str">
        <f>VLOOKUP(A105,'PAI 2025 GPS rempl2)'!$E$4:$L$504,8,0)</f>
        <v>N/A</v>
      </c>
      <c r="H105" s="84" t="str">
        <f>VLOOKUP(A105,'PAI 2025 GPS rempl2)'!$A$4:$V$504,15,0)</f>
        <v>Formular proyecto de la Política de Prevención del Daño Antijurídico de acuerdo con los lineamientos de la ANDJE (Documento de formulación/único entregable)</v>
      </c>
      <c r="I105" s="84">
        <f>VLOOKUP(A105,'PAI 2025 GPS rempl2)'!$A$4:$V$504,17,0)</f>
        <v>1</v>
      </c>
      <c r="J105" s="84" t="str">
        <f>VLOOKUP(A105,'PAI 2025 GPS rempl2)'!$A$4:$V$504,18,0)</f>
        <v>Númerica</v>
      </c>
      <c r="K105" s="181" t="str">
        <f>VLOOKUP(A105,'PAI 2025 GPS rempl2)'!$A$4:$V$504,20,0)</f>
        <v>2025-11-04</v>
      </c>
      <c r="L105" s="181" t="str">
        <f>VLOOKUP(A105,'PAI 2025 GPS rempl2)'!$A$4:$V$504,21,0)</f>
        <v>2025-11-28</v>
      </c>
      <c r="M105" s="84" t="str">
        <f>VLOOKUP(A105,'PAI 2025 GPS rempl2)'!$A$4:$V$504,22,0)</f>
        <v>60-GRUPO DE TRABAJO DE GESTIÓN JUDICIAL ADSCRITO A LA OFICINA ASESORA JURÍDICA</v>
      </c>
      <c r="N105" s="84"/>
      <c r="O105" s="84"/>
      <c r="P105" s="84"/>
      <c r="Q105" s="84"/>
      <c r="S105" s="83" t="s">
        <v>699</v>
      </c>
      <c r="T105" s="83" t="str">
        <f>VLOOKUP(A105,'PAI 2025 GPS rempl2)'!$A$3:$E$505,4,0)</f>
        <v>Actividad propia</v>
      </c>
      <c r="U105" s="84" t="s">
        <v>1581</v>
      </c>
      <c r="V105" s="31">
        <f>VLOOKUP(S105,'PAI 2025 GPS rempl2)'!$E$4:$P$504,12,0)</f>
        <v>25</v>
      </c>
      <c r="W105" s="150" t="e">
        <f>+(V105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6" spans="1:23" x14ac:dyDescent="0.25">
      <c r="A106" s="83" t="s">
        <v>701</v>
      </c>
      <c r="B106" s="83" t="str">
        <f>VLOOKUP(A106,'PAI 2025 GPS rempl2)'!$A$3:$E$505,4,0)</f>
        <v>Actividad propia</v>
      </c>
      <c r="C106" s="84" t="s">
        <v>1581</v>
      </c>
      <c r="D106" s="84" t="s">
        <v>1586</v>
      </c>
      <c r="E106" s="84" t="s">
        <v>1497</v>
      </c>
      <c r="F106" s="84"/>
      <c r="G106" s="84" t="str">
        <f>VLOOKUP(A106,'PAI 2025 GPS rempl2)'!$E$4:$L$504,8,0)</f>
        <v>N/A</v>
      </c>
      <c r="H106" s="84" t="str">
        <f>VLOOKUP(A106,'PAI 2025 GPS rempl2)'!$A$4:$V$504,15,0)</f>
        <v>Presentar la formulación de la Política de Prevención del Daño Antijurídico al Comité de Conciliación. (Acta del comité de conciliación y/o documento de la presentación)</v>
      </c>
      <c r="I106" s="84">
        <f>VLOOKUP(A106,'PAI 2025 GPS rempl2)'!$A$4:$V$504,17,0)</f>
        <v>1</v>
      </c>
      <c r="J106" s="84" t="str">
        <f>VLOOKUP(A106,'PAI 2025 GPS rempl2)'!$A$4:$V$504,18,0)</f>
        <v>Númerica</v>
      </c>
      <c r="K106" s="181" t="str">
        <f>VLOOKUP(A106,'PAI 2025 GPS rempl2)'!$A$4:$V$504,20,0)</f>
        <v>2025-12-01</v>
      </c>
      <c r="L106" s="181" t="str">
        <f>VLOOKUP(A106,'PAI 2025 GPS rempl2)'!$A$4:$V$504,21,0)</f>
        <v>2025-12-15</v>
      </c>
      <c r="M106" s="84" t="str">
        <f>VLOOKUP(A106,'PAI 2025 GPS rempl2)'!$A$4:$V$504,22,0)</f>
        <v>60-GRUPO DE TRABAJO DE GESTIÓN JUDICIAL ADSCRITO A LA OFICINA ASESORA JURÍDICA</v>
      </c>
      <c r="N106" s="84"/>
      <c r="O106" s="84"/>
      <c r="P106" s="84"/>
      <c r="Q106" s="84"/>
      <c r="S106" s="83" t="s">
        <v>701</v>
      </c>
      <c r="T106" s="83" t="str">
        <f>VLOOKUP(A106,'PAI 2025 GPS rempl2)'!$A$3:$E$505,4,0)</f>
        <v>Actividad propia</v>
      </c>
      <c r="U106" s="84" t="s">
        <v>1581</v>
      </c>
      <c r="V106" s="31">
        <f>VLOOKUP(S106,'PAI 2025 GPS rempl2)'!$E$4:$P$504,12,0)</f>
        <v>20</v>
      </c>
      <c r="W106" s="150" t="e">
        <f>+(V106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7" spans="1:23" x14ac:dyDescent="0.25">
      <c r="A107" s="83" t="s">
        <v>703</v>
      </c>
      <c r="B107" s="83" t="str">
        <f>VLOOKUP(A107,'PAI 2025 GPS rempl2)'!$A$3:$E$505,4,0)</f>
        <v>Actividad propia</v>
      </c>
      <c r="C107" s="84" t="s">
        <v>1581</v>
      </c>
      <c r="D107" s="84" t="s">
        <v>1586</v>
      </c>
      <c r="E107" s="84" t="s">
        <v>1497</v>
      </c>
      <c r="F107" s="84"/>
      <c r="G107" s="84" t="str">
        <f>VLOOKUP(A107,'PAI 2025 GPS rempl2)'!$E$4:$L$504,8,0)</f>
        <v>N/A</v>
      </c>
      <c r="H107" s="84" t="str">
        <f>VLOOKUP(A107,'PAI 2025 GPS rempl2)'!$A$4:$V$504,15,0)</f>
        <v>Enviar a la ANDJE la formulación de la Política de Prevención del Daño Antijurídico para aprobación. (Soporte de envío del documento a la ANDJE/único entregable)</v>
      </c>
      <c r="I107" s="84">
        <f>VLOOKUP(A107,'PAI 2025 GPS rempl2)'!$A$4:$V$504,17,0)</f>
        <v>1</v>
      </c>
      <c r="J107" s="84" t="str">
        <f>VLOOKUP(A107,'PAI 2025 GPS rempl2)'!$A$4:$V$504,18,0)</f>
        <v>Númerica</v>
      </c>
      <c r="K107" s="181" t="str">
        <f>VLOOKUP(A107,'PAI 2025 GPS rempl2)'!$A$4:$V$504,20,0)</f>
        <v>2025-12-16</v>
      </c>
      <c r="L107" s="181" t="str">
        <f>VLOOKUP(A107,'PAI 2025 GPS rempl2)'!$A$4:$V$504,21,0)</f>
        <v>2025-12-31</v>
      </c>
      <c r="M107" s="84" t="str">
        <f>VLOOKUP(A107,'PAI 2025 GPS rempl2)'!$A$4:$V$504,22,0)</f>
        <v>60-GRUPO DE TRABAJO DE GESTIÓN JUDICIAL ADSCRITO A LA OFICINA ASESORA JURÍDICA</v>
      </c>
      <c r="N107" s="84"/>
      <c r="O107" s="84"/>
      <c r="P107" s="84"/>
      <c r="Q107" s="84"/>
      <c r="S107" s="83" t="s">
        <v>703</v>
      </c>
      <c r="T107" s="83" t="str">
        <f>VLOOKUP(A107,'PAI 2025 GPS rempl2)'!$A$3:$E$505,4,0)</f>
        <v>Actividad propia</v>
      </c>
      <c r="U107" s="84" t="s">
        <v>1581</v>
      </c>
      <c r="V107" s="31">
        <f>VLOOKUP(S107,'PAI 2025 GPS rempl2)'!$E$4:$P$504,12,0)</f>
        <v>20</v>
      </c>
      <c r="W107" s="150" t="e">
        <f>+(V107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08" spans="1:23" x14ac:dyDescent="0.25">
      <c r="A108" s="83" t="s">
        <v>705</v>
      </c>
      <c r="B108" s="83" t="str">
        <f>VLOOKUP(A108,'PAI 2025 GPS rempl2)'!$A$3:$E$505,4,0)</f>
        <v>Producto</v>
      </c>
      <c r="C108" s="84" t="s">
        <v>1581</v>
      </c>
      <c r="D108" s="84" t="s">
        <v>1586</v>
      </c>
      <c r="E108" s="84" t="s">
        <v>1497</v>
      </c>
      <c r="F108" s="84" t="s">
        <v>12</v>
      </c>
      <c r="G108" s="84" t="str">
        <f>VLOOKUP(A108,'PAI 2025 GPS rempl2)'!$E$4:$L$504,8,0)</f>
        <v>N/A</v>
      </c>
      <c r="H108" s="84" t="str">
        <f>VLOOKUP(A108,'PAI 2025 GPS rempl2)'!$A$4:$V$504,15,0)</f>
        <v>Equipo jurídico del Grupo de Gestión Judicial , fortalecido (Listas de asistencia y/o capturas de pantalla/único entregable)</v>
      </c>
      <c r="I108" s="84">
        <f>VLOOKUP(A108,'PAI 2025 GPS rempl2)'!$A$4:$V$504,17,0)</f>
        <v>2</v>
      </c>
      <c r="J108" s="84" t="str">
        <f>VLOOKUP(A108,'PAI 2025 GPS rempl2)'!$A$4:$V$504,18,0)</f>
        <v>Númerica</v>
      </c>
      <c r="K108" s="181" t="str">
        <f>VLOOKUP(A108,'PAI 2025 GPS rempl2)'!$A$4:$V$504,20,0)</f>
        <v>2025-01-27</v>
      </c>
      <c r="L108" s="181" t="str">
        <f>VLOOKUP(A108,'PAI 2025 GPS rempl2)'!$A$4:$V$504,21,0)</f>
        <v>2025-11-28</v>
      </c>
      <c r="M108" s="84" t="str">
        <f>VLOOKUP(A108,'PAI 2025 GPS rempl2)'!$A$4:$V$504,22,0)</f>
        <v>60-GRUPO DE TRABAJO DE GESTIÓN JUDICIAL ADSCRITO A LA OFICINA ASESORA JURÍDICA</v>
      </c>
      <c r="N108" s="84" t="s">
        <v>1452</v>
      </c>
      <c r="O108" s="84" t="s">
        <v>1453</v>
      </c>
      <c r="P108" s="84" t="s">
        <v>1608</v>
      </c>
      <c r="Q108" s="84" t="s">
        <v>1551</v>
      </c>
      <c r="S108" s="83" t="s">
        <v>705</v>
      </c>
      <c r="T108" s="83" t="str">
        <f>VLOOKUP(A108,'PAI 2025 GPS rempl2)'!$A$3:$E$505,4,0)</f>
        <v>Producto</v>
      </c>
      <c r="U108" s="84" t="s">
        <v>1581</v>
      </c>
      <c r="V108" s="31">
        <f>VLOOKUP(S108,'PAI 2025 GPS rempl2)'!$E$4:$P$504,12,0)</f>
        <v>30</v>
      </c>
      <c r="W108" s="148">
        <f>(V108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09" spans="1:23" x14ac:dyDescent="0.25">
      <c r="A109" s="83" t="s">
        <v>707</v>
      </c>
      <c r="B109" s="83" t="str">
        <f>VLOOKUP(A109,'PAI 2025 GPS rempl2)'!$A$3:$E$505,4,0)</f>
        <v>Actividad propia</v>
      </c>
      <c r="C109" s="84" t="s">
        <v>1581</v>
      </c>
      <c r="D109" s="84" t="s">
        <v>1586</v>
      </c>
      <c r="E109" s="84" t="s">
        <v>1497</v>
      </c>
      <c r="F109" s="84"/>
      <c r="G109" s="84" t="str">
        <f>VLOOKUP(A109,'PAI 2025 GPS rempl2)'!$E$4:$L$504,8,0)</f>
        <v>N/A</v>
      </c>
      <c r="H109" s="84" t="str">
        <f>VLOOKUP(A109,'PAI 2025 GPS rempl2)'!$A$4:$V$504,15,0)</f>
        <v>Solicitar mediante correo electrónico a la ANDJE que se realicen dos jornadas de capacitación. (Correo electrónico a la ANDJE/único entregable)</v>
      </c>
      <c r="I109" s="84">
        <f>VLOOKUP(A109,'PAI 2025 GPS rempl2)'!$A$4:$V$504,17,0)</f>
        <v>1</v>
      </c>
      <c r="J109" s="84" t="str">
        <f>VLOOKUP(A109,'PAI 2025 GPS rempl2)'!$A$4:$V$504,18,0)</f>
        <v>Númerica</v>
      </c>
      <c r="K109" s="181" t="str">
        <f>VLOOKUP(A109,'PAI 2025 GPS rempl2)'!$A$4:$V$504,20,0)</f>
        <v>2025-01-27</v>
      </c>
      <c r="L109" s="181" t="str">
        <f>VLOOKUP(A109,'PAI 2025 GPS rempl2)'!$A$4:$V$504,21,0)</f>
        <v>2025-02-28</v>
      </c>
      <c r="M109" s="84" t="str">
        <f>VLOOKUP(A109,'PAI 2025 GPS rempl2)'!$A$4:$V$504,22,0)</f>
        <v>60-GRUPO DE TRABAJO DE GESTIÓN JUDICIAL ADSCRITO A LA OFICINA ASESORA JURÍDICA</v>
      </c>
      <c r="N109" s="84"/>
      <c r="O109" s="84"/>
      <c r="P109" s="84"/>
      <c r="Q109" s="84"/>
      <c r="S109" s="83" t="s">
        <v>707</v>
      </c>
      <c r="T109" s="83" t="str">
        <f>VLOOKUP(A109,'PAI 2025 GPS rempl2)'!$A$3:$E$505,4,0)</f>
        <v>Actividad propia</v>
      </c>
      <c r="U109" s="84" t="s">
        <v>1581</v>
      </c>
      <c r="V109" s="31">
        <f>VLOOKUP(S109,'PAI 2025 GPS rempl2)'!$E$4:$P$504,12,0)</f>
        <v>30</v>
      </c>
      <c r="W109" s="150" t="e">
        <f>+(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0" spans="1:23" x14ac:dyDescent="0.25">
      <c r="A110" s="83" t="s">
        <v>709</v>
      </c>
      <c r="B110" s="83" t="str">
        <f>VLOOKUP(A110,'PAI 2025 GPS rempl2)'!$A$3:$E$505,4,0)</f>
        <v>Actividad propia</v>
      </c>
      <c r="C110" s="84" t="s">
        <v>1581</v>
      </c>
      <c r="D110" s="84" t="s">
        <v>1586</v>
      </c>
      <c r="E110" s="84" t="s">
        <v>1497</v>
      </c>
      <c r="F110" s="84"/>
      <c r="G110" s="84" t="str">
        <f>VLOOKUP(A110,'PAI 2025 GPS rempl2)'!$E$4:$L$504,8,0)</f>
        <v>N/A</v>
      </c>
      <c r="H110" s="84" t="str">
        <f>VLOOKUP(A110,'PAI 2025 GPS rempl2)'!$A$4:$V$504,15,0)</f>
        <v>Participar en capacitaciones desarrolladas por la Agencia Nacional de Defensa Jurídica del Estado (Capturas de pantalla de las capacitaciones y/o listado de asistencia)</v>
      </c>
      <c r="I110" s="84">
        <f>VLOOKUP(A110,'PAI 2025 GPS rempl2)'!$A$4:$V$504,17,0)</f>
        <v>2</v>
      </c>
      <c r="J110" s="84" t="str">
        <f>VLOOKUP(A110,'PAI 2025 GPS rempl2)'!$A$4:$V$504,18,0)</f>
        <v>Númerica</v>
      </c>
      <c r="K110" s="181" t="str">
        <f>VLOOKUP(A110,'PAI 2025 GPS rempl2)'!$A$4:$V$504,20,0)</f>
        <v>2025-03-03</v>
      </c>
      <c r="L110" s="181" t="str">
        <f>VLOOKUP(A110,'PAI 2025 GPS rempl2)'!$A$4:$V$504,21,0)</f>
        <v>2025-09-30</v>
      </c>
      <c r="M110" s="84" t="str">
        <f>VLOOKUP(A110,'PAI 2025 GPS rempl2)'!$A$4:$V$504,22,0)</f>
        <v>60-GRUPO DE TRABAJO DE GESTIÓN JUDICIAL ADSCRITO A LA OFICINA ASESORA JURÍDICA</v>
      </c>
      <c r="N110" s="84"/>
      <c r="O110" s="84"/>
      <c r="P110" s="84"/>
      <c r="Q110" s="84"/>
      <c r="S110" s="83" t="s">
        <v>709</v>
      </c>
      <c r="T110" s="83" t="str">
        <f>VLOOKUP(A110,'PAI 2025 GPS rempl2)'!$A$3:$E$505,4,0)</f>
        <v>Actividad propia</v>
      </c>
      <c r="U110" s="84" t="s">
        <v>1581</v>
      </c>
      <c r="V110" s="31">
        <f>VLOOKUP(S110,'PAI 2025 GPS rempl2)'!$E$4:$P$504,12,0)</f>
        <v>40</v>
      </c>
      <c r="W110" s="150" t="e">
        <f>+(V110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1" spans="1:23" x14ac:dyDescent="0.25">
      <c r="A111" s="83" t="s">
        <v>710</v>
      </c>
      <c r="B111" s="83" t="str">
        <f>VLOOKUP(A111,'PAI 2025 GPS rempl2)'!$A$3:$E$505,4,0)</f>
        <v>Actividad propia</v>
      </c>
      <c r="C111" s="84" t="s">
        <v>1581</v>
      </c>
      <c r="D111" s="84" t="s">
        <v>1586</v>
      </c>
      <c r="E111" s="84" t="s">
        <v>1497</v>
      </c>
      <c r="F111" s="84"/>
      <c r="G111" s="84" t="str">
        <f>VLOOKUP(A111,'PAI 2025 GPS rempl2)'!$E$4:$L$504,8,0)</f>
        <v>N/A</v>
      </c>
      <c r="H111" s="84" t="str">
        <f>VLOOKUP(A111,'PAI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84">
        <f>VLOOKUP(A111,'PAI 2025 GPS rempl2)'!$A$4:$V$504,17,0)</f>
        <v>2</v>
      </c>
      <c r="J111" s="84" t="str">
        <f>VLOOKUP(A111,'PAI 2025 GPS rempl2)'!$A$4:$V$504,18,0)</f>
        <v>Númerica</v>
      </c>
      <c r="K111" s="181" t="str">
        <f>VLOOKUP(A111,'PAI 2025 GPS rempl2)'!$A$4:$V$504,20,0)</f>
        <v>2025-04-01</v>
      </c>
      <c r="L111" s="181" t="str">
        <f>VLOOKUP(A111,'PAI 2025 GPS rempl2)'!$A$4:$V$504,21,0)</f>
        <v>2025-11-28</v>
      </c>
      <c r="M111" s="84" t="str">
        <f>VLOOKUP(A111,'PAI 2025 GPS rempl2)'!$A$4:$V$504,22,0)</f>
        <v>60-GRUPO DE TRABAJO DE GESTIÓN JUDICIAL ADSCRITO A LA OFICINA ASESORA JURÍDICA</v>
      </c>
      <c r="N111" s="84"/>
      <c r="O111" s="84"/>
      <c r="P111" s="84"/>
      <c r="Q111" s="84"/>
      <c r="S111" s="83" t="s">
        <v>710</v>
      </c>
      <c r="T111" s="83" t="str">
        <f>VLOOKUP(A111,'PAI 2025 GPS rempl2)'!$A$3:$E$505,4,0)</f>
        <v>Actividad propia</v>
      </c>
      <c r="U111" s="84" t="s">
        <v>1581</v>
      </c>
      <c r="V111" s="31">
        <f>VLOOKUP(S111,'PAI 2025 GPS rempl2)'!$E$4:$P$504,12,0)</f>
        <v>30</v>
      </c>
      <c r="W111" s="150" t="e">
        <f>+(V111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2" spans="1:23" x14ac:dyDescent="0.25">
      <c r="A112" s="83" t="s">
        <v>713</v>
      </c>
      <c r="B112" s="83" t="str">
        <f>VLOOKUP(A112,'PAI 2025 GPS rempl2)'!$A$3:$E$505,4,0)</f>
        <v>Producto</v>
      </c>
      <c r="C112" s="84" t="s">
        <v>1588</v>
      </c>
      <c r="D112" s="84" t="s">
        <v>1587</v>
      </c>
      <c r="E112" s="84" t="s">
        <v>1450</v>
      </c>
      <c r="F112" s="84" t="s">
        <v>61</v>
      </c>
      <c r="G112" s="84" t="str">
        <f>VLOOKUP(A112,'PAI 2025 GPS rempl2)'!$E$4:$L$504,8,0)</f>
        <v>N/A</v>
      </c>
      <c r="H112" s="84" t="str">
        <f>VLOOKUP(A112,'PAI 2025 GPS rempl2)'!$A$4:$V$504,15,0)</f>
        <v>Diagnóstico de necesidades que permita realizar el seguimiento del ciclo de contratación, elaborado  (Documento diagnostico )</v>
      </c>
      <c r="I112" s="84">
        <f>VLOOKUP(A112,'PAI 2025 GPS rempl2)'!$A$4:$V$504,17,0)</f>
        <v>1</v>
      </c>
      <c r="J112" s="84" t="str">
        <f>VLOOKUP(A112,'PAI 2025 GPS rempl2)'!$A$4:$V$504,18,0)</f>
        <v>Númerica</v>
      </c>
      <c r="K112" s="181" t="str">
        <f>VLOOKUP(A112,'PAI 2025 GPS rempl2)'!$A$4:$V$504,20,0)</f>
        <v>2025-07-01</v>
      </c>
      <c r="L112" s="181" t="str">
        <f>VLOOKUP(A112,'PAI 2025 GPS rempl2)'!$A$4:$V$504,21,0)</f>
        <v>2025-11-28</v>
      </c>
      <c r="M112" s="84" t="str">
        <f>VLOOKUP(A112,'PAI 2025 GPS rempl2)'!$A$4:$V$504,22,0)</f>
        <v>105-GRUPO DE TRABAJO DE CONTRATACIÓN;
20-OFICINA DE TECNOLOGÍA E INFORMÁTICA</v>
      </c>
      <c r="N112" s="84" t="s">
        <v>1795</v>
      </c>
      <c r="O112" s="84" t="s">
        <v>1451</v>
      </c>
      <c r="P112" s="84">
        <v>0</v>
      </c>
      <c r="Q112" s="84" t="s">
        <v>1551</v>
      </c>
      <c r="S112" s="83" t="s">
        <v>713</v>
      </c>
      <c r="T112" s="83" t="str">
        <f>VLOOKUP(A112,'PAI 2025 GPS rempl2)'!$A$3:$E$505,4,0)</f>
        <v>Producto</v>
      </c>
      <c r="U112" s="84" t="s">
        <v>1588</v>
      </c>
      <c r="V112" s="31">
        <f>VLOOKUP(S112,'PAI 2025 GPS rempl2)'!$E$4:$P$504,12,0)</f>
        <v>100</v>
      </c>
      <c r="W112" s="31" t="e">
        <f>+(V112*100)/($V$112+#REF!+$V$321+$V$330+$V$371)</f>
        <v>#REF!</v>
      </c>
    </row>
    <row r="113" spans="1:23" x14ac:dyDescent="0.25">
      <c r="A113" s="83" t="s">
        <v>717</v>
      </c>
      <c r="B113" s="83" t="str">
        <f>VLOOKUP(A113,'PAI 2025 GPS rempl2)'!$A$3:$E$505,4,0)</f>
        <v>Actividad propia</v>
      </c>
      <c r="C113" s="84" t="s">
        <v>1588</v>
      </c>
      <c r="D113" s="84" t="s">
        <v>1587</v>
      </c>
      <c r="E113" s="84" t="s">
        <v>1450</v>
      </c>
      <c r="F113" s="84"/>
      <c r="G113" s="84" t="str">
        <f>VLOOKUP(A113,'PAI 2025 GPS rempl2)'!$E$4:$L$504,8,0)</f>
        <v>N/A</v>
      </c>
      <c r="H113" s="84" t="str">
        <f>VLOOKUP(A113,'PAI 2025 GPS rempl2)'!$A$4:$V$504,15,0)</f>
        <v>Identificar las necesidades de  ajuste a herramientas tecnológicas para el seguimiento del ciclo  de contratción (Documento con las necesidades identificadas)</v>
      </c>
      <c r="I113" s="84">
        <f>VLOOKUP(A113,'PAI 2025 GPS rempl2)'!$A$4:$V$504,17,0)</f>
        <v>1</v>
      </c>
      <c r="J113" s="84" t="str">
        <f>VLOOKUP(A113,'PAI 2025 GPS rempl2)'!$A$4:$V$504,18,0)</f>
        <v>Númerica</v>
      </c>
      <c r="K113" s="181" t="str">
        <f>VLOOKUP(A113,'PAI 2025 GPS rempl2)'!$A$4:$V$504,20,0)</f>
        <v>2025-07-01</v>
      </c>
      <c r="L113" s="181" t="str">
        <f>VLOOKUP(A113,'PAI 2025 GPS rempl2)'!$A$4:$V$504,21,0)</f>
        <v>2025-09-30</v>
      </c>
      <c r="M113" s="84" t="str">
        <f>VLOOKUP(A113,'PAI 2025 GPS rempl2)'!$A$4:$V$504,22,0)</f>
        <v>105-GRUPO DE TRABAJO DE CONTRATACIÓN;
20-OFICINA DE TECNOLOGÍA E INFORMÁTICA</v>
      </c>
      <c r="N113" s="84"/>
      <c r="O113" s="84"/>
      <c r="P113" s="84"/>
      <c r="Q113" s="84"/>
      <c r="S113" s="83" t="s">
        <v>717</v>
      </c>
      <c r="T113" s="83" t="str">
        <f>VLOOKUP(A113,'PAI 2025 GPS rempl2)'!$A$3:$E$505,4,0)</f>
        <v>Actividad propia</v>
      </c>
      <c r="U113" s="84" t="s">
        <v>1588</v>
      </c>
      <c r="V113" s="31">
        <f>VLOOKUP(S113,'PAI 2025 GPS rempl2)'!$E$4:$P$504,12,0)</f>
        <v>100</v>
      </c>
      <c r="W113" s="31" t="e">
        <f>+(V113*100)/($V$113+#REF!+#REF!+$V$322+$V$323+$V$324+$V$325+$V$331+$V$332+$V$372+$V$373+$V$375+$V$376)</f>
        <v>#REF!</v>
      </c>
    </row>
    <row r="114" spans="1:23" x14ac:dyDescent="0.25">
      <c r="A114" s="83" t="s">
        <v>719</v>
      </c>
      <c r="B114" s="83" t="str">
        <f>VLOOKUP(A114,'PAI 2025 GPS rempl2)'!$A$3:$E$505,4,0)</f>
        <v>Actividad sin participaci�n</v>
      </c>
      <c r="C114" s="84" t="s">
        <v>1588</v>
      </c>
      <c r="D114" s="84" t="s">
        <v>1587</v>
      </c>
      <c r="E114" s="84" t="s">
        <v>1450</v>
      </c>
      <c r="F114" s="84"/>
      <c r="G114" s="84" t="str">
        <f>VLOOKUP(A114,'PAI 2025 GPS rempl2)'!$E$4:$L$504,8,0)</f>
        <v>N/A</v>
      </c>
      <c r="H114" s="84" t="str">
        <f>VLOOKUP(A114,'PAI 2025 GPS rempl2)'!$A$4:$V$504,15,0)</f>
        <v>Emitir concepto de viabilidad técnica y presupuestal con base en las necesidades identificadas (Concepto diagnóstico entregado)</v>
      </c>
      <c r="I114" s="84">
        <f>VLOOKUP(A114,'PAI 2025 GPS rempl2)'!$A$4:$V$504,17,0)</f>
        <v>1</v>
      </c>
      <c r="J114" s="84" t="str">
        <f>VLOOKUP(A114,'PAI 2025 GPS rempl2)'!$A$4:$V$504,18,0)</f>
        <v>Númerica</v>
      </c>
      <c r="K114" s="181" t="str">
        <f>VLOOKUP(A114,'PAI 2025 GPS rempl2)'!$A$4:$V$504,20,0)</f>
        <v>2025-10-01</v>
      </c>
      <c r="L114" s="181" t="str">
        <f>VLOOKUP(A114,'PAI 2025 GPS rempl2)'!$A$4:$V$504,21,0)</f>
        <v>2025-11-28</v>
      </c>
      <c r="M114" s="84" t="str">
        <f>VLOOKUP(A114,'PAI 2025 GPS rempl2)'!$A$4:$V$504,22,0)</f>
        <v>20-OFICINA DE TECNOLOGÍA E INFORMÁTICA</v>
      </c>
      <c r="N114" s="84"/>
      <c r="O114" s="84"/>
      <c r="P114" s="84"/>
      <c r="Q114" s="84"/>
      <c r="S114" s="83" t="s">
        <v>719</v>
      </c>
      <c r="T114" s="83" t="str">
        <f>VLOOKUP(A114,'PAI 2025 GPS rempl2)'!$A$3:$E$505,4,0)</f>
        <v>Actividad sin participaci�n</v>
      </c>
      <c r="U114" s="84" t="s">
        <v>1588</v>
      </c>
      <c r="V114" s="31">
        <f>VLOOKUP(S114,'PAI 2025 GPS rempl2)'!$E$4:$P$504,12,0)</f>
        <v>0</v>
      </c>
      <c r="W114" s="31">
        <f>+V114</f>
        <v>0</v>
      </c>
    </row>
    <row r="115" spans="1:23" x14ac:dyDescent="0.25">
      <c r="A115" s="83" t="s">
        <v>722</v>
      </c>
      <c r="B115" s="83" t="str">
        <f>VLOOKUP(A115,'PAI 2025 GPS rempl2)'!$A$3:$E$505,4,0)</f>
        <v>Producto</v>
      </c>
      <c r="C115" s="84" t="s">
        <v>1581</v>
      </c>
      <c r="D115" s="84" t="s">
        <v>1585</v>
      </c>
      <c r="E115" s="84" t="s">
        <v>646</v>
      </c>
      <c r="F115" s="84" t="s">
        <v>10</v>
      </c>
      <c r="G115" s="84" t="str">
        <f>VLOOKUP(A115,'PAI 2025 GPS rempl2)'!$E$4:$L$504,8,0)</f>
        <v>C-3503-0200-0014-20309b</v>
      </c>
      <c r="H115" s="84" t="str">
        <f>VLOOKUP(A115,'PAI 2025 GPS rempl2)'!$A$4:$V$504,15,0)</f>
        <v>Programas de fomento al uso estratégico de la propiedad industrial como herramienta de competitividad para empresarios, ejecutados.  (Matriz de seguimiento e informe final de ejecución de los programas)</v>
      </c>
      <c r="I115" s="84">
        <f>VLOOKUP(A115,'PAI 2025 GPS rempl2)'!$A$4:$V$504,17,0)</f>
        <v>100</v>
      </c>
      <c r="J115" s="84" t="str">
        <f>VLOOKUP(A115,'PAI 2025 GPS rempl2)'!$A$4:$V$504,18,0)</f>
        <v>Porcentual</v>
      </c>
      <c r="K115" s="181" t="str">
        <f>VLOOKUP(A115,'PAI 2025 GPS rempl2)'!$A$4:$V$504,20,0)</f>
        <v>2025-01-13</v>
      </c>
      <c r="L115" s="181" t="str">
        <f>VLOOKUP(A115,'PAI 2025 GPS rempl2)'!$A$4:$V$504,21,0)</f>
        <v>2025-11-28</v>
      </c>
      <c r="M115" s="84" t="str">
        <f>VLOOKUP(A115,'PAI 2025 GPS rempl2)'!$A$4:$V$504,22,0)</f>
        <v>2023-GRUPO DE TRABAJO DE CENTRO DE INFORMACIÓN TECNOLÓGICA Y APOYO A LA GESTIÓN DE PROPIEDAD LA INDUSTRIAL</v>
      </c>
      <c r="N115" s="84" t="s">
        <v>1456</v>
      </c>
      <c r="O115" s="84" t="s">
        <v>1457</v>
      </c>
      <c r="P115" s="84" t="s">
        <v>1609</v>
      </c>
      <c r="Q115" s="84" t="s">
        <v>1797</v>
      </c>
      <c r="S115" s="83" t="s">
        <v>722</v>
      </c>
      <c r="T115" s="83" t="str">
        <f>VLOOKUP(A115,'PAI 2025 GPS rempl2)'!$A$3:$E$505,4,0)</f>
        <v>Producto</v>
      </c>
      <c r="U115" s="84" t="s">
        <v>1581</v>
      </c>
      <c r="V115" s="31">
        <f>VLOOKUP(S115,'PAI 2025 GPS rempl2)'!$E$4:$P$504,12,0)</f>
        <v>30</v>
      </c>
      <c r="W115" s="148">
        <f>(V115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16" spans="1:23" x14ac:dyDescent="0.25">
      <c r="A116" s="83" t="s">
        <v>724</v>
      </c>
      <c r="B116" s="83" t="str">
        <f>VLOOKUP(A116,'PAI 2025 GPS rempl2)'!$A$3:$E$505,4,0)</f>
        <v>Actividad propia</v>
      </c>
      <c r="C116" s="84" t="s">
        <v>1581</v>
      </c>
      <c r="D116" s="84" t="s">
        <v>1585</v>
      </c>
      <c r="E116" s="84" t="s">
        <v>646</v>
      </c>
      <c r="F116" s="84"/>
      <c r="G116" s="84" t="str">
        <f>VLOOKUP(A116,'PAI 2025 GPS rempl2)'!$E$4:$L$504,8,0)</f>
        <v>N/A</v>
      </c>
      <c r="H116" s="84" t="str">
        <f>VLOOKUP(A116,'PAI 2025 GPS rempl2)'!$A$4:$V$504,15,0)</f>
        <v>Elaborar matriz de metas y seguimiento de ejecución del programa</v>
      </c>
      <c r="I116" s="84">
        <f>VLOOKUP(A116,'PAI 2025 GPS rempl2)'!$A$4:$V$504,17,0)</f>
        <v>1</v>
      </c>
      <c r="J116" s="84" t="str">
        <f>VLOOKUP(A116,'PAI 2025 GPS rempl2)'!$A$4:$V$504,18,0)</f>
        <v>Númerica</v>
      </c>
      <c r="K116" s="181" t="str">
        <f>VLOOKUP(A116,'PAI 2025 GPS rempl2)'!$A$4:$V$504,20,0)</f>
        <v>2025-01-13</v>
      </c>
      <c r="L116" s="181" t="str">
        <f>VLOOKUP(A116,'PAI 2025 GPS rempl2)'!$A$4:$V$504,21,0)</f>
        <v>2025-02-28</v>
      </c>
      <c r="M116" s="84" t="str">
        <f>VLOOKUP(A116,'PAI 2025 GPS rempl2)'!$A$4:$V$504,22,0)</f>
        <v>2023-GRUPO DE TRABAJO DE CENTRO DE INFORMACIÓN TECNOLÓGICA Y APOYO A LA GESTIÓN DE PROPIEDAD LA INDUSTRIAL</v>
      </c>
      <c r="N116" s="84"/>
      <c r="O116" s="84"/>
      <c r="P116" s="84"/>
      <c r="Q116" s="84"/>
      <c r="S116" s="83" t="s">
        <v>724</v>
      </c>
      <c r="T116" s="83" t="str">
        <f>VLOOKUP(A116,'PAI 2025 GPS rempl2)'!$A$3:$E$505,4,0)</f>
        <v>Actividad propia</v>
      </c>
      <c r="U116" s="84" t="s">
        <v>1581</v>
      </c>
      <c r="V116" s="31">
        <f>VLOOKUP(S116,'PAI 2025 GPS rempl2)'!$E$4:$P$504,12,0)</f>
        <v>10</v>
      </c>
      <c r="W116" s="150" t="e">
        <f>+(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7" spans="1:23" x14ac:dyDescent="0.25">
      <c r="A117" s="83" t="s">
        <v>726</v>
      </c>
      <c r="B117" s="83" t="str">
        <f>VLOOKUP(A117,'PAI 2025 GPS rempl2)'!$A$3:$E$505,4,0)</f>
        <v>Actividad propia</v>
      </c>
      <c r="C117" s="84" t="s">
        <v>1581</v>
      </c>
      <c r="D117" s="84" t="s">
        <v>1585</v>
      </c>
      <c r="E117" s="84" t="s">
        <v>646</v>
      </c>
      <c r="F117" s="84"/>
      <c r="G117" s="84" t="str">
        <f>VLOOKUP(A117,'PAI 2025 GPS rempl2)'!$E$4:$L$504,8,0)</f>
        <v>N/A</v>
      </c>
      <c r="H117" s="84" t="str">
        <f>VLOOKUP(A117,'PAI 2025 GPS rempl2)'!$A$4:$V$504,15,0)</f>
        <v>Ejecutar el programa Centros de Apoyo a la Tecnología y la Innovación CATI. (Matriz de seguimiento e Informe final del programa)</v>
      </c>
      <c r="I117" s="84">
        <f>VLOOKUP(A117,'PAI 2025 GPS rempl2)'!$A$4:$V$504,17,0)</f>
        <v>100</v>
      </c>
      <c r="J117" s="84" t="str">
        <f>VLOOKUP(A117,'PAI 2025 GPS rempl2)'!$A$4:$V$504,18,0)</f>
        <v>Porcentual</v>
      </c>
      <c r="K117" s="181" t="str">
        <f>VLOOKUP(A117,'PAI 2025 GPS rempl2)'!$A$4:$V$504,20,0)</f>
        <v>2025-02-03</v>
      </c>
      <c r="L117" s="181" t="str">
        <f>VLOOKUP(A117,'PAI 2025 GPS rempl2)'!$A$4:$V$504,21,0)</f>
        <v>2025-11-28</v>
      </c>
      <c r="M117" s="84" t="str">
        <f>VLOOKUP(A117,'PAI 2025 GPS rempl2)'!$A$4:$V$504,22,0)</f>
        <v>2023-GRUPO DE TRABAJO DE CENTRO DE INFORMACIÓN TECNOLÓGICA Y APOYO A LA GESTIÓN DE PROPIEDAD LA INDUSTRIAL</v>
      </c>
      <c r="N117" s="84"/>
      <c r="O117" s="84"/>
      <c r="P117" s="84"/>
      <c r="Q117" s="84"/>
      <c r="S117" s="83" t="s">
        <v>726</v>
      </c>
      <c r="T117" s="83" t="str">
        <f>VLOOKUP(A117,'PAI 2025 GPS rempl2)'!$A$3:$E$505,4,0)</f>
        <v>Actividad propia</v>
      </c>
      <c r="U117" s="84" t="s">
        <v>1581</v>
      </c>
      <c r="V117" s="31">
        <f>VLOOKUP(S117,'PAI 2025 GPS rempl2)'!$E$4:$P$504,12,0)</f>
        <v>60</v>
      </c>
      <c r="W117" s="150" t="e">
        <f>+(V117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8" spans="1:23" x14ac:dyDescent="0.25">
      <c r="A118" s="83" t="s">
        <v>727</v>
      </c>
      <c r="B118" s="83" t="str">
        <f>VLOOKUP(A118,'PAI 2025 GPS rempl2)'!$A$3:$E$505,4,0)</f>
        <v>Actividad propia</v>
      </c>
      <c r="C118" s="84" t="s">
        <v>1581</v>
      </c>
      <c r="D118" s="84" t="s">
        <v>1585</v>
      </c>
      <c r="E118" s="84" t="s">
        <v>646</v>
      </c>
      <c r="F118" s="84"/>
      <c r="G118" s="84" t="str">
        <f>VLOOKUP(A118,'PAI 2025 GPS rempl2)'!$E$4:$L$504,8,0)</f>
        <v>N/A</v>
      </c>
      <c r="H118" s="84" t="str">
        <f>VLOOKUP(A118,'PAI 2025 GPS rempl2)'!$A$4:$V$504,15,0)</f>
        <v>Elaborar matriz de fases y etapas para el seguimiento de ejecución del programa</v>
      </c>
      <c r="I118" s="84">
        <f>VLOOKUP(A118,'PAI 2025 GPS rempl2)'!$A$4:$V$504,17,0)</f>
        <v>1</v>
      </c>
      <c r="J118" s="84" t="str">
        <f>VLOOKUP(A118,'PAI 2025 GPS rempl2)'!$A$4:$V$504,18,0)</f>
        <v>Númerica</v>
      </c>
      <c r="K118" s="181" t="str">
        <f>VLOOKUP(A118,'PAI 2025 GPS rempl2)'!$A$4:$V$504,20,0)</f>
        <v>2025-02-03</v>
      </c>
      <c r="L118" s="181" t="str">
        <f>VLOOKUP(A118,'PAI 2025 GPS rempl2)'!$A$4:$V$504,21,0)</f>
        <v>2025-02-28</v>
      </c>
      <c r="M118" s="84" t="str">
        <f>VLOOKUP(A118,'PAI 2025 GPS rempl2)'!$A$4:$V$504,22,0)</f>
        <v>2023-GRUPO DE TRABAJO DE CENTRO DE INFORMACIÓN TECNOLÓGICA Y APOYO A LA GESTIÓN DE PROPIEDAD LA INDUSTRIAL</v>
      </c>
      <c r="N118" s="84"/>
      <c r="O118" s="84"/>
      <c r="P118" s="84"/>
      <c r="Q118" s="84"/>
      <c r="S118" s="83" t="s">
        <v>727</v>
      </c>
      <c r="T118" s="83" t="str">
        <f>VLOOKUP(A118,'PAI 2025 GPS rempl2)'!$A$3:$E$505,4,0)</f>
        <v>Actividad propia</v>
      </c>
      <c r="U118" s="84" t="s">
        <v>1581</v>
      </c>
      <c r="V118" s="31">
        <f>VLOOKUP(S118,'PAI 2025 GPS rempl2)'!$E$4:$P$504,12,0)</f>
        <v>10</v>
      </c>
      <c r="W118" s="150" t="e">
        <f>+(V118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19" spans="1:23" x14ac:dyDescent="0.25">
      <c r="A119" s="83" t="s">
        <v>728</v>
      </c>
      <c r="B119" s="83" t="str">
        <f>VLOOKUP(A119,'PAI 2025 GPS rempl2)'!$A$3:$E$505,4,0)</f>
        <v>Actividad propia</v>
      </c>
      <c r="C119" s="84" t="s">
        <v>1581</v>
      </c>
      <c r="D119" s="84" t="s">
        <v>1585</v>
      </c>
      <c r="E119" s="84" t="s">
        <v>646</v>
      </c>
      <c r="F119" s="84"/>
      <c r="G119" s="84" t="str">
        <f>VLOOKUP(A119,'PAI 2025 GPS rempl2)'!$E$4:$L$504,8,0)</f>
        <v>N/A</v>
      </c>
      <c r="H119" s="84" t="str">
        <f>VLOOKUP(A119,'PAI 2025 GPS rempl2)'!$A$4:$V$504,15,0)</f>
        <v>Ejecutar el programa Propiedad Industrial para MIPYMES. (Matriz de seguimiento e Informe final del programa)</v>
      </c>
      <c r="I119" s="84">
        <f>VLOOKUP(A119,'PAI 2025 GPS rempl2)'!$A$4:$V$504,17,0)</f>
        <v>100</v>
      </c>
      <c r="J119" s="84" t="str">
        <f>VLOOKUP(A119,'PAI 2025 GPS rempl2)'!$A$4:$V$504,18,0)</f>
        <v>Porcentual</v>
      </c>
      <c r="K119" s="181" t="str">
        <f>VLOOKUP(A119,'PAI 2025 GPS rempl2)'!$A$4:$V$504,20,0)</f>
        <v>2025-03-03</v>
      </c>
      <c r="L119" s="181" t="str">
        <f>VLOOKUP(A119,'PAI 2025 GPS rempl2)'!$A$4:$V$504,21,0)</f>
        <v>2025-11-28</v>
      </c>
      <c r="M119" s="84" t="str">
        <f>VLOOKUP(A119,'PAI 2025 GPS rempl2)'!$A$4:$V$504,22,0)</f>
        <v>2023-GRUPO DE TRABAJO DE CENTRO DE INFORMACIÓN TECNOLÓGICA Y APOYO A LA GESTIÓN DE PROPIEDAD LA INDUSTRIAL</v>
      </c>
      <c r="N119" s="84"/>
      <c r="O119" s="84"/>
      <c r="P119" s="84"/>
      <c r="Q119" s="84"/>
      <c r="S119" s="83" t="s">
        <v>728</v>
      </c>
      <c r="T119" s="83" t="str">
        <f>VLOOKUP(A119,'PAI 2025 GPS rempl2)'!$A$3:$E$505,4,0)</f>
        <v>Actividad propia</v>
      </c>
      <c r="U119" s="84" t="s">
        <v>1581</v>
      </c>
      <c r="V119" s="31">
        <f>VLOOKUP(S119,'PAI 2025 GPS rempl2)'!$E$4:$P$504,12,0)</f>
        <v>20</v>
      </c>
      <c r="W119" s="150" t="e">
        <f>+(V119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0" spans="1:23" x14ac:dyDescent="0.25">
      <c r="A120" s="83" t="s">
        <v>729</v>
      </c>
      <c r="B120" s="83" t="str">
        <f>VLOOKUP(A120,'PAI 2025 GPS rempl2)'!$A$3:$E$505,4,0)</f>
        <v>Producto</v>
      </c>
      <c r="C120" s="84" t="s">
        <v>1581</v>
      </c>
      <c r="D120" s="84" t="s">
        <v>1589</v>
      </c>
      <c r="E120" s="84" t="s">
        <v>730</v>
      </c>
      <c r="F120" s="84" t="s">
        <v>13</v>
      </c>
      <c r="G120" s="84" t="str">
        <f>VLOOKUP(A120,'PAI 2025 GPS rempl2)'!$E$4:$L$504,8,0)</f>
        <v>N/A</v>
      </c>
      <c r="H120" s="84" t="str">
        <f>VLOOKUP(A120,'PAI 2025 GPS rempl2)'!$A$4:$V$504,15,0)</f>
        <v>Mesas de integración para la conexión de actores del ecosistema de innovación involucrados en temas de Propiedad Industrial y transferencia tecnológica, realizadas  (Actas de reunión firmadas)</v>
      </c>
      <c r="I120" s="84">
        <f>VLOOKUP(A120,'PAI 2025 GPS rempl2)'!$A$4:$V$504,17,0)</f>
        <v>2</v>
      </c>
      <c r="J120" s="84" t="str">
        <f>VLOOKUP(A120,'PAI 2025 GPS rempl2)'!$A$4:$V$504,18,0)</f>
        <v>Númerica</v>
      </c>
      <c r="K120" s="181" t="str">
        <f>VLOOKUP(A120,'PAI 2025 GPS rempl2)'!$A$4:$V$504,20,0)</f>
        <v>2025-01-13</v>
      </c>
      <c r="L120" s="181" t="str">
        <f>VLOOKUP(A120,'PAI 2025 GPS rempl2)'!$A$4:$V$504,21,0)</f>
        <v>2025-11-28</v>
      </c>
      <c r="M120" s="84" t="str">
        <f>VLOOKUP(A120,'PAI 2025 GPS rempl2)'!$A$4:$V$504,22,0)</f>
        <v>2023-GRUPO DE TRABAJO DE CENTRO DE INFORMACIÓN TECNOLÓGICA Y APOYO A LA GESTIÓN DE PROPIEDAD LA INDUSTRIAL</v>
      </c>
      <c r="N120" s="84" t="s">
        <v>1459</v>
      </c>
      <c r="O120" s="84" t="s">
        <v>1498</v>
      </c>
      <c r="P120" s="84" t="s">
        <v>1610</v>
      </c>
      <c r="Q120" s="84" t="s">
        <v>1554</v>
      </c>
      <c r="S120" s="83" t="s">
        <v>729</v>
      </c>
      <c r="T120" s="83" t="str">
        <f>VLOOKUP(A120,'PAI 2025 GPS rempl2)'!$A$3:$E$505,4,0)</f>
        <v>Producto</v>
      </c>
      <c r="U120" s="84" t="s">
        <v>1581</v>
      </c>
      <c r="V120" s="31">
        <f>VLOOKUP(S120,'PAI 2025 GPS rempl2)'!$E$4:$P$504,12,0)</f>
        <v>10</v>
      </c>
      <c r="W120" s="148">
        <f>(V120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1" spans="1:23" x14ac:dyDescent="0.25">
      <c r="A121" s="83" t="s">
        <v>732</v>
      </c>
      <c r="B121" s="83" t="str">
        <f>VLOOKUP(A121,'PAI 2025 GPS rempl2)'!$A$3:$E$505,4,0)</f>
        <v>Actividad propia</v>
      </c>
      <c r="C121" s="84" t="s">
        <v>1581</v>
      </c>
      <c r="D121" s="84" t="s">
        <v>1589</v>
      </c>
      <c r="E121" s="84" t="s">
        <v>730</v>
      </c>
      <c r="F121" s="84"/>
      <c r="G121" s="84" t="str">
        <f>VLOOKUP(A121,'PAI 2025 GPS rempl2)'!$E$4:$L$504,8,0)</f>
        <v>N/A</v>
      </c>
      <c r="H121" s="84" t="str">
        <f>VLOOKUP(A121,'PAI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84">
        <f>VLOOKUP(A121,'PAI 2025 GPS rempl2)'!$A$4:$V$504,17,0)</f>
        <v>1</v>
      </c>
      <c r="J121" s="84" t="str">
        <f>VLOOKUP(A121,'PAI 2025 GPS rempl2)'!$A$4:$V$504,18,0)</f>
        <v>Númerica</v>
      </c>
      <c r="K121" s="181" t="str">
        <f>VLOOKUP(A121,'PAI 2025 GPS rempl2)'!$A$4:$V$504,20,0)</f>
        <v>2025-01-13</v>
      </c>
      <c r="L121" s="181" t="str">
        <f>VLOOKUP(A121,'PAI 2025 GPS rempl2)'!$A$4:$V$504,21,0)</f>
        <v>2025-03-31</v>
      </c>
      <c r="M121" s="84" t="str">
        <f>VLOOKUP(A121,'PAI 2025 GPS rempl2)'!$A$4:$V$504,22,0)</f>
        <v>2023-GRUPO DE TRABAJO DE CENTRO DE INFORMACIÓN TECNOLÓGICA Y APOYO A LA GESTIÓN DE PROPIEDAD LA INDUSTRIAL</v>
      </c>
      <c r="N121" s="84"/>
      <c r="O121" s="84"/>
      <c r="P121" s="84"/>
      <c r="Q121" s="84"/>
      <c r="S121" s="83" t="s">
        <v>732</v>
      </c>
      <c r="T121" s="83" t="str">
        <f>VLOOKUP(A121,'PAI 2025 GPS rempl2)'!$A$3:$E$505,4,0)</f>
        <v>Actividad propia</v>
      </c>
      <c r="U121" s="84" t="s">
        <v>1581</v>
      </c>
      <c r="V121" s="31">
        <f>VLOOKUP(S121,'PAI 2025 GPS rempl2)'!$E$4:$P$504,12,0)</f>
        <v>60</v>
      </c>
      <c r="W121" s="150" t="e">
        <f>+(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2" spans="1:23" x14ac:dyDescent="0.25">
      <c r="A122" s="83" t="s">
        <v>734</v>
      </c>
      <c r="B122" s="83" t="str">
        <f>VLOOKUP(A122,'PAI 2025 GPS rempl2)'!$A$3:$E$505,4,0)</f>
        <v>Actividad propia</v>
      </c>
      <c r="C122" s="84" t="s">
        <v>1581</v>
      </c>
      <c r="D122" s="84" t="s">
        <v>1589</v>
      </c>
      <c r="E122" s="84" t="s">
        <v>730</v>
      </c>
      <c r="F122" s="84"/>
      <c r="G122" s="84" t="str">
        <f>VLOOKUP(A122,'PAI 2025 GPS rempl2)'!$E$4:$L$504,8,0)</f>
        <v>N/A</v>
      </c>
      <c r="H122" s="84" t="str">
        <f>VLOOKUP(A122,'PAI 2025 GPS rempl2)'!$A$4:$V$504,15,0)</f>
        <v>Realizar las mesas de integración  (Actas de reunión firmadas)</v>
      </c>
      <c r="I122" s="84">
        <f>VLOOKUP(A122,'PAI 2025 GPS rempl2)'!$A$4:$V$504,17,0)</f>
        <v>2</v>
      </c>
      <c r="J122" s="84" t="str">
        <f>VLOOKUP(A122,'PAI 2025 GPS rempl2)'!$A$4:$V$504,18,0)</f>
        <v>Númerica</v>
      </c>
      <c r="K122" s="181" t="str">
        <f>VLOOKUP(A122,'PAI 2025 GPS rempl2)'!$A$4:$V$504,20,0)</f>
        <v>2025-04-01</v>
      </c>
      <c r="L122" s="181" t="str">
        <f>VLOOKUP(A122,'PAI 2025 GPS rempl2)'!$A$4:$V$504,21,0)</f>
        <v>2025-11-28</v>
      </c>
      <c r="M122" s="84" t="str">
        <f>VLOOKUP(A122,'PAI 2025 GPS rempl2)'!$A$4:$V$504,22,0)</f>
        <v>2023-GRUPO DE TRABAJO DE CENTRO DE INFORMACIÓN TECNOLÓGICA Y APOYO A LA GESTIÓN DE PROPIEDAD LA INDUSTRIAL</v>
      </c>
      <c r="N122" s="84"/>
      <c r="O122" s="84"/>
      <c r="P122" s="84"/>
      <c r="Q122" s="84"/>
      <c r="S122" s="83" t="s">
        <v>734</v>
      </c>
      <c r="T122" s="83" t="str">
        <f>VLOOKUP(A122,'PAI 2025 GPS rempl2)'!$A$3:$E$505,4,0)</f>
        <v>Actividad propia</v>
      </c>
      <c r="U122" s="84" t="s">
        <v>1581</v>
      </c>
      <c r="V122" s="31">
        <f>VLOOKUP(S122,'PAI 2025 GPS rempl2)'!$E$4:$P$504,12,0)</f>
        <v>40</v>
      </c>
      <c r="W122" s="150" t="e">
        <f>+(V122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3" spans="1:23" x14ac:dyDescent="0.25">
      <c r="A123" s="83" t="s">
        <v>735</v>
      </c>
      <c r="B123" s="83" t="str">
        <f>VLOOKUP(A123,'PAI 2025 GPS rempl2)'!$A$3:$E$505,4,0)</f>
        <v>Producto</v>
      </c>
      <c r="C123" s="84" t="s">
        <v>1581</v>
      </c>
      <c r="D123" s="84" t="s">
        <v>1585</v>
      </c>
      <c r="E123" s="84" t="s">
        <v>646</v>
      </c>
      <c r="F123" s="84" t="s">
        <v>10</v>
      </c>
      <c r="G123" s="84" t="str">
        <f>VLOOKUP(A123,'PAI 2025 GPS rempl2)'!$E$4:$L$504,8,0)</f>
        <v>C-3503-0200-0014-20309b</v>
      </c>
      <c r="H123" s="84" t="str">
        <f>VLOOKUP(A123,'PAI 2025 GPS rempl2)'!$A$4:$V$504,15,0)</f>
        <v>Programas de fomento para el uso estratégico de la propiedad industrial en la Economía Popular, ejecutados.  (Matriz de seguimiento e informe final de ejecución de los programas)</v>
      </c>
      <c r="I123" s="84">
        <f>VLOOKUP(A123,'PAI 2025 GPS rempl2)'!$A$4:$V$504,17,0)</f>
        <v>100</v>
      </c>
      <c r="J123" s="84" t="str">
        <f>VLOOKUP(A123,'PAI 2025 GPS rempl2)'!$A$4:$V$504,18,0)</f>
        <v>Porcentual</v>
      </c>
      <c r="K123" s="181" t="str">
        <f>VLOOKUP(A123,'PAI 2025 GPS rempl2)'!$A$4:$V$504,20,0)</f>
        <v>2025-02-03</v>
      </c>
      <c r="L123" s="181" t="str">
        <f>VLOOKUP(A123,'PAI 2025 GPS rempl2)'!$A$4:$V$504,21,0)</f>
        <v>2025-11-28</v>
      </c>
      <c r="M123" s="84" t="str">
        <f>VLOOKUP(A123,'PAI 2025 GPS rempl2)'!$A$4:$V$504,22,0)</f>
        <v>2023-GRUPO DE TRABAJO DE CENTRO DE INFORMACIÓN TECNOLÓGICA Y APOYO A LA GESTIÓN DE PROPIEDAD LA INDUSTRIAL</v>
      </c>
      <c r="N123" s="84" t="s">
        <v>1456</v>
      </c>
      <c r="O123" s="84" t="s">
        <v>1457</v>
      </c>
      <c r="P123" s="84" t="s">
        <v>1611</v>
      </c>
      <c r="Q123" s="84" t="s">
        <v>1797</v>
      </c>
      <c r="S123" s="83" t="s">
        <v>735</v>
      </c>
      <c r="T123" s="83" t="str">
        <f>VLOOKUP(A123,'PAI 2025 GPS rempl2)'!$A$3:$E$505,4,0)</f>
        <v>Producto</v>
      </c>
      <c r="U123" s="84" t="s">
        <v>1581</v>
      </c>
      <c r="V123" s="31">
        <f>VLOOKUP(S123,'PAI 2025 GPS rempl2)'!$E$4:$P$504,12,0)</f>
        <v>30</v>
      </c>
      <c r="W123" s="148">
        <f>(V123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24" spans="1:23" x14ac:dyDescent="0.25">
      <c r="A124" s="83" t="s">
        <v>736</v>
      </c>
      <c r="B124" s="83" t="str">
        <f>VLOOKUP(A124,'PAI 2025 GPS rempl2)'!$A$3:$E$505,4,0)</f>
        <v>Actividad propia</v>
      </c>
      <c r="C124" s="84" t="s">
        <v>1581</v>
      </c>
      <c r="D124" s="84" t="s">
        <v>1585</v>
      </c>
      <c r="E124" s="84" t="s">
        <v>646</v>
      </c>
      <c r="F124" s="84"/>
      <c r="G124" s="84" t="str">
        <f>VLOOKUP(A124,'PAI 2025 GPS rempl2)'!$E$4:$L$504,8,0)</f>
        <v>N/A</v>
      </c>
      <c r="H124" s="84" t="str">
        <f>VLOOKUP(A124,'PAI 2025 GPS rempl2)'!$A$4:$V$504,15,0)</f>
        <v>Elaborar matriz programación de jornadas y seguimiento de ejecución del programa</v>
      </c>
      <c r="I124" s="84">
        <f>VLOOKUP(A124,'PAI 2025 GPS rempl2)'!$A$4:$V$504,17,0)</f>
        <v>1</v>
      </c>
      <c r="J124" s="84" t="str">
        <f>VLOOKUP(A124,'PAI 2025 GPS rempl2)'!$A$4:$V$504,18,0)</f>
        <v>Númerica</v>
      </c>
      <c r="K124" s="181" t="str">
        <f>VLOOKUP(A124,'PAI 2025 GPS rempl2)'!$A$4:$V$504,20,0)</f>
        <v>2025-02-03</v>
      </c>
      <c r="L124" s="181" t="str">
        <f>VLOOKUP(A124,'PAI 2025 GPS rempl2)'!$A$4:$V$504,21,0)</f>
        <v>2025-02-28</v>
      </c>
      <c r="M124" s="84" t="str">
        <f>VLOOKUP(A124,'PAI 2025 GPS rempl2)'!$A$4:$V$504,22,0)</f>
        <v>2023-GRUPO DE TRABAJO DE CENTRO DE INFORMACIÓN TECNOLÓGICA Y APOYO A LA GESTIÓN DE PROPIEDAD LA INDUSTRIAL</v>
      </c>
      <c r="N124" s="84"/>
      <c r="O124" s="84"/>
      <c r="P124" s="84"/>
      <c r="Q124" s="84"/>
      <c r="S124" s="83" t="s">
        <v>736</v>
      </c>
      <c r="T124" s="83" t="str">
        <f>VLOOKUP(A124,'PAI 2025 GPS rempl2)'!$A$3:$E$505,4,0)</f>
        <v>Actividad propia</v>
      </c>
      <c r="U124" s="84" t="s">
        <v>1581</v>
      </c>
      <c r="V124" s="31">
        <f>VLOOKUP(S124,'PAI 2025 GPS rempl2)'!$E$4:$P$504,12,0)</f>
        <v>60</v>
      </c>
      <c r="W124" s="150" t="e">
        <f>+(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5" spans="1:23" x14ac:dyDescent="0.25">
      <c r="A125" s="83" t="s">
        <v>737</v>
      </c>
      <c r="B125" s="83" t="str">
        <f>VLOOKUP(A125,'PAI 2025 GPS rempl2)'!$A$3:$E$505,4,0)</f>
        <v>Actividad propia</v>
      </c>
      <c r="C125" s="84" t="s">
        <v>1581</v>
      </c>
      <c r="D125" s="84" t="s">
        <v>1585</v>
      </c>
      <c r="E125" s="84" t="s">
        <v>646</v>
      </c>
      <c r="F125" s="84"/>
      <c r="G125" s="84" t="str">
        <f>VLOOKUP(A125,'PAI 2025 GPS rempl2)'!$E$4:$L$504,8,0)</f>
        <v>N/A</v>
      </c>
      <c r="H125" s="84" t="str">
        <f>VLOOKUP(A125,'PAI 2025 GPS rempl2)'!$A$4:$V$504,15,0)</f>
        <v>Ejecutar el programa Propiedad Industrial para emprendedores PI-e.   (Matriz de seguimiento e Informe final del programa)</v>
      </c>
      <c r="I125" s="84">
        <f>VLOOKUP(A125,'PAI 2025 GPS rempl2)'!$A$4:$V$504,17,0)</f>
        <v>100</v>
      </c>
      <c r="J125" s="84" t="str">
        <f>VLOOKUP(A125,'PAI 2025 GPS rempl2)'!$A$4:$V$504,18,0)</f>
        <v>Porcentual</v>
      </c>
      <c r="K125" s="181" t="str">
        <f>VLOOKUP(A125,'PAI 2025 GPS rempl2)'!$A$4:$V$504,20,0)</f>
        <v>2025-02-03</v>
      </c>
      <c r="L125" s="181" t="str">
        <f>VLOOKUP(A125,'PAI 2025 GPS rempl2)'!$A$4:$V$504,21,0)</f>
        <v>2025-11-28</v>
      </c>
      <c r="M125" s="84" t="str">
        <f>VLOOKUP(A125,'PAI 2025 GPS rempl2)'!$A$4:$V$504,22,0)</f>
        <v>2023-GRUPO DE TRABAJO DE CENTRO DE INFORMACIÓN TECNOLÓGICA Y APOYO A LA GESTIÓN DE PROPIEDAD LA INDUSTRIAL</v>
      </c>
      <c r="N125" s="84"/>
      <c r="O125" s="84"/>
      <c r="P125" s="84"/>
      <c r="Q125" s="84"/>
      <c r="S125" s="83" t="s">
        <v>737</v>
      </c>
      <c r="T125" s="83" t="str">
        <f>VLOOKUP(A125,'PAI 2025 GPS rempl2)'!$A$3:$E$505,4,0)</f>
        <v>Actividad propia</v>
      </c>
      <c r="U125" s="84" t="s">
        <v>1581</v>
      </c>
      <c r="V125" s="31">
        <f>VLOOKUP(S125,'PAI 2025 GPS rempl2)'!$E$4:$P$504,12,0)</f>
        <v>10</v>
      </c>
      <c r="W125" s="150" t="e">
        <f>+(V125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6" spans="1:23" x14ac:dyDescent="0.25">
      <c r="A126" s="83" t="s">
        <v>738</v>
      </c>
      <c r="B126" s="83" t="str">
        <f>VLOOKUP(A126,'PAI 2025 GPS rempl2)'!$A$3:$E$505,4,0)</f>
        <v>Actividad propia</v>
      </c>
      <c r="C126" s="84" t="s">
        <v>1581</v>
      </c>
      <c r="D126" s="84" t="s">
        <v>1585</v>
      </c>
      <c r="E126" s="84" t="s">
        <v>646</v>
      </c>
      <c r="F126" s="84"/>
      <c r="G126" s="84" t="str">
        <f>VLOOKUP(A126,'PAI 2025 GPS rempl2)'!$E$4:$L$504,8,0)</f>
        <v>N/A</v>
      </c>
      <c r="H126" s="84" t="str">
        <f>VLOOKUP(A126,'PAI 2025 GPS rempl2)'!$A$4:$V$504,15,0)</f>
        <v>Elaborar matriz de etapas para el seguimiento de ejecución de la estrategia</v>
      </c>
      <c r="I126" s="84">
        <f>VLOOKUP(A126,'PAI 2025 GPS rempl2)'!$A$4:$V$504,17,0)</f>
        <v>1</v>
      </c>
      <c r="J126" s="84" t="str">
        <f>VLOOKUP(A126,'PAI 2025 GPS rempl2)'!$A$4:$V$504,18,0)</f>
        <v>Númerica</v>
      </c>
      <c r="K126" s="181" t="str">
        <f>VLOOKUP(A126,'PAI 2025 GPS rempl2)'!$A$4:$V$504,20,0)</f>
        <v>2025-02-03</v>
      </c>
      <c r="L126" s="181" t="str">
        <f>VLOOKUP(A126,'PAI 2025 GPS rempl2)'!$A$4:$V$504,21,0)</f>
        <v>2025-02-28</v>
      </c>
      <c r="M126" s="84" t="str">
        <f>VLOOKUP(A126,'PAI 2025 GPS rempl2)'!$A$4:$V$504,22,0)</f>
        <v>2023-GRUPO DE TRABAJO DE CENTRO DE INFORMACIÓN TECNOLÓGICA Y APOYO A LA GESTIÓN DE PROPIEDAD LA INDUSTRIAL</v>
      </c>
      <c r="N126" s="84"/>
      <c r="O126" s="84"/>
      <c r="P126" s="84"/>
      <c r="Q126" s="84"/>
      <c r="S126" s="83" t="s">
        <v>738</v>
      </c>
      <c r="T126" s="83" t="str">
        <f>VLOOKUP(A126,'PAI 2025 GPS rempl2)'!$A$3:$E$505,4,0)</f>
        <v>Actividad propia</v>
      </c>
      <c r="U126" s="84" t="s">
        <v>1581</v>
      </c>
      <c r="V126" s="31">
        <f>VLOOKUP(S126,'PAI 2025 GPS rempl2)'!$E$4:$P$504,12,0)</f>
        <v>10</v>
      </c>
      <c r="W126" s="150" t="e">
        <f>+(V126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7" spans="1:23" x14ac:dyDescent="0.25">
      <c r="A127" s="83" t="s">
        <v>739</v>
      </c>
      <c r="B127" s="83" t="str">
        <f>VLOOKUP(A127,'PAI 2025 GPS rempl2)'!$A$3:$E$505,4,0)</f>
        <v>Actividad propia</v>
      </c>
      <c r="C127" s="84" t="s">
        <v>1581</v>
      </c>
      <c r="D127" s="84" t="s">
        <v>1585</v>
      </c>
      <c r="E127" s="84" t="s">
        <v>646</v>
      </c>
      <c r="F127" s="84"/>
      <c r="G127" s="84" t="str">
        <f>VLOOKUP(A127,'PAI 2025 GPS rempl2)'!$E$4:$L$504,8,0)</f>
        <v>N/A</v>
      </c>
      <c r="H127" s="84" t="str">
        <f>VLOOKUP(A127,'PAI 2025 GPS rempl2)'!$A$4:$V$504,15,0)</f>
        <v>Ejecutar la estrategia Marcas de paz.  (Matriz de seguimiento e Informe final del programa)</v>
      </c>
      <c r="I127" s="84">
        <f>VLOOKUP(A127,'PAI 2025 GPS rempl2)'!$A$4:$V$504,17,0)</f>
        <v>100</v>
      </c>
      <c r="J127" s="84" t="str">
        <f>VLOOKUP(A127,'PAI 2025 GPS rempl2)'!$A$4:$V$504,18,0)</f>
        <v>Porcentual</v>
      </c>
      <c r="K127" s="181" t="str">
        <f>VLOOKUP(A127,'PAI 2025 GPS rempl2)'!$A$4:$V$504,20,0)</f>
        <v>2025-02-03</v>
      </c>
      <c r="L127" s="181" t="str">
        <f>VLOOKUP(A127,'PAI 2025 GPS rempl2)'!$A$4:$V$504,21,0)</f>
        <v>2025-11-28</v>
      </c>
      <c r="M127" s="84" t="str">
        <f>VLOOKUP(A127,'PAI 2025 GPS rempl2)'!$A$4:$V$504,22,0)</f>
        <v>2023-GRUPO DE TRABAJO DE CENTRO DE INFORMACIÓN TECNOLÓGICA Y APOYO A LA GESTIÓN DE PROPIEDAD LA INDUSTRIAL</v>
      </c>
      <c r="N127" s="84"/>
      <c r="O127" s="84"/>
      <c r="P127" s="84"/>
      <c r="Q127" s="84"/>
      <c r="S127" s="83" t="s">
        <v>739</v>
      </c>
      <c r="T127" s="83" t="str">
        <f>VLOOKUP(A127,'PAI 2025 GPS rempl2)'!$A$3:$E$505,4,0)</f>
        <v>Actividad propia</v>
      </c>
      <c r="U127" s="84" t="s">
        <v>1581</v>
      </c>
      <c r="V127" s="31">
        <f>VLOOKUP(S127,'PAI 2025 GPS rempl2)'!$E$4:$P$504,12,0)</f>
        <v>20</v>
      </c>
      <c r="W127" s="150" t="e">
        <f>+(V127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28" spans="1:23" x14ac:dyDescent="0.25">
      <c r="A128" s="83" t="s">
        <v>740</v>
      </c>
      <c r="B128" s="83" t="str">
        <f>VLOOKUP(A128,'PAI 2025 GPS rempl2)'!$A$3:$E$505,4,0)</f>
        <v>Producto</v>
      </c>
      <c r="C128" s="84" t="s">
        <v>1581</v>
      </c>
      <c r="D128" s="84" t="s">
        <v>1585</v>
      </c>
      <c r="E128" s="84" t="s">
        <v>646</v>
      </c>
      <c r="F128" s="84" t="s">
        <v>10</v>
      </c>
      <c r="G128" s="84" t="str">
        <f>VLOOKUP(A128,'PAI 2025 GPS rempl2)'!$E$4:$L$504,8,0)</f>
        <v>C-3503-0200-0014-20309b</v>
      </c>
      <c r="H128" s="84" t="str">
        <f>VLOOKUP(A128,'PAI 2025 GPS rempl2)'!$A$4:$V$504,15,0)</f>
        <v>Boletines tecnológicos para la  promoción y difusión del sistema de propiedad industrial para empresas, centros de investigación y en general aquellas entidades que desarrollen tecnologías verdes, divulgados (Informe de divulgación)</v>
      </c>
      <c r="I128" s="84">
        <f>VLOOKUP(A128,'PAI 2025 GPS rempl2)'!$A$4:$V$504,17,0)</f>
        <v>2</v>
      </c>
      <c r="J128" s="84" t="str">
        <f>VLOOKUP(A128,'PAI 2025 GPS rempl2)'!$A$4:$V$504,18,0)</f>
        <v>Númerica</v>
      </c>
      <c r="K128" s="181" t="str">
        <f>VLOOKUP(A128,'PAI 2025 GPS rempl2)'!$A$4:$V$504,20,0)</f>
        <v>2025-02-03</v>
      </c>
      <c r="L128" s="181" t="str">
        <f>VLOOKUP(A128,'PAI 2025 GPS rempl2)'!$A$4:$V$504,21,0)</f>
        <v>2025-12-12</v>
      </c>
      <c r="M128" s="84" t="str">
        <f>VLOOKUP(A128,'PAI 2025 GPS rempl2)'!$A$4:$V$504,22,0)</f>
        <v>2023-GRUPO DE TRABAJO DE CENTRO DE INFORMACIÓN TECNOLÓGICA Y APOYO A LA GESTIÓN DE PROPIEDAD LA INDUSTRIAL</v>
      </c>
      <c r="N128" s="84" t="s">
        <v>1456</v>
      </c>
      <c r="O128" s="84" t="s">
        <v>1457</v>
      </c>
      <c r="P128" s="84" t="s">
        <v>1612</v>
      </c>
      <c r="Q128" s="84" t="s">
        <v>1797</v>
      </c>
      <c r="S128" s="83" t="s">
        <v>740</v>
      </c>
      <c r="T128" s="83" t="str">
        <f>VLOOKUP(A128,'PAI 2025 GPS rempl2)'!$A$3:$E$505,4,0)</f>
        <v>Producto</v>
      </c>
      <c r="U128" s="84" t="s">
        <v>1581</v>
      </c>
      <c r="V128" s="31">
        <f>VLOOKUP(S128,'PAI 2025 GPS rempl2)'!$E$4:$P$504,12,0)</f>
        <v>10</v>
      </c>
      <c r="W128" s="148">
        <f>(V128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9" spans="1:23" x14ac:dyDescent="0.25">
      <c r="A129" s="83" t="s">
        <v>742</v>
      </c>
      <c r="B129" s="83" t="str">
        <f>VLOOKUP(A129,'PAI 2025 GPS rempl2)'!$A$3:$E$505,4,0)</f>
        <v>Actividad propia</v>
      </c>
      <c r="C129" s="84" t="s">
        <v>1581</v>
      </c>
      <c r="D129" s="84" t="s">
        <v>1585</v>
      </c>
      <c r="E129" s="84" t="s">
        <v>646</v>
      </c>
      <c r="F129" s="84"/>
      <c r="G129" s="84" t="str">
        <f>VLOOKUP(A129,'PAI 2025 GPS rempl2)'!$E$4:$L$504,8,0)</f>
        <v>N/A</v>
      </c>
      <c r="H129" s="84" t="str">
        <f>VLOOKUP(A129,'PAI 2025 GPS rempl2)'!$A$4:$V$504,15,0)</f>
        <v>Definir cronograma de trabajo y estructura del documento para los boletines tecnológicos.  (Cronograma de trabajo definido)</v>
      </c>
      <c r="I129" s="84">
        <f>VLOOKUP(A129,'PAI 2025 GPS rempl2)'!$A$4:$V$504,17,0)</f>
        <v>1</v>
      </c>
      <c r="J129" s="84" t="str">
        <f>VLOOKUP(A129,'PAI 2025 GPS rempl2)'!$A$4:$V$504,18,0)</f>
        <v>Númerica</v>
      </c>
      <c r="K129" s="181" t="str">
        <f>VLOOKUP(A129,'PAI 2025 GPS rempl2)'!$A$4:$V$504,20,0)</f>
        <v>2025-02-03</v>
      </c>
      <c r="L129" s="181" t="str">
        <f>VLOOKUP(A129,'PAI 2025 GPS rempl2)'!$A$4:$V$504,21,0)</f>
        <v>2025-02-28</v>
      </c>
      <c r="M129" s="84" t="str">
        <f>VLOOKUP(A129,'PAI 2025 GPS rempl2)'!$A$4:$V$504,22,0)</f>
        <v>2023-GRUPO DE TRABAJO DE CENTRO DE INFORMACIÓN TECNOLÓGICA Y APOYO A LA GESTIÓN DE PROPIEDAD LA INDUSTRIAL</v>
      </c>
      <c r="N129" s="84"/>
      <c r="O129" s="84"/>
      <c r="P129" s="84"/>
      <c r="Q129" s="84"/>
      <c r="S129" s="83" t="s">
        <v>742</v>
      </c>
      <c r="T129" s="83" t="str">
        <f>VLOOKUP(A129,'PAI 2025 GPS rempl2)'!$A$3:$E$505,4,0)</f>
        <v>Actividad propia</v>
      </c>
      <c r="U129" s="84" t="s">
        <v>1581</v>
      </c>
      <c r="V129" s="31">
        <f>VLOOKUP(S129,'PAI 2025 GPS rempl2)'!$E$4:$P$504,12,0)</f>
        <v>10</v>
      </c>
      <c r="W129" s="150" t="e">
        <f>+(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0" spans="1:23" x14ac:dyDescent="0.25">
      <c r="A130" s="83" t="s">
        <v>744</v>
      </c>
      <c r="B130" s="83" t="str">
        <f>VLOOKUP(A130,'PAI 2025 GPS rempl2)'!$A$3:$E$505,4,0)</f>
        <v>Actividad propia</v>
      </c>
      <c r="C130" s="84" t="s">
        <v>1581</v>
      </c>
      <c r="D130" s="84" t="s">
        <v>1585</v>
      </c>
      <c r="E130" s="84" t="s">
        <v>646</v>
      </c>
      <c r="F130" s="84"/>
      <c r="G130" s="84" t="str">
        <f>VLOOKUP(A130,'PAI 2025 GPS rempl2)'!$E$4:$L$504,8,0)</f>
        <v>N/A</v>
      </c>
      <c r="H130" s="84" t="str">
        <f>VLOOKUP(A130,'PAI 2025 GPS rempl2)'!$A$4:$V$504,15,0)</f>
        <v>Elaborar y publicar dos (2) Boletines tecnológicos.  (Capturas de pantalla de la publicación de los boletines tecnológicos)</v>
      </c>
      <c r="I130" s="84">
        <f>VLOOKUP(A130,'PAI 2025 GPS rempl2)'!$A$4:$V$504,17,0)</f>
        <v>2</v>
      </c>
      <c r="J130" s="84" t="str">
        <f>VLOOKUP(A130,'PAI 2025 GPS rempl2)'!$A$4:$V$504,18,0)</f>
        <v>Númerica</v>
      </c>
      <c r="K130" s="181" t="str">
        <f>VLOOKUP(A130,'PAI 2025 GPS rempl2)'!$A$4:$V$504,20,0)</f>
        <v>2025-03-03</v>
      </c>
      <c r="L130" s="181" t="str">
        <f>VLOOKUP(A130,'PAI 2025 GPS rempl2)'!$A$4:$V$504,21,0)</f>
        <v>2025-11-28</v>
      </c>
      <c r="M130" s="84" t="str">
        <f>VLOOKUP(A130,'PAI 2025 GPS rempl2)'!$A$4:$V$504,22,0)</f>
        <v>2023-GRUPO DE TRABAJO DE CENTRO DE INFORMACIÓN TECNOLÓGICA Y APOYO A LA GESTIÓN DE PROPIEDAD LA INDUSTRIAL</v>
      </c>
      <c r="N130" s="84"/>
      <c r="O130" s="84"/>
      <c r="P130" s="84"/>
      <c r="Q130" s="84"/>
      <c r="S130" s="83" t="s">
        <v>744</v>
      </c>
      <c r="T130" s="83" t="str">
        <f>VLOOKUP(A130,'PAI 2025 GPS rempl2)'!$A$3:$E$505,4,0)</f>
        <v>Actividad propia</v>
      </c>
      <c r="U130" s="84" t="s">
        <v>1581</v>
      </c>
      <c r="V130" s="31">
        <f>VLOOKUP(S130,'PAI 2025 GPS rempl2)'!$E$4:$P$504,12,0)</f>
        <v>70</v>
      </c>
      <c r="W130" s="150" t="e">
        <f>+(V130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1" spans="1:23" x14ac:dyDescent="0.25">
      <c r="A131" s="83" t="s">
        <v>746</v>
      </c>
      <c r="B131" s="83" t="str">
        <f>VLOOKUP(A131,'PAI 2025 GPS rempl2)'!$A$3:$E$505,4,0)</f>
        <v>Actividad propia</v>
      </c>
      <c r="C131" s="84" t="s">
        <v>1581</v>
      </c>
      <c r="D131" s="84" t="s">
        <v>1585</v>
      </c>
      <c r="E131" s="84" t="s">
        <v>646</v>
      </c>
      <c r="F131" s="84"/>
      <c r="G131" s="84" t="str">
        <f>VLOOKUP(A131,'PAI 2025 GPS rempl2)'!$E$4:$L$504,8,0)</f>
        <v>N/A</v>
      </c>
      <c r="H131" s="84" t="str">
        <f>VLOOKUP(A131,'PAI 2025 GPS rempl2)'!$A$4:$V$504,15,0)</f>
        <v>Realizar la divulgación de los dos (2) Boletines tecnológicos. (Informe de divulgación)</v>
      </c>
      <c r="I131" s="84">
        <f>VLOOKUP(A131,'PAI 2025 GPS rempl2)'!$A$4:$V$504,17,0)</f>
        <v>2</v>
      </c>
      <c r="J131" s="84" t="str">
        <f>VLOOKUP(A131,'PAI 2025 GPS rempl2)'!$A$4:$V$504,18,0)</f>
        <v>Númerica</v>
      </c>
      <c r="K131" s="181" t="str">
        <f>VLOOKUP(A131,'PAI 2025 GPS rempl2)'!$A$4:$V$504,20,0)</f>
        <v>2025-03-03</v>
      </c>
      <c r="L131" s="181" t="str">
        <f>VLOOKUP(A131,'PAI 2025 GPS rempl2)'!$A$4:$V$504,21,0)</f>
        <v>2025-12-12</v>
      </c>
      <c r="M131" s="84" t="str">
        <f>VLOOKUP(A131,'PAI 2025 GPS rempl2)'!$A$4:$V$504,22,0)</f>
        <v>2023-GRUPO DE TRABAJO DE CENTRO DE INFORMACIÓN TECNOLÓGICA Y APOYO A LA GESTIÓN DE PROPIEDAD LA INDUSTRIAL</v>
      </c>
      <c r="N131" s="84"/>
      <c r="O131" s="84"/>
      <c r="P131" s="84"/>
      <c r="Q131" s="84"/>
      <c r="S131" s="83" t="s">
        <v>746</v>
      </c>
      <c r="T131" s="83" t="str">
        <f>VLOOKUP(A131,'PAI 2025 GPS rempl2)'!$A$3:$E$505,4,0)</f>
        <v>Actividad propia</v>
      </c>
      <c r="U131" s="84" t="s">
        <v>1581</v>
      </c>
      <c r="V131" s="31">
        <f>VLOOKUP(S131,'PAI 2025 GPS rempl2)'!$E$4:$P$504,12,0)</f>
        <v>20</v>
      </c>
      <c r="W131" s="150" t="e">
        <f>+(V131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2" spans="1:23" x14ac:dyDescent="0.25">
      <c r="A132" s="83" t="s">
        <v>747</v>
      </c>
      <c r="B132" s="83" t="str">
        <f>VLOOKUP(A132,'PAI 2025 GPS rempl2)'!$A$3:$E$505,4,0)</f>
        <v>Producto</v>
      </c>
      <c r="C132" s="84" t="s">
        <v>1581</v>
      </c>
      <c r="D132" s="84" t="s">
        <v>1585</v>
      </c>
      <c r="E132" s="84" t="s">
        <v>646</v>
      </c>
      <c r="F132" s="84" t="s">
        <v>10</v>
      </c>
      <c r="G132" s="84" t="str">
        <f>VLOOKUP(A132,'PAI 2025 GPS rempl2)'!$E$4:$L$504,8,0)</f>
        <v>N/A</v>
      </c>
      <c r="H132" s="84" t="str">
        <f>VLOOKUP(A132,'PAI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84">
        <f>VLOOKUP(A132,'PAI 2025 GPS rempl2)'!$A$4:$V$504,17,0)</f>
        <v>1</v>
      </c>
      <c r="J132" s="84" t="str">
        <f>VLOOKUP(A132,'PAI 2025 GPS rempl2)'!$A$4:$V$504,18,0)</f>
        <v>Númerica</v>
      </c>
      <c r="K132" s="181" t="str">
        <f>VLOOKUP(A132,'PAI 2025 GPS rempl2)'!$A$4:$V$504,20,0)</f>
        <v>2025-02-03</v>
      </c>
      <c r="L132" s="181" t="str">
        <f>VLOOKUP(A132,'PAI 2025 GPS rempl2)'!$A$4:$V$504,21,0)</f>
        <v>2025-11-28</v>
      </c>
      <c r="M132" s="84" t="str">
        <f>VLOOKUP(A132,'PAI 2025 GPS rempl2)'!$A$4:$V$504,22,0)</f>
        <v>2023-GRUPO DE TRABAJO DE CENTRO DE INFORMACIÓN TECNOLÓGICA Y APOYO A LA GESTIÓN DE PROPIEDAD LA INDUSTRIAL</v>
      </c>
      <c r="N132" s="84" t="s">
        <v>1456</v>
      </c>
      <c r="O132" s="84" t="s">
        <v>1457</v>
      </c>
      <c r="P132" s="84" t="s">
        <v>1613</v>
      </c>
      <c r="Q132" s="84" t="s">
        <v>1797</v>
      </c>
      <c r="S132" s="83" t="s">
        <v>747</v>
      </c>
      <c r="T132" s="83" t="str">
        <f>VLOOKUP(A132,'PAI 2025 GPS rempl2)'!$A$3:$E$505,4,0)</f>
        <v>Producto</v>
      </c>
      <c r="U132" s="84" t="s">
        <v>1581</v>
      </c>
      <c r="V132" s="31">
        <f>VLOOKUP(S132,'PAI 2025 GPS rempl2)'!$E$4:$P$504,12,0)</f>
        <v>10</v>
      </c>
      <c r="W132" s="148">
        <f>(V132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3" spans="1:23" x14ac:dyDescent="0.25">
      <c r="A133" s="83" t="s">
        <v>749</v>
      </c>
      <c r="B133" s="83" t="str">
        <f>VLOOKUP(A133,'PAI 2025 GPS rempl2)'!$A$3:$E$505,4,0)</f>
        <v>Actividad propia</v>
      </c>
      <c r="C133" s="84" t="s">
        <v>1581</v>
      </c>
      <c r="D133" s="84" t="s">
        <v>1585</v>
      </c>
      <c r="E133" s="84" t="s">
        <v>646</v>
      </c>
      <c r="F133" s="84"/>
      <c r="G133" s="84" t="str">
        <f>VLOOKUP(A133,'PAI 2025 GPS rempl2)'!$E$4:$L$504,8,0)</f>
        <v>N/A</v>
      </c>
      <c r="H133" s="84" t="str">
        <f>VLOOKUP(A133,'PAI 2025 GPS rempl2)'!$A$4:$V$504,15,0)</f>
        <v>Diseñar y ejecutar piloto de la estrategia para fomentar el uso, difusión y sensibilización de instrumentos de protección asociados a signos de vocación colectiva    (Informe de ejecución del piloto de la estrategia)</v>
      </c>
      <c r="I133" s="84">
        <f>VLOOKUP(A133,'PAI 2025 GPS rempl2)'!$A$4:$V$504,17,0)</f>
        <v>1</v>
      </c>
      <c r="J133" s="84" t="str">
        <f>VLOOKUP(A133,'PAI 2025 GPS rempl2)'!$A$4:$V$504,18,0)</f>
        <v>Númerica</v>
      </c>
      <c r="K133" s="181" t="str">
        <f>VLOOKUP(A133,'PAI 2025 GPS rempl2)'!$A$4:$V$504,20,0)</f>
        <v>2025-02-03</v>
      </c>
      <c r="L133" s="181" t="str">
        <f>VLOOKUP(A133,'PAI 2025 GPS rempl2)'!$A$4:$V$504,21,0)</f>
        <v>2025-09-30</v>
      </c>
      <c r="M133" s="84" t="str">
        <f>VLOOKUP(A133,'PAI 2025 GPS rempl2)'!$A$4:$V$504,22,0)</f>
        <v>2023-GRUPO DE TRABAJO DE CENTRO DE INFORMACIÓN TECNOLÓGICA Y APOYO A LA GESTIÓN DE PROPIEDAD LA INDUSTRIAL</v>
      </c>
      <c r="N133" s="84"/>
      <c r="O133" s="84"/>
      <c r="P133" s="84"/>
      <c r="Q133" s="84"/>
      <c r="S133" s="83" t="s">
        <v>749</v>
      </c>
      <c r="T133" s="83" t="str">
        <f>VLOOKUP(A133,'PAI 2025 GPS rempl2)'!$A$3:$E$505,4,0)</f>
        <v>Actividad propia</v>
      </c>
      <c r="U133" s="84" t="s">
        <v>1581</v>
      </c>
      <c r="V133" s="31">
        <f>VLOOKUP(S133,'PAI 2025 GPS rempl2)'!$E$4:$P$504,12,0)</f>
        <v>70</v>
      </c>
      <c r="W133" s="150" t="e">
        <f>+(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4" spans="1:23" x14ac:dyDescent="0.25">
      <c r="A134" s="83" t="s">
        <v>751</v>
      </c>
      <c r="B134" s="83" t="str">
        <f>VLOOKUP(A134,'PAI 2025 GPS rempl2)'!$A$3:$E$505,4,0)</f>
        <v>Actividad propia</v>
      </c>
      <c r="C134" s="84" t="s">
        <v>1581</v>
      </c>
      <c r="D134" s="84" t="s">
        <v>1585</v>
      </c>
      <c r="E134" s="84" t="s">
        <v>646</v>
      </c>
      <c r="F134" s="84"/>
      <c r="G134" s="84" t="str">
        <f>VLOOKUP(A134,'PAI 2025 GPS rempl2)'!$E$4:$L$504,8,0)</f>
        <v>N/A</v>
      </c>
      <c r="H134" s="84" t="str">
        <f>VLOOKUP(A134,'PAI 2025 GPS rempl2)'!$A$4:$V$504,15,0)</f>
        <v>Elaborar informe de la implementación de la acción CONPES 4.7 propuesta  (Informe anual de la implementación)</v>
      </c>
      <c r="I134" s="84">
        <f>VLOOKUP(A134,'PAI 2025 GPS rempl2)'!$A$4:$V$504,17,0)</f>
        <v>1</v>
      </c>
      <c r="J134" s="84" t="str">
        <f>VLOOKUP(A134,'PAI 2025 GPS rempl2)'!$A$4:$V$504,18,0)</f>
        <v>Númerica</v>
      </c>
      <c r="K134" s="181" t="str">
        <f>VLOOKUP(A134,'PAI 2025 GPS rempl2)'!$A$4:$V$504,20,0)</f>
        <v>2025-10-01</v>
      </c>
      <c r="L134" s="181" t="str">
        <f>VLOOKUP(A134,'PAI 2025 GPS rempl2)'!$A$4:$V$504,21,0)</f>
        <v>2025-11-28</v>
      </c>
      <c r="M134" s="84" t="str">
        <f>VLOOKUP(A134,'PAI 2025 GPS rempl2)'!$A$4:$V$504,22,0)</f>
        <v>2023-GRUPO DE TRABAJO DE CENTRO DE INFORMACIÓN TECNOLÓGICA Y APOYO A LA GESTIÓN DE PROPIEDAD LA INDUSTRIAL</v>
      </c>
      <c r="N134" s="84"/>
      <c r="O134" s="84"/>
      <c r="P134" s="84"/>
      <c r="Q134" s="84"/>
      <c r="S134" s="83" t="s">
        <v>751</v>
      </c>
      <c r="T134" s="83" t="str">
        <f>VLOOKUP(A134,'PAI 2025 GPS rempl2)'!$A$3:$E$505,4,0)</f>
        <v>Actividad propia</v>
      </c>
      <c r="U134" s="84" t="s">
        <v>1581</v>
      </c>
      <c r="V134" s="31">
        <f>VLOOKUP(S134,'PAI 2025 GPS rempl2)'!$E$4:$P$504,12,0)</f>
        <v>30</v>
      </c>
      <c r="W134" s="150" t="e">
        <f>+(V134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5" spans="1:23" x14ac:dyDescent="0.25">
      <c r="A135" s="83" t="s">
        <v>753</v>
      </c>
      <c r="B135" s="83" t="str">
        <f>VLOOKUP(A135,'PAI 2025 GPS rempl2)'!$A$3:$E$505,4,0)</f>
        <v>Producto</v>
      </c>
      <c r="C135" s="84" t="s">
        <v>1581</v>
      </c>
      <c r="D135" s="84" t="s">
        <v>1589</v>
      </c>
      <c r="E135" s="84" t="s">
        <v>730</v>
      </c>
      <c r="F135" s="84" t="s">
        <v>10</v>
      </c>
      <c r="G135" s="84" t="str">
        <f>VLOOKUP(A135,'PAI 2025 GPS rempl2)'!$E$4:$L$504,8,0)</f>
        <v>C-3503-0200-0014-20309b</v>
      </c>
      <c r="H135" s="84" t="str">
        <f>VLOOKUP(A135,'PAI 2025 GPS rempl2)'!$A$4:$V$504,15,0)</f>
        <v>Premio Nacional al Inventor Colombiano 2025, realizado  (Informe dela realización del premio al inventor Colombiano 2025)</v>
      </c>
      <c r="I135" s="84">
        <f>VLOOKUP(A135,'PAI 2025 GPS rempl2)'!$A$4:$V$504,17,0)</f>
        <v>1</v>
      </c>
      <c r="J135" s="84" t="str">
        <f>VLOOKUP(A135,'PAI 2025 GPS rempl2)'!$A$4:$V$504,18,0)</f>
        <v>Númerica</v>
      </c>
      <c r="K135" s="181" t="str">
        <f>VLOOKUP(A135,'PAI 2025 GPS rempl2)'!$A$4:$V$504,20,0)</f>
        <v>2025-02-03</v>
      </c>
      <c r="L135" s="181" t="str">
        <f>VLOOKUP(A135,'PAI 2025 GPS rempl2)'!$A$4:$V$504,21,0)</f>
        <v>2025-08-29</v>
      </c>
      <c r="M135" s="84" t="str">
        <f>VLOOKUP(A135,'PAI 2025 GPS rempl2)'!$A$4:$V$504,22,0)</f>
        <v>2023-GRUPO DE TRABAJO DE CENTRO DE INFORMACIÓN TECNOLÓGICA Y APOYO A LA GESTIÓN DE PROPIEDAD LA INDUSTRIAL</v>
      </c>
      <c r="N135" s="84" t="s">
        <v>1456</v>
      </c>
      <c r="O135" s="84" t="s">
        <v>1457</v>
      </c>
      <c r="P135" s="84" t="s">
        <v>1614</v>
      </c>
      <c r="Q135" s="84" t="s">
        <v>1797</v>
      </c>
      <c r="S135" s="83" t="s">
        <v>753</v>
      </c>
      <c r="T135" s="83" t="str">
        <f>VLOOKUP(A135,'PAI 2025 GPS rempl2)'!$A$3:$E$505,4,0)</f>
        <v>Producto</v>
      </c>
      <c r="U135" s="84" t="s">
        <v>1581</v>
      </c>
      <c r="V135" s="31">
        <f>VLOOKUP(S135,'PAI 2025 GPS rempl2)'!$E$4:$P$504,12,0)</f>
        <v>10</v>
      </c>
      <c r="W135" s="148">
        <f>(V135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6" spans="1:23" x14ac:dyDescent="0.25">
      <c r="A136" s="83" t="s">
        <v>755</v>
      </c>
      <c r="B136" s="83" t="str">
        <f>VLOOKUP(A136,'PAI 2025 GPS rempl2)'!$A$3:$E$505,4,0)</f>
        <v>Actividad propia</v>
      </c>
      <c r="C136" s="84" t="s">
        <v>1581</v>
      </c>
      <c r="D136" s="84" t="s">
        <v>1589</v>
      </c>
      <c r="E136" s="84" t="s">
        <v>730</v>
      </c>
      <c r="F136" s="84"/>
      <c r="G136" s="84" t="str">
        <f>VLOOKUP(A136,'PAI 2025 GPS rempl2)'!$E$4:$L$504,8,0)</f>
        <v>N/A</v>
      </c>
      <c r="H136" s="84" t="str">
        <f>VLOOKUP(A136,'PAI 2025 GPS rempl2)'!$A$4:$V$504,15,0)</f>
        <v>Realizar propuesta de restructuración del Premio Nacional al inventor colombiano.  (Documento propuesta elaborado)</v>
      </c>
      <c r="I136" s="84">
        <f>VLOOKUP(A136,'PAI 2025 GPS rempl2)'!$A$4:$V$504,17,0)</f>
        <v>1</v>
      </c>
      <c r="J136" s="84" t="str">
        <f>VLOOKUP(A136,'PAI 2025 GPS rempl2)'!$A$4:$V$504,18,0)</f>
        <v>Númerica</v>
      </c>
      <c r="K136" s="181" t="str">
        <f>VLOOKUP(A136,'PAI 2025 GPS rempl2)'!$A$4:$V$504,20,0)</f>
        <v>2025-02-03</v>
      </c>
      <c r="L136" s="181" t="str">
        <f>VLOOKUP(A136,'PAI 2025 GPS rempl2)'!$A$4:$V$504,21,0)</f>
        <v>2025-02-28</v>
      </c>
      <c r="M136" s="84" t="str">
        <f>VLOOKUP(A136,'PAI 2025 GPS rempl2)'!$A$4:$V$504,22,0)</f>
        <v>2023-GRUPO DE TRABAJO DE CENTRO DE INFORMACIÓN TECNOLÓGICA Y APOYO A LA GESTIÓN DE PROPIEDAD LA INDUSTRIAL</v>
      </c>
      <c r="N136" s="84"/>
      <c r="O136" s="84"/>
      <c r="P136" s="84"/>
      <c r="Q136" s="84"/>
      <c r="S136" s="83" t="s">
        <v>755</v>
      </c>
      <c r="T136" s="83" t="str">
        <f>VLOOKUP(A136,'PAI 2025 GPS rempl2)'!$A$3:$E$505,4,0)</f>
        <v>Actividad propia</v>
      </c>
      <c r="U136" s="84" t="s">
        <v>1581</v>
      </c>
      <c r="V136" s="31">
        <f>VLOOKUP(S136,'PAI 2025 GPS rempl2)'!$E$4:$P$504,12,0)</f>
        <v>20</v>
      </c>
      <c r="W136" s="150" t="e">
        <f>+(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7" spans="1:23" x14ac:dyDescent="0.25">
      <c r="A137" s="83" t="s">
        <v>757</v>
      </c>
      <c r="B137" s="83" t="str">
        <f>VLOOKUP(A137,'PAI 2025 GPS rempl2)'!$A$3:$E$505,4,0)</f>
        <v>Actividad propia</v>
      </c>
      <c r="C137" s="84" t="s">
        <v>1581</v>
      </c>
      <c r="D137" s="84" t="s">
        <v>1589</v>
      </c>
      <c r="E137" s="84" t="s">
        <v>730</v>
      </c>
      <c r="F137" s="84"/>
      <c r="G137" s="84" t="str">
        <f>VLOOKUP(A137,'PAI 2025 GPS rempl2)'!$E$4:$L$504,8,0)</f>
        <v>N/A</v>
      </c>
      <c r="H137" s="84" t="str">
        <f>VLOOKUP(A137,'PAI 2025 GPS rempl2)'!$A$4:$V$504,15,0)</f>
        <v>Socializar  la propuesta con actores clave (internos/externos) para la gestión del premio nacional al inventor colombiano.  (Listados de asistencia a la socialización de la propuesta)</v>
      </c>
      <c r="I137" s="84">
        <f>VLOOKUP(A137,'PAI 2025 GPS rempl2)'!$A$4:$V$504,17,0)</f>
        <v>2</v>
      </c>
      <c r="J137" s="84" t="str">
        <f>VLOOKUP(A137,'PAI 2025 GPS rempl2)'!$A$4:$V$504,18,0)</f>
        <v>Númerica</v>
      </c>
      <c r="K137" s="181" t="str">
        <f>VLOOKUP(A137,'PAI 2025 GPS rempl2)'!$A$4:$V$504,20,0)</f>
        <v>2025-03-03</v>
      </c>
      <c r="L137" s="181" t="str">
        <f>VLOOKUP(A137,'PAI 2025 GPS rempl2)'!$A$4:$V$504,21,0)</f>
        <v>2025-03-31</v>
      </c>
      <c r="M137" s="84" t="str">
        <f>VLOOKUP(A137,'PAI 2025 GPS rempl2)'!$A$4:$V$504,22,0)</f>
        <v>2023-GRUPO DE TRABAJO DE CENTRO DE INFORMACIÓN TECNOLÓGICA Y APOYO A LA GESTIÓN DE PROPIEDAD LA INDUSTRIAL</v>
      </c>
      <c r="N137" s="84"/>
      <c r="O137" s="84"/>
      <c r="P137" s="84"/>
      <c r="Q137" s="84"/>
      <c r="S137" s="83" t="s">
        <v>757</v>
      </c>
      <c r="T137" s="83" t="str">
        <f>VLOOKUP(A137,'PAI 2025 GPS rempl2)'!$A$3:$E$505,4,0)</f>
        <v>Actividad propia</v>
      </c>
      <c r="U137" s="84" t="s">
        <v>1581</v>
      </c>
      <c r="V137" s="31">
        <f>VLOOKUP(S137,'PAI 2025 GPS rempl2)'!$E$4:$P$504,12,0)</f>
        <v>10</v>
      </c>
      <c r="W137" s="150" t="e">
        <f>+(V137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8" spans="1:23" x14ac:dyDescent="0.25">
      <c r="A138" s="83" t="s">
        <v>759</v>
      </c>
      <c r="B138" s="83" t="str">
        <f>VLOOKUP(A138,'PAI 2025 GPS rempl2)'!$A$3:$E$505,4,0)</f>
        <v>Actividad propia</v>
      </c>
      <c r="C138" s="84" t="s">
        <v>1581</v>
      </c>
      <c r="D138" s="84" t="s">
        <v>1589</v>
      </c>
      <c r="E138" s="84" t="s">
        <v>730</v>
      </c>
      <c r="F138" s="84"/>
      <c r="G138" s="84" t="str">
        <f>VLOOKUP(A138,'PAI 2025 GPS rempl2)'!$E$4:$L$504,8,0)</f>
        <v>N/A</v>
      </c>
      <c r="H138" s="84" t="str">
        <f>VLOOKUP(A138,'PAI 2025 GPS rempl2)'!$A$4:$V$504,15,0)</f>
        <v>Realizar el premio al inventor colombiano 2025 desde la convocatoria hasta premiación. (Informe de la realización del premio al inventor Colombiano 2025)</v>
      </c>
      <c r="I138" s="84">
        <f>VLOOKUP(A138,'PAI 2025 GPS rempl2)'!$A$4:$V$504,17,0)</f>
        <v>1</v>
      </c>
      <c r="J138" s="84" t="str">
        <f>VLOOKUP(A138,'PAI 2025 GPS rempl2)'!$A$4:$V$504,18,0)</f>
        <v>Númerica</v>
      </c>
      <c r="K138" s="181" t="str">
        <f>VLOOKUP(A138,'PAI 2025 GPS rempl2)'!$A$4:$V$504,20,0)</f>
        <v>2025-04-01</v>
      </c>
      <c r="L138" s="181" t="str">
        <f>VLOOKUP(A138,'PAI 2025 GPS rempl2)'!$A$4:$V$504,21,0)</f>
        <v>2025-08-29</v>
      </c>
      <c r="M138" s="84" t="str">
        <f>VLOOKUP(A138,'PAI 2025 GPS rempl2)'!$A$4:$V$504,22,0)</f>
        <v>2023-GRUPO DE TRABAJO DE CENTRO DE INFORMACIÓN TECNOLÓGICA Y APOYO A LA GESTIÓN DE PROPIEDAD LA INDUSTRIAL</v>
      </c>
      <c r="N138" s="84"/>
      <c r="O138" s="84"/>
      <c r="P138" s="84"/>
      <c r="Q138" s="84"/>
      <c r="S138" s="83" t="s">
        <v>759</v>
      </c>
      <c r="T138" s="83" t="str">
        <f>VLOOKUP(A138,'PAI 2025 GPS rempl2)'!$A$3:$E$505,4,0)</f>
        <v>Actividad propia</v>
      </c>
      <c r="U138" s="84" t="s">
        <v>1581</v>
      </c>
      <c r="V138" s="31">
        <f>VLOOKUP(S138,'PAI 2025 GPS rempl2)'!$E$4:$P$504,12,0)</f>
        <v>70</v>
      </c>
      <c r="W138" s="150" t="e">
        <f>+(V138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39" spans="1:23" x14ac:dyDescent="0.25">
      <c r="A139" s="83" t="s">
        <v>761</v>
      </c>
      <c r="B139" s="83" t="str">
        <f>VLOOKUP(A139,'PAI 2025 GPS rempl2)'!$A$3:$E$505,4,0)</f>
        <v>Producto</v>
      </c>
      <c r="C139" s="84" t="s">
        <v>1581</v>
      </c>
      <c r="D139" s="84" t="s">
        <v>1585</v>
      </c>
      <c r="E139" s="84" t="s">
        <v>646</v>
      </c>
      <c r="F139" s="84" t="s">
        <v>9</v>
      </c>
      <c r="G139" s="84" t="str">
        <f>VLOOKUP(A139,'PAI 2025 GPS rempl2)'!$E$4:$L$504,8,0)</f>
        <v>C-3503-0200-0014-20309b</v>
      </c>
      <c r="H139" s="84" t="str">
        <f>VLOOKUP(A139,'PAI 2025 GPS rempl2)'!$A$4:$V$504,15,0)</f>
        <v>Solicitudes de patentes de invención y modelos de utilidad pendientes de trámite y que cuenten con pago del examen de patentabilidad anteriores al año 2023, atendidas  (Reporte de indicador generado en Tableau o Power BI)</v>
      </c>
      <c r="I139" s="84">
        <f>VLOOKUP(A139,'PAI 2025 GPS rempl2)'!$A$4:$V$504,17,0)</f>
        <v>95</v>
      </c>
      <c r="J139" s="84" t="str">
        <f>VLOOKUP(A139,'PAI 2025 GPS rempl2)'!$A$4:$V$504,18,0)</f>
        <v>Porcentual</v>
      </c>
      <c r="K139" s="181" t="str">
        <f>VLOOKUP(A139,'PAI 2025 GPS rempl2)'!$A$4:$V$504,20,0)</f>
        <v>2025-01-02</v>
      </c>
      <c r="L139" s="181" t="str">
        <f>VLOOKUP(A139,'PAI 2025 GPS rempl2)'!$A$4:$V$504,21,0)</f>
        <v>2025-12-31</v>
      </c>
      <c r="M139" s="84" t="str">
        <f>VLOOKUP(A139,'PAI 2025 GPS rempl2)'!$A$4:$V$504,22,0)</f>
        <v>2020-DIRECCIÓN DE NUEVAS CREACIONES</v>
      </c>
      <c r="N139" s="84" t="s">
        <v>1458</v>
      </c>
      <c r="O139" s="84" t="s">
        <v>1496</v>
      </c>
      <c r="P139" s="84">
        <v>0</v>
      </c>
      <c r="Q139" s="84" t="s">
        <v>1551</v>
      </c>
      <c r="S139" s="83" t="s">
        <v>761</v>
      </c>
      <c r="T139" s="83" t="str">
        <f>VLOOKUP(A139,'PAI 2025 GPS rempl2)'!$A$3:$E$505,4,0)</f>
        <v>Producto</v>
      </c>
      <c r="U139" s="84" t="s">
        <v>1581</v>
      </c>
      <c r="V139" s="31">
        <f>VLOOKUP(S139,'PAI 2025 GPS rempl2)'!$E$4:$P$504,12,0)</f>
        <v>50</v>
      </c>
      <c r="W139" s="148">
        <f>(V139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0" spans="1:23" x14ac:dyDescent="0.25">
      <c r="A140" s="83" t="s">
        <v>763</v>
      </c>
      <c r="B140" s="83" t="str">
        <f>VLOOKUP(A140,'PAI 2025 GPS rempl2)'!$A$3:$E$505,4,0)</f>
        <v>Actividad propia</v>
      </c>
      <c r="C140" s="84" t="s">
        <v>1581</v>
      </c>
      <c r="D140" s="84" t="s">
        <v>1585</v>
      </c>
      <c r="E140" s="84" t="s">
        <v>646</v>
      </c>
      <c r="F140" s="84"/>
      <c r="G140" s="84" t="str">
        <f>VLOOKUP(A140,'PAI 2025 GPS rempl2)'!$E$4:$L$504,8,0)</f>
        <v>N/A</v>
      </c>
      <c r="H140" s="84" t="str">
        <f>VLOOKUP(A140,'PAI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84">
        <f>VLOOKUP(A140,'PAI 2025 GPS rempl2)'!$A$4:$V$504,17,0)</f>
        <v>95</v>
      </c>
      <c r="J140" s="84" t="str">
        <f>VLOOKUP(A140,'PAI 2025 GPS rempl2)'!$A$4:$V$504,18,0)</f>
        <v>Porcentual</v>
      </c>
      <c r="K140" s="181" t="str">
        <f>VLOOKUP(A140,'PAI 2025 GPS rempl2)'!$A$4:$V$504,20,0)</f>
        <v>2025-01-02</v>
      </c>
      <c r="L140" s="181" t="str">
        <f>VLOOKUP(A140,'PAI 2025 GPS rempl2)'!$A$4:$V$504,21,0)</f>
        <v>2025-12-31</v>
      </c>
      <c r="M140" s="84" t="str">
        <f>VLOOKUP(A140,'PAI 2025 GPS rempl2)'!$A$4:$V$504,22,0)</f>
        <v>2020-DIRECCIÓN DE NUEVAS CREACIONES</v>
      </c>
      <c r="N140" s="84"/>
      <c r="O140" s="84"/>
      <c r="P140" s="84"/>
      <c r="Q140" s="84"/>
      <c r="S140" s="83" t="s">
        <v>763</v>
      </c>
      <c r="T140" s="83" t="str">
        <f>VLOOKUP(A140,'PAI 2025 GPS rempl2)'!$A$3:$E$505,4,0)</f>
        <v>Actividad propia</v>
      </c>
      <c r="U140" s="84" t="s">
        <v>1581</v>
      </c>
      <c r="V140" s="31">
        <f>VLOOKUP(S140,'PAI 2025 GPS rempl2)'!$E$4:$P$504,12,0)</f>
        <v>50</v>
      </c>
      <c r="W140" s="150" t="e">
        <f>+(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1" spans="1:23" x14ac:dyDescent="0.25">
      <c r="A141" s="83" t="s">
        <v>764</v>
      </c>
      <c r="B141" s="83" t="str">
        <f>VLOOKUP(A141,'PAI 2025 GPS rempl2)'!$A$3:$E$505,4,0)</f>
        <v>Actividad propia</v>
      </c>
      <c r="C141" s="84" t="s">
        <v>1581</v>
      </c>
      <c r="D141" s="84" t="s">
        <v>1585</v>
      </c>
      <c r="E141" s="84" t="s">
        <v>646</v>
      </c>
      <c r="F141" s="84"/>
      <c r="G141" s="84" t="str">
        <f>VLOOKUP(A141,'PAI 2025 GPS rempl2)'!$E$4:$L$504,8,0)</f>
        <v>N/A</v>
      </c>
      <c r="H141" s="84" t="str">
        <f>VLOOKUP(A141,'PAI 2025 GPS rempl2)'!$A$4:$V$504,15,0)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141" s="84">
        <f>VLOOKUP(A141,'PAI 2025 GPS rempl2)'!$A$4:$V$504,17,0)</f>
        <v>95</v>
      </c>
      <c r="J141" s="84" t="str">
        <f>VLOOKUP(A141,'PAI 2025 GPS rempl2)'!$A$4:$V$504,18,0)</f>
        <v>Porcentual</v>
      </c>
      <c r="K141" s="181" t="str">
        <f>VLOOKUP(A141,'PAI 2025 GPS rempl2)'!$A$4:$V$504,20,0)</f>
        <v>2025-01-02</v>
      </c>
      <c r="L141" s="181" t="str">
        <f>VLOOKUP(A141,'PAI 2025 GPS rempl2)'!$A$4:$V$504,21,0)</f>
        <v>2025-12-31</v>
      </c>
      <c r="M141" s="84" t="str">
        <f>VLOOKUP(A141,'PAI 2025 GPS rempl2)'!$A$4:$V$504,22,0)</f>
        <v>2020-DIRECCIÓN DE NUEVAS CREACIONES</v>
      </c>
      <c r="N141" s="84"/>
      <c r="O141" s="84"/>
      <c r="P141" s="84"/>
      <c r="Q141" s="84"/>
      <c r="S141" s="83" t="s">
        <v>764</v>
      </c>
      <c r="T141" s="83" t="str">
        <f>VLOOKUP(A141,'PAI 2025 GPS rempl2)'!$A$3:$E$505,4,0)</f>
        <v>Actividad propia</v>
      </c>
      <c r="U141" s="84" t="s">
        <v>1581</v>
      </c>
      <c r="V141" s="31">
        <f>VLOOKUP(S141,'PAI 2025 GPS rempl2)'!$E$4:$P$504,12,0)</f>
        <v>50</v>
      </c>
      <c r="W141" s="150" t="e">
        <f>+(V141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2" spans="1:23" x14ac:dyDescent="0.25">
      <c r="A142" s="83" t="s">
        <v>766</v>
      </c>
      <c r="B142" s="83" t="str">
        <f>VLOOKUP(A142,'PAI 2025 GPS rempl2)'!$A$3:$E$505,4,0)</f>
        <v>Producto</v>
      </c>
      <c r="C142" s="84" t="s">
        <v>1581</v>
      </c>
      <c r="D142" s="84" t="s">
        <v>1583</v>
      </c>
      <c r="E142" s="84" t="s">
        <v>606</v>
      </c>
      <c r="F142" s="84" t="s">
        <v>61</v>
      </c>
      <c r="G142" s="84" t="str">
        <f>VLOOKUP(A142,'PAI 2025 GPS rempl2)'!$E$4:$L$504,8,0)</f>
        <v>FUNCIONAMIENTO</v>
      </c>
      <c r="H142" s="84" t="str">
        <f>VLOOKUP(A142,'PAI 2025 GPS rempl2)'!$A$4:$V$504,15,0)</f>
        <v>Formatos de actos administrativos, estandarizados (Correo electrónico dirigido  al Grupo de Operaciones con los formatos predeterminados actualizados, entregados)</v>
      </c>
      <c r="I142" s="84">
        <f>VLOOKUP(A142,'PAI 2025 GPS rempl2)'!$A$4:$V$504,17,0)</f>
        <v>100</v>
      </c>
      <c r="J142" s="84" t="str">
        <f>VLOOKUP(A142,'PAI 2025 GPS rempl2)'!$A$4:$V$504,18,0)</f>
        <v>Porcentual</v>
      </c>
      <c r="K142" s="181" t="str">
        <f>VLOOKUP(A142,'PAI 2025 GPS rempl2)'!$A$4:$V$504,20,0)</f>
        <v>2025-01-20</v>
      </c>
      <c r="L142" s="181" t="str">
        <f>VLOOKUP(A142,'PAI 2025 GPS rempl2)'!$A$4:$V$504,21,0)</f>
        <v>2025-12-31</v>
      </c>
      <c r="M142" s="84" t="str">
        <f>VLOOKUP(A142,'PAI 2025 GPS rempl2)'!$A$4:$V$504,22,0)</f>
        <v>2020-DIRECCIÓN DE NUEVAS CREACIONES</v>
      </c>
      <c r="N142" s="84" t="s">
        <v>1795</v>
      </c>
      <c r="O142" s="84" t="s">
        <v>1451</v>
      </c>
      <c r="P142" s="84">
        <v>0</v>
      </c>
      <c r="Q142" s="84" t="s">
        <v>1551</v>
      </c>
      <c r="S142" s="83" t="s">
        <v>766</v>
      </c>
      <c r="T142" s="83" t="str">
        <f>VLOOKUP(A142,'PAI 2025 GPS rempl2)'!$A$3:$E$505,4,0)</f>
        <v>Producto</v>
      </c>
      <c r="U142" s="84" t="s">
        <v>1581</v>
      </c>
      <c r="V142" s="31">
        <f>VLOOKUP(S142,'PAI 2025 GPS rempl2)'!$E$4:$P$504,12,0)</f>
        <v>50</v>
      </c>
      <c r="W142" s="148">
        <f>(V142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3" spans="1:23" x14ac:dyDescent="0.25">
      <c r="A143" s="83" t="s">
        <v>768</v>
      </c>
      <c r="B143" s="83" t="str">
        <f>VLOOKUP(A143,'PAI 2025 GPS rempl2)'!$A$3:$E$505,4,0)</f>
        <v>Actividad propia</v>
      </c>
      <c r="C143" s="84" t="s">
        <v>1581</v>
      </c>
      <c r="D143" s="84" t="s">
        <v>1583</v>
      </c>
      <c r="E143" s="84" t="s">
        <v>606</v>
      </c>
      <c r="F143" s="84"/>
      <c r="G143" s="84" t="str">
        <f>VLOOKUP(A143,'PAI 2025 GPS rempl2)'!$E$4:$L$504,8,0)</f>
        <v>N/A</v>
      </c>
      <c r="H143" s="84" t="str">
        <f>VLOOKUP(A143,'PAI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84">
        <f>VLOOKUP(A143,'PAI 2025 GPS rempl2)'!$A$4:$V$504,17,0)</f>
        <v>100</v>
      </c>
      <c r="J143" s="84" t="str">
        <f>VLOOKUP(A143,'PAI 2025 GPS rempl2)'!$A$4:$V$504,18,0)</f>
        <v>Porcentual</v>
      </c>
      <c r="K143" s="181" t="str">
        <f>VLOOKUP(A143,'PAI 2025 GPS rempl2)'!$A$4:$V$504,20,0)</f>
        <v>2025-01-20</v>
      </c>
      <c r="L143" s="181" t="str">
        <f>VLOOKUP(A143,'PAI 2025 GPS rempl2)'!$A$4:$V$504,21,0)</f>
        <v>2025-12-31</v>
      </c>
      <c r="M143" s="84" t="str">
        <f>VLOOKUP(A143,'PAI 2025 GPS rempl2)'!$A$4:$V$504,22,0)</f>
        <v>2020-DIRECCIÓN DE NUEVAS CREACIONES</v>
      </c>
      <c r="N143" s="84"/>
      <c r="O143" s="84"/>
      <c r="P143" s="84"/>
      <c r="Q143" s="84"/>
      <c r="S143" s="83" t="s">
        <v>768</v>
      </c>
      <c r="T143" s="83" t="str">
        <f>VLOOKUP(A143,'PAI 2025 GPS rempl2)'!$A$3:$E$505,4,0)</f>
        <v>Actividad propia</v>
      </c>
      <c r="U143" s="84" t="s">
        <v>1581</v>
      </c>
      <c r="V143" s="31">
        <f>VLOOKUP(S143,'PAI 2025 GPS rempl2)'!$E$4:$P$504,12,0)</f>
        <v>50</v>
      </c>
      <c r="W143" s="150" t="e">
        <f>+(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4" spans="1:23" x14ac:dyDescent="0.25">
      <c r="A144" s="83" t="s">
        <v>770</v>
      </c>
      <c r="B144" s="83" t="str">
        <f>VLOOKUP(A144,'PAI 2025 GPS rempl2)'!$A$3:$E$505,4,0)</f>
        <v>Actividad propia</v>
      </c>
      <c r="C144" s="84" t="s">
        <v>1581</v>
      </c>
      <c r="D144" s="84" t="s">
        <v>1583</v>
      </c>
      <c r="E144" s="84" t="s">
        <v>606</v>
      </c>
      <c r="F144" s="84"/>
      <c r="G144" s="84" t="str">
        <f>VLOOKUP(A144,'PAI 2025 GPS rempl2)'!$E$4:$L$504,8,0)</f>
        <v>N/A</v>
      </c>
      <c r="H144" s="84" t="str">
        <f>VLOOKUP(A144,'PAI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84">
        <f>VLOOKUP(A144,'PAI 2025 GPS rempl2)'!$A$4:$V$504,17,0)</f>
        <v>100</v>
      </c>
      <c r="J144" s="84" t="str">
        <f>VLOOKUP(A144,'PAI 2025 GPS rempl2)'!$A$4:$V$504,18,0)</f>
        <v>Porcentual</v>
      </c>
      <c r="K144" s="181" t="str">
        <f>VLOOKUP(A144,'PAI 2025 GPS rempl2)'!$A$4:$V$504,20,0)</f>
        <v>2025-01-20</v>
      </c>
      <c r="L144" s="181" t="str">
        <f>VLOOKUP(A144,'PAI 2025 GPS rempl2)'!$A$4:$V$504,21,0)</f>
        <v>2025-12-31</v>
      </c>
      <c r="M144" s="84" t="str">
        <f>VLOOKUP(A144,'PAI 2025 GPS rempl2)'!$A$4:$V$504,22,0)</f>
        <v>2020-DIRECCIÓN DE NUEVAS CREACIONES</v>
      </c>
      <c r="N144" s="84"/>
      <c r="O144" s="84"/>
      <c r="P144" s="84"/>
      <c r="Q144" s="84"/>
      <c r="S144" s="83" t="s">
        <v>770</v>
      </c>
      <c r="T144" s="83" t="str">
        <f>VLOOKUP(A144,'PAI 2025 GPS rempl2)'!$A$3:$E$505,4,0)</f>
        <v>Actividad propia</v>
      </c>
      <c r="U144" s="84" t="s">
        <v>1581</v>
      </c>
      <c r="V144" s="31">
        <f>VLOOKUP(S144,'PAI 2025 GPS rempl2)'!$E$4:$P$504,12,0)</f>
        <v>50</v>
      </c>
      <c r="W144" s="150" t="e">
        <f>+(V144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5" spans="1:24" x14ac:dyDescent="0.25">
      <c r="A145" s="83" t="s">
        <v>772</v>
      </c>
      <c r="B145" s="83" t="str">
        <f>VLOOKUP(A145,'PAI 2025 GPS rempl2)'!$A$3:$E$505,4,0)</f>
        <v>Producto</v>
      </c>
      <c r="C145" s="84" t="s">
        <v>1581</v>
      </c>
      <c r="D145" s="84" t="s">
        <v>1585</v>
      </c>
      <c r="E145" s="84" t="s">
        <v>646</v>
      </c>
      <c r="F145" s="84" t="s">
        <v>9</v>
      </c>
      <c r="G145" s="84" t="str">
        <f>VLOOKUP(A145,'PAI 2025 GPS rempl2)'!$E$4:$L$504,8,0)</f>
        <v>C-3503-0200-0014-20309b</v>
      </c>
      <c r="H145" s="84" t="str">
        <f>VLOOKUP(A145,'PAI 2025 GPS rempl2)'!$A$4:$V$504,15,0)</f>
        <v>Solicitudes pendientes de decisión en materia de registro y cancelación de signos distintivos, decididas.  (Reporte de indicador generado en Tableau o Power BI)</v>
      </c>
      <c r="I145" s="84">
        <f>VLOOKUP(A145,'PAI 2025 GPS rempl2)'!$A$4:$V$504,17,0)</f>
        <v>80</v>
      </c>
      <c r="J145" s="84" t="str">
        <f>VLOOKUP(A145,'PAI 2025 GPS rempl2)'!$A$4:$V$504,18,0)</f>
        <v>Porcentual</v>
      </c>
      <c r="K145" s="181" t="str">
        <f>VLOOKUP(A145,'PAI 2025 GPS rempl2)'!$A$4:$V$504,20,0)</f>
        <v>2025-01-15</v>
      </c>
      <c r="L145" s="181" t="str">
        <f>VLOOKUP(A145,'PAI 2025 GPS rempl2)'!$A$4:$V$504,21,0)</f>
        <v>2025-12-31</v>
      </c>
      <c r="M145" s="84" t="str">
        <f>VLOOKUP(A145,'PAI 2025 GPS rempl2)'!$A$4:$V$504,22,0)</f>
        <v>2010-DIRECCION DE SIGNOS DISTINTIVOS</v>
      </c>
      <c r="N145" s="84" t="s">
        <v>1458</v>
      </c>
      <c r="O145" s="84" t="s">
        <v>1496</v>
      </c>
      <c r="P145" s="84">
        <v>0</v>
      </c>
      <c r="Q145" s="84" t="s">
        <v>1551</v>
      </c>
      <c r="S145" s="83" t="s">
        <v>772</v>
      </c>
      <c r="T145" s="83" t="str">
        <f>VLOOKUP(A145,'PAI 2025 GPS rempl2)'!$A$3:$E$505,4,0)</f>
        <v>Producto</v>
      </c>
      <c r="U145" s="84" t="s">
        <v>1581</v>
      </c>
      <c r="V145" s="31">
        <f>VLOOKUP(S145,'PAI 2025 GPS rempl2)'!$E$4:$P$504,12,0)</f>
        <v>95</v>
      </c>
      <c r="W145" s="148">
        <f>(V145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4.260089686098655</v>
      </c>
    </row>
    <row r="146" spans="1:24" x14ac:dyDescent="0.25">
      <c r="A146" s="83" t="s">
        <v>774</v>
      </c>
      <c r="B146" s="83" t="str">
        <f>VLOOKUP(A146,'PAI 2025 GPS rempl2)'!$A$3:$E$505,4,0)</f>
        <v>Actividad propia</v>
      </c>
      <c r="C146" s="84" t="s">
        <v>1581</v>
      </c>
      <c r="D146" s="84" t="s">
        <v>1585</v>
      </c>
      <c r="E146" s="84" t="s">
        <v>646</v>
      </c>
      <c r="F146" s="84"/>
      <c r="G146" s="84" t="str">
        <f>VLOOKUP(A146,'PAI 2025 GPS rempl2)'!$E$4:$L$504,8,0)</f>
        <v>N/A</v>
      </c>
      <c r="H146" s="84" t="str">
        <f>VLOOKUP(A146,'PAI 2025 GPS rempl2)'!$A$4:$V$504,15,0)</f>
        <v>Decidir las clases de registro de signos distintivos sin oposición radicadas a 31 de diciembre de 2024, cuyo stock se calcula que sea de 53.432 clases, excepto los casos detenidos.  (Reporte de indicador generado en Tableau o Power BI)</v>
      </c>
      <c r="I146" s="84">
        <f>VLOOKUP(A146,'PAI 2025 GPS rempl2)'!$A$4:$V$504,17,0)</f>
        <v>80</v>
      </c>
      <c r="J146" s="84" t="str">
        <f>VLOOKUP(A146,'PAI 2025 GPS rempl2)'!$A$4:$V$504,18,0)</f>
        <v>Porcentual</v>
      </c>
      <c r="K146" s="181" t="str">
        <f>VLOOKUP(A146,'PAI 2025 GPS rempl2)'!$A$4:$V$504,20,0)</f>
        <v>2025-01-15</v>
      </c>
      <c r="L146" s="181" t="str">
        <f>VLOOKUP(A146,'PAI 2025 GPS rempl2)'!$A$4:$V$504,21,0)</f>
        <v>2025-10-31</v>
      </c>
      <c r="M146" s="84" t="str">
        <f>VLOOKUP(A146,'PAI 2025 GPS rempl2)'!$A$4:$V$504,22,0)</f>
        <v>2010-DIRECCION DE SIGNOS DISTINTIVOS</v>
      </c>
      <c r="N146" s="84"/>
      <c r="O146" s="84"/>
      <c r="P146" s="84"/>
      <c r="Q146" s="84"/>
      <c r="S146" s="83" t="s">
        <v>774</v>
      </c>
      <c r="T146" s="83" t="str">
        <f>VLOOKUP(A146,'PAI 2025 GPS rempl2)'!$A$3:$E$505,4,0)</f>
        <v>Actividad propia</v>
      </c>
      <c r="U146" s="84" t="s">
        <v>1581</v>
      </c>
      <c r="V146" s="31">
        <f>VLOOKUP(S146,'PAI 2025 GPS rempl2)'!$E$4:$P$504,12,0)</f>
        <v>30</v>
      </c>
      <c r="W146" s="150" t="e">
        <f>+(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7" spans="1:24" x14ac:dyDescent="0.25">
      <c r="A147" s="83" t="s">
        <v>776</v>
      </c>
      <c r="B147" s="83" t="str">
        <f>VLOOKUP(A147,'PAI 2025 GPS rempl2)'!$A$3:$E$505,4,0)</f>
        <v>Actividad propia</v>
      </c>
      <c r="C147" s="84" t="s">
        <v>1581</v>
      </c>
      <c r="D147" s="84" t="s">
        <v>1585</v>
      </c>
      <c r="E147" s="84" t="s">
        <v>646</v>
      </c>
      <c r="F147" s="84"/>
      <c r="G147" s="84" t="str">
        <f>VLOOKUP(A147,'PAI 2025 GPS rempl2)'!$E$4:$L$504,8,0)</f>
        <v>N/A</v>
      </c>
      <c r="H147" s="84" t="str">
        <f>VLOOKUP(A147,'PAI 2025 GPS rempl2)'!$A$4:$V$504,15,0)</f>
        <v>Decidir las clases de registro de signos distintivos con oposición radicadas a 31 de diciembre de 2024, cuyo stock se calcula que sea de 5.026 clases, excepto los casos detenidos.  (Reporte de indicador generado en Tableau o Power BI)</v>
      </c>
      <c r="I147" s="84">
        <f>VLOOKUP(A147,'PAI 2025 GPS rempl2)'!$A$4:$V$504,17,0)</f>
        <v>70</v>
      </c>
      <c r="J147" s="84" t="str">
        <f>VLOOKUP(A147,'PAI 2025 GPS rempl2)'!$A$4:$V$504,18,0)</f>
        <v>Porcentual</v>
      </c>
      <c r="K147" s="181" t="str">
        <f>VLOOKUP(A147,'PAI 2025 GPS rempl2)'!$A$4:$V$504,20,0)</f>
        <v>2025-01-15</v>
      </c>
      <c r="L147" s="181" t="str">
        <f>VLOOKUP(A147,'PAI 2025 GPS rempl2)'!$A$4:$V$504,21,0)</f>
        <v>2025-10-31</v>
      </c>
      <c r="M147" s="84" t="str">
        <f>VLOOKUP(A147,'PAI 2025 GPS rempl2)'!$A$4:$V$504,22,0)</f>
        <v>2010-DIRECCION DE SIGNOS DISTINTIVOS</v>
      </c>
      <c r="N147" s="84"/>
      <c r="O147" s="84"/>
      <c r="P147" s="84"/>
      <c r="Q147" s="84"/>
      <c r="S147" s="83" t="s">
        <v>776</v>
      </c>
      <c r="T147" s="83" t="str">
        <f>VLOOKUP(A147,'PAI 2025 GPS rempl2)'!$A$3:$E$505,4,0)</f>
        <v>Actividad propia</v>
      </c>
      <c r="U147" s="84" t="s">
        <v>1581</v>
      </c>
      <c r="V147" s="31">
        <f>VLOOKUP(S147,'PAI 2025 GPS rempl2)'!$E$4:$P$504,12,0)</f>
        <v>30</v>
      </c>
      <c r="W147" s="150" t="e">
        <f>+(V147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8" spans="1:24" x14ac:dyDescent="0.25">
      <c r="A148" s="83" t="s">
        <v>778</v>
      </c>
      <c r="B148" s="83" t="str">
        <f>VLOOKUP(A148,'PAI 2025 GPS rempl2)'!$A$3:$E$505,4,0)</f>
        <v>Actividad propia</v>
      </c>
      <c r="C148" s="84" t="s">
        <v>1581</v>
      </c>
      <c r="D148" s="84" t="s">
        <v>1585</v>
      </c>
      <c r="E148" s="84" t="s">
        <v>646</v>
      </c>
      <c r="F148" s="84"/>
      <c r="G148" s="84" t="str">
        <f>VLOOKUP(A148,'PAI 2025 GPS rempl2)'!$E$4:$L$504,8,0)</f>
        <v>N/A</v>
      </c>
      <c r="H148" s="84" t="str">
        <f>VLOOKUP(A148,'PAI 2025 GPS rempl2)'!$A$4:$V$504,15,0)</f>
        <v>Decidir las solicitudes de acciones de cancelación con traslado vencido al 14 de noviembre de 2025, excepto los casos detenidos.  (Reporte de indicador generado en Tableau o Power BI)</v>
      </c>
      <c r="I148" s="84">
        <f>VLOOKUP(A148,'PAI 2025 GPS rempl2)'!$A$4:$V$504,17,0)</f>
        <v>70</v>
      </c>
      <c r="J148" s="84" t="str">
        <f>VLOOKUP(A148,'PAI 2025 GPS rempl2)'!$A$4:$V$504,18,0)</f>
        <v>Porcentual</v>
      </c>
      <c r="K148" s="181" t="str">
        <f>VLOOKUP(A148,'PAI 2025 GPS rempl2)'!$A$4:$V$504,20,0)</f>
        <v>2025-01-15</v>
      </c>
      <c r="L148" s="181" t="str">
        <f>VLOOKUP(A148,'PAI 2025 GPS rempl2)'!$A$4:$V$504,21,0)</f>
        <v>2025-12-31</v>
      </c>
      <c r="M148" s="84" t="str">
        <f>VLOOKUP(A148,'PAI 2025 GPS rempl2)'!$A$4:$V$504,22,0)</f>
        <v>2010-DIRECCION DE SIGNOS DISTINTIVOS</v>
      </c>
      <c r="N148" s="84"/>
      <c r="O148" s="84"/>
      <c r="P148" s="84"/>
      <c r="Q148" s="84"/>
      <c r="S148" s="83" t="s">
        <v>778</v>
      </c>
      <c r="T148" s="83" t="str">
        <f>VLOOKUP(A148,'PAI 2025 GPS rempl2)'!$A$3:$E$505,4,0)</f>
        <v>Actividad propia</v>
      </c>
      <c r="U148" s="84" t="s">
        <v>1581</v>
      </c>
      <c r="V148" s="31">
        <f>VLOOKUP(S148,'PAI 2025 GPS rempl2)'!$E$4:$P$504,12,0)</f>
        <v>20</v>
      </c>
      <c r="W148" s="150" t="e">
        <f>+(V148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49" spans="1:24" x14ac:dyDescent="0.25">
      <c r="A149" s="83" t="s">
        <v>780</v>
      </c>
      <c r="B149" s="83" t="str">
        <f>VLOOKUP(A149,'PAI 2025 GPS rempl2)'!$A$3:$E$505,4,0)</f>
        <v>Actividad propia</v>
      </c>
      <c r="C149" s="84" t="s">
        <v>1581</v>
      </c>
      <c r="D149" s="84" t="s">
        <v>1585</v>
      </c>
      <c r="E149" s="84" t="s">
        <v>646</v>
      </c>
      <c r="F149" s="84"/>
      <c r="G149" s="84" t="str">
        <f>VLOOKUP(A149,'PAI 2025 GPS rempl2)'!$E$4:$L$504,8,0)</f>
        <v>N/A</v>
      </c>
      <c r="H149" s="84" t="str">
        <f>VLOOKUP(A149,'PAI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84">
        <f>VLOOKUP(A149,'PAI 2025 GPS rempl2)'!$A$4:$V$504,17,0)</f>
        <v>70</v>
      </c>
      <c r="J149" s="84" t="str">
        <f>VLOOKUP(A149,'PAI 2025 GPS rempl2)'!$A$4:$V$504,18,0)</f>
        <v>Porcentual</v>
      </c>
      <c r="K149" s="181" t="str">
        <f>VLOOKUP(A149,'PAI 2025 GPS rempl2)'!$A$4:$V$504,20,0)</f>
        <v>2025-08-01</v>
      </c>
      <c r="L149" s="181" t="str">
        <f>VLOOKUP(A149,'PAI 2025 GPS rempl2)'!$A$4:$V$504,21,0)</f>
        <v>2025-12-31</v>
      </c>
      <c r="M149" s="84" t="str">
        <f>VLOOKUP(A149,'PAI 2025 GPS rempl2)'!$A$4:$V$504,22,0)</f>
        <v>2010-DIRECCION DE SIGNOS DISTINTIVOS</v>
      </c>
      <c r="N149" s="84"/>
      <c r="O149" s="84"/>
      <c r="P149" s="84"/>
      <c r="Q149" s="84"/>
      <c r="S149" s="83" t="s">
        <v>780</v>
      </c>
      <c r="T149" s="83" t="str">
        <f>VLOOKUP(A149,'PAI 2025 GPS rempl2)'!$A$3:$E$505,4,0)</f>
        <v>Actividad propia</v>
      </c>
      <c r="U149" s="84" t="s">
        <v>1581</v>
      </c>
      <c r="V149" s="31">
        <f>VLOOKUP(S149,'PAI 2025 GPS rempl2)'!$E$4:$P$504,12,0)</f>
        <v>20</v>
      </c>
      <c r="W149" s="150" t="e">
        <f>+(V149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50" spans="1:24" x14ac:dyDescent="0.25">
      <c r="A150" s="83" t="s">
        <v>781</v>
      </c>
      <c r="B150" s="83" t="str">
        <f>VLOOKUP(A150,'PAI 2025 GPS rempl2)'!$A$3:$E$505,4,0)</f>
        <v>Producto</v>
      </c>
      <c r="C150" s="84" t="s">
        <v>1591</v>
      </c>
      <c r="D150" s="84" t="s">
        <v>1590</v>
      </c>
      <c r="E150" s="84" t="s">
        <v>782</v>
      </c>
      <c r="F150" s="84" t="s">
        <v>12</v>
      </c>
      <c r="G150" s="84" t="str">
        <f>VLOOKUP(A150,'PAI 2025 GPS rempl2)'!$E$4:$L$504,8,0)</f>
        <v>N/A</v>
      </c>
      <c r="H150" s="84" t="str">
        <f>VLOOKUP(A150,'PAI 2025 GPS rempl2)'!$A$4:$V$504,15,0)</f>
        <v>Contenidos estratégicos y accesibles para la ciudadanía sobre signos distintivos notorios y denominaciones de origen protegidas de productos colombianos, publicado (Captura de pantalla de las publicaciones)</v>
      </c>
      <c r="I150" s="84">
        <f>VLOOKUP(A150,'PAI 2025 GPS rempl2)'!$A$4:$V$504,17,0)</f>
        <v>2</v>
      </c>
      <c r="J150" s="84" t="str">
        <f>VLOOKUP(A150,'PAI 2025 GPS rempl2)'!$A$4:$V$504,18,0)</f>
        <v>Númerica</v>
      </c>
      <c r="K150" s="181" t="str">
        <f>VLOOKUP(A150,'PAI 2025 GPS rempl2)'!$A$4:$V$504,20,0)</f>
        <v>2025-02-03</v>
      </c>
      <c r="L150" s="181" t="str">
        <f>VLOOKUP(A150,'PAI 2025 GPS rempl2)'!$A$4:$V$504,21,0)</f>
        <v>2025-08-15</v>
      </c>
      <c r="M150" s="84" t="str">
        <f>VLOOKUP(A150,'PAI 2025 GPS rempl2)'!$A$4:$V$504,22,0)</f>
        <v>20-OFICINA DE TECNOLOGÍA E INFORMÁTICA;
2010-DIRECCION DE SIGNOS DISTINTIVOS;
73-GRUPO DE TRABAJO DE COMUNICACION</v>
      </c>
      <c r="N150" s="84" t="s">
        <v>1452</v>
      </c>
      <c r="O150" s="84" t="s">
        <v>1453</v>
      </c>
      <c r="P150" s="84" t="s">
        <v>1615</v>
      </c>
      <c r="Q150" s="84" t="s">
        <v>1551</v>
      </c>
      <c r="S150" s="83" t="s">
        <v>781</v>
      </c>
      <c r="T150" s="83" t="str">
        <f>VLOOKUP(A150,'PAI 2025 GPS rempl2)'!$A$3:$E$505,4,0)</f>
        <v>Producto</v>
      </c>
      <c r="U150" s="84" t="s">
        <v>1591</v>
      </c>
      <c r="V150" s="31">
        <f>VLOOKUP(S150,'PAI 2025 GPS rempl2)'!$E$4:$P$504,12,0)</f>
        <v>5</v>
      </c>
      <c r="W150" s="31">
        <f>+(V150*100)/($V$150+$V$168+$V$174+$V$177+$V$183+$V$190+$V$199+$V$336+$V$342+$V$430+$V$463)</f>
        <v>2.6315789473684212</v>
      </c>
    </row>
    <row r="151" spans="1:24" x14ac:dyDescent="0.25">
      <c r="A151" s="83" t="s">
        <v>785</v>
      </c>
      <c r="B151" s="83" t="str">
        <f>VLOOKUP(A151,'PAI 2025 GPS rempl2)'!$A$3:$E$505,4,0)</f>
        <v>Actividad propia</v>
      </c>
      <c r="C151" s="84" t="s">
        <v>1591</v>
      </c>
      <c r="D151" s="84" t="s">
        <v>1590</v>
      </c>
      <c r="E151" s="84" t="s">
        <v>782</v>
      </c>
      <c r="F151" s="84"/>
      <c r="G151" s="84" t="str">
        <f>VLOOKUP(A151,'PAI 2025 GPS rempl2)'!$E$4:$L$504,8,0)</f>
        <v>N/A</v>
      </c>
      <c r="H151" s="84" t="str">
        <f>VLOOKUP(A151,'PAI 2025 GPS rempl2)'!$A$4:$V$504,15,0)</f>
        <v>Preparar y enviar la información correspondiente al listado de signos distintivos declarados como notorios y la de denominaciones de origen protegidas de productos colombianos. (Correo electrónico de envió de la información)</v>
      </c>
      <c r="I151" s="84">
        <f>VLOOKUP(A151,'PAI 2025 GPS rempl2)'!$A$4:$V$504,17,0)</f>
        <v>2</v>
      </c>
      <c r="J151" s="84" t="str">
        <f>VLOOKUP(A151,'PAI 2025 GPS rempl2)'!$A$4:$V$504,18,0)</f>
        <v>Númerica</v>
      </c>
      <c r="K151" s="181" t="str">
        <f>VLOOKUP(A151,'PAI 2025 GPS rempl2)'!$A$4:$V$504,20,0)</f>
        <v>2025-02-03</v>
      </c>
      <c r="L151" s="181" t="str">
        <f>VLOOKUP(A151,'PAI 2025 GPS rempl2)'!$A$4:$V$504,21,0)</f>
        <v>2025-03-28</v>
      </c>
      <c r="M151" s="84" t="str">
        <f>VLOOKUP(A151,'PAI 2025 GPS rempl2)'!$A$4:$V$504,22,0)</f>
        <v>2010-DIRECCION DE SIGNOS DISTINTIVOS</v>
      </c>
      <c r="N151" s="84"/>
      <c r="O151" s="84"/>
      <c r="P151" s="84"/>
      <c r="Q151" s="84"/>
      <c r="S151" s="83" t="s">
        <v>785</v>
      </c>
      <c r="T151" s="83" t="str">
        <f>VLOOKUP(A151,'PAI 2025 GPS rempl2)'!$A$3:$E$505,4,0)</f>
        <v>Actividad propia</v>
      </c>
      <c r="U151" s="84" t="s">
        <v>1591</v>
      </c>
      <c r="V151" s="31">
        <f>VLOOKUP(S151,'PAI 2025 GPS rempl2)'!$E$4:$P$504,12,0)</f>
        <v>30</v>
      </c>
      <c r="W151" s="31">
        <f>+(V151*100)/($V$151+$V$153+$V$154+$V$155+$V$169+$V$170+$V$171+$V$172+$V$173+$V$175+$V$176+$V$178+$V$179+$V$180+$V$181+$V$182+$V$184+$V$185+$V$186+$V$187+$V$188+$V$189+$V$191+$V$192+$V$193+$V$194+$V$200+$V$201+$V$337+$V$339+$V$341+$V$343+$V$344+$V$431+$V$432+$V$433+$V$434+$V$464+$V$465)</f>
        <v>2.7272727272727271</v>
      </c>
      <c r="X151" s="31">
        <v>1100</v>
      </c>
    </row>
    <row r="152" spans="1:24" x14ac:dyDescent="0.25">
      <c r="A152" s="83" t="s">
        <v>787</v>
      </c>
      <c r="B152" s="83" t="str">
        <f>VLOOKUP(A152,'PAI 2025 GPS rempl2)'!$A$3:$E$505,4,0)</f>
        <v>Actividad sin participaci�n</v>
      </c>
      <c r="C152" s="84" t="s">
        <v>1591</v>
      </c>
      <c r="D152" s="84" t="s">
        <v>1590</v>
      </c>
      <c r="E152" s="84" t="s">
        <v>782</v>
      </c>
      <c r="F152" s="84"/>
      <c r="G152" s="84" t="str">
        <f>VLOOKUP(A152,'PAI 2025 GPS rempl2)'!$E$4:$L$504,8,0)</f>
        <v>N/A</v>
      </c>
      <c r="H152" s="84" t="str">
        <f>VLOOKUP(A152,'PAI 2025 GPS rempl2)'!$A$4:$V$504,15,0)</f>
        <v>Revisar el contenido correspondiente  al listado de signos distintivos declarados como notorios y el de las denominaciones de origen protegidas de productos colombianos, y formular eventuales observaciones.  (Correo electrónico enviado)</v>
      </c>
      <c r="I152" s="84">
        <f>VLOOKUP(A152,'PAI 2025 GPS rempl2)'!$A$4:$V$504,17,0)</f>
        <v>2</v>
      </c>
      <c r="J152" s="84" t="str">
        <f>VLOOKUP(A152,'PAI 2025 GPS rempl2)'!$A$4:$V$504,18,0)</f>
        <v>Númerica</v>
      </c>
      <c r="K152" s="181" t="str">
        <f>VLOOKUP(A152,'PAI 2025 GPS rempl2)'!$A$4:$V$504,20,0)</f>
        <v>2025-03-31</v>
      </c>
      <c r="L152" s="181" t="str">
        <f>VLOOKUP(A152,'PAI 2025 GPS rempl2)'!$A$4:$V$504,21,0)</f>
        <v>2025-04-21</v>
      </c>
      <c r="M152" s="84" t="str">
        <f>VLOOKUP(A152,'PAI 2025 GPS rempl2)'!$A$4:$V$504,22,0)</f>
        <v>73-GRUPO DE TRABAJO DE COMUNICACION</v>
      </c>
      <c r="N152" s="84"/>
      <c r="O152" s="84"/>
      <c r="P152" s="84"/>
      <c r="Q152" s="84"/>
      <c r="S152" s="83" t="s">
        <v>787</v>
      </c>
      <c r="T152" s="83" t="str">
        <f>VLOOKUP(A152,'PAI 2025 GPS rempl2)'!$A$3:$E$505,4,0)</f>
        <v>Actividad sin participaci�n</v>
      </c>
      <c r="U152" s="84" t="s">
        <v>1591</v>
      </c>
      <c r="V152" s="31">
        <f>VLOOKUP(S152,'PAI 2025 GPS rempl2)'!$E$4:$P$504,12,0)</f>
        <v>0</v>
      </c>
      <c r="W152" s="31">
        <f t="shared" ref="W152" si="10">+(V152*100)/1100</f>
        <v>0</v>
      </c>
    </row>
    <row r="153" spans="1:24" x14ac:dyDescent="0.25">
      <c r="A153" s="83" t="s">
        <v>789</v>
      </c>
      <c r="B153" s="83" t="str">
        <f>VLOOKUP(A153,'PAI 2025 GPS rempl2)'!$A$3:$E$505,4,0)</f>
        <v>Actividad propia</v>
      </c>
      <c r="C153" s="84" t="s">
        <v>1591</v>
      </c>
      <c r="D153" s="84" t="s">
        <v>1590</v>
      </c>
      <c r="E153" s="84" t="s">
        <v>782</v>
      </c>
      <c r="F153" s="84"/>
      <c r="G153" s="84" t="str">
        <f>VLOOKUP(A153,'PAI 2025 GPS rempl2)'!$E$4:$L$504,8,0)</f>
        <v>N/A</v>
      </c>
      <c r="H153" s="84" t="str">
        <f>VLOOKUP(A153,'PAI 2025 GPS rempl2)'!$A$4:$V$504,15,0)</f>
        <v>Ajustar el contenido correspondiente  al listado de signos distintivos declarados como notorios y el de las denominaciones de origen protegidas de productos colombianos  (Correo electrónico de envió de la información)</v>
      </c>
      <c r="I153" s="84">
        <f>VLOOKUP(A153,'PAI 2025 GPS rempl2)'!$A$4:$V$504,17,0)</f>
        <v>2</v>
      </c>
      <c r="J153" s="84" t="str">
        <f>VLOOKUP(A153,'PAI 2025 GPS rempl2)'!$A$4:$V$504,18,0)</f>
        <v>Númerica</v>
      </c>
      <c r="K153" s="181" t="str">
        <f>VLOOKUP(A153,'PAI 2025 GPS rempl2)'!$A$4:$V$504,20,0)</f>
        <v>2025-04-22</v>
      </c>
      <c r="L153" s="181" t="str">
        <f>VLOOKUP(A153,'PAI 2025 GPS rempl2)'!$A$4:$V$504,21,0)</f>
        <v>2025-04-30</v>
      </c>
      <c r="M153" s="84" t="str">
        <f>VLOOKUP(A153,'PAI 2025 GPS rempl2)'!$A$4:$V$504,22,0)</f>
        <v>2010-DIRECCION DE SIGNOS DISTINTIVOS</v>
      </c>
      <c r="N153" s="84"/>
      <c r="O153" s="84"/>
      <c r="P153" s="84"/>
      <c r="Q153" s="84"/>
      <c r="S153" s="83" t="s">
        <v>789</v>
      </c>
      <c r="T153" s="83" t="str">
        <f>VLOOKUP(A153,'PAI 2025 GPS rempl2)'!$A$3:$E$505,4,0)</f>
        <v>Actividad propia</v>
      </c>
      <c r="U153" s="84" t="s">
        <v>1591</v>
      </c>
      <c r="V153" s="31">
        <f>VLOOKUP(S153,'PAI 2025 GPS rempl2)'!$E$4:$P$504,12,0)</f>
        <v>20</v>
      </c>
      <c r="W153" s="31">
        <f>+(V153*100)/($V$151+$V$153+$V$154+$V$155+$V$169+$V$170+$V$171+$V$172+$V$173+$V$175+$V$176+$V$178+$V$179+$V$180+$V$181+$V$182+$V$184+$V$185+$V$186+$V$187+$V$188+$V$189+$V$191+$V$192+$V$193+$V$194+$V$200+$V$201+$V$337+$V$339+$V$341+$V$343+$V$344+$V$431+$V$432+$V$433+$V$434+$V$464+$V$465)</f>
        <v>1.8181818181818181</v>
      </c>
    </row>
    <row r="154" spans="1:24" x14ac:dyDescent="0.25">
      <c r="A154" s="83" t="s">
        <v>791</v>
      </c>
      <c r="B154" s="83" t="str">
        <f>VLOOKUP(A154,'PAI 2025 GPS rempl2)'!$A$3:$E$505,4,0)</f>
        <v>Actividad propia</v>
      </c>
      <c r="C154" s="84" t="s">
        <v>1591</v>
      </c>
      <c r="D154" s="84" t="s">
        <v>1590</v>
      </c>
      <c r="E154" s="84" t="s">
        <v>782</v>
      </c>
      <c r="F154" s="84"/>
      <c r="G154" s="84" t="str">
        <f>VLOOKUP(A154,'PAI 2025 GPS rempl2)'!$E$4:$L$504,8,0)</f>
        <v>N/A</v>
      </c>
      <c r="H154" s="84" t="str">
        <f>VLOOKUP(A154,'PAI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84">
        <f>VLOOKUP(A154,'PAI 2025 GPS rempl2)'!$A$4:$V$504,17,0)</f>
        <v>2</v>
      </c>
      <c r="J154" s="84" t="str">
        <f>VLOOKUP(A154,'PAI 2025 GPS rempl2)'!$A$4:$V$504,18,0)</f>
        <v>Númerica</v>
      </c>
      <c r="K154" s="181" t="str">
        <f>VLOOKUP(A154,'PAI 2025 GPS rempl2)'!$A$4:$V$504,20,0)</f>
        <v>2025-05-05</v>
      </c>
      <c r="L154" s="181" t="str">
        <f>VLOOKUP(A154,'PAI 2025 GPS rempl2)'!$A$4:$V$504,21,0)</f>
        <v>2025-05-23</v>
      </c>
      <c r="M154" s="84" t="str">
        <f>VLOOKUP(A154,'PAI 2025 GPS rempl2)'!$A$4:$V$504,22,0)</f>
        <v>2010-DIRECCION DE SIGNOS DISTINTIVOS;
73-GRUPO DE TRABAJO DE COMUNICACION</v>
      </c>
      <c r="N154" s="84"/>
      <c r="O154" s="84"/>
      <c r="P154" s="84"/>
      <c r="Q154" s="84"/>
      <c r="S154" s="83" t="s">
        <v>791</v>
      </c>
      <c r="T154" s="83" t="str">
        <f>VLOOKUP(A154,'PAI 2025 GPS rempl2)'!$A$3:$E$505,4,0)</f>
        <v>Actividad propia</v>
      </c>
      <c r="U154" s="84" t="s">
        <v>1591</v>
      </c>
      <c r="V154" s="31">
        <f>VLOOKUP(S154,'PAI 2025 GPS rempl2)'!$E$4:$P$504,12,0)</f>
        <v>20</v>
      </c>
      <c r="W154" s="31">
        <f>+(V154*100)/($V$151+$V$153+$V$154+$V$155+$V$169+$V$170+$V$171+$V$172+$V$173+$V$175+$V$176+$V$178+$V$179+$V$180+$V$181+$V$182+$V$184+$V$185+$V$186+$V$187+$V$188+$V$189+$V$191+$V$192+$V$193+$V$194+$V$200+$V$201+$V$337+$V$339+$V$341+$V$343+$V$344+$V$431+$V$432+$V$433+$V$434+$V$464+$V$465)</f>
        <v>1.8181818181818181</v>
      </c>
    </row>
    <row r="155" spans="1:24" x14ac:dyDescent="0.25">
      <c r="A155" s="83" t="s">
        <v>794</v>
      </c>
      <c r="B155" s="83" t="str">
        <f>VLOOKUP(A155,'PAI 2025 GPS rempl2)'!$A$3:$E$505,4,0)</f>
        <v>Actividad propia</v>
      </c>
      <c r="C155" s="84" t="s">
        <v>1591</v>
      </c>
      <c r="D155" s="84" t="s">
        <v>1590</v>
      </c>
      <c r="E155" s="84" t="s">
        <v>782</v>
      </c>
      <c r="F155" s="84"/>
      <c r="G155" s="84" t="str">
        <f>VLOOKUP(A155,'PAI 2025 GPS rempl2)'!$E$4:$L$504,8,0)</f>
        <v>N/A</v>
      </c>
      <c r="H155" s="84" t="str">
        <f>VLOOKUP(A155,'PAI 2025 GPS rempl2)'!$A$4:$V$504,15,0)</f>
        <v>Desarrollar los micrositios y publicar la información de signos declarados como notorios y de las denominaciones de origen protegidas de productos colombianos. (Captura de pantalla de la publicación)</v>
      </c>
      <c r="I155" s="84">
        <f>VLOOKUP(A155,'PAI 2025 GPS rempl2)'!$A$4:$V$504,17,0)</f>
        <v>2</v>
      </c>
      <c r="J155" s="84" t="str">
        <f>VLOOKUP(A155,'PAI 2025 GPS rempl2)'!$A$4:$V$504,18,0)</f>
        <v>Númerica</v>
      </c>
      <c r="K155" s="181" t="str">
        <f>VLOOKUP(A155,'PAI 2025 GPS rempl2)'!$A$4:$V$504,20,0)</f>
        <v>2025-05-26</v>
      </c>
      <c r="L155" s="181" t="str">
        <f>VLOOKUP(A155,'PAI 2025 GPS rempl2)'!$A$4:$V$504,21,0)</f>
        <v>2025-08-15</v>
      </c>
      <c r="M155" s="84" t="str">
        <f>VLOOKUP(A155,'PAI 2025 GPS rempl2)'!$A$4:$V$504,22,0)</f>
        <v>20-OFICINA DE TECNOLOGÍA E INFORMÁTICA;
2010-DIRECCION DE SIGNOS DISTINTIVOS</v>
      </c>
      <c r="N155" s="84"/>
      <c r="O155" s="84"/>
      <c r="P155" s="84"/>
      <c r="Q155" s="84"/>
      <c r="S155" s="83" t="s">
        <v>794</v>
      </c>
      <c r="T155" s="83" t="str">
        <f>VLOOKUP(A155,'PAI 2025 GPS rempl2)'!$A$3:$E$505,4,0)</f>
        <v>Actividad propia</v>
      </c>
      <c r="U155" s="84" t="s">
        <v>1591</v>
      </c>
      <c r="V155" s="31">
        <f>VLOOKUP(S155,'PAI 2025 GPS rempl2)'!$E$4:$P$504,12,0)</f>
        <v>30</v>
      </c>
      <c r="W155" s="31">
        <f>+(V155*100)/($V$151+$V$153+$V$154+$V$155+$V$169+$V$170+$V$171+$V$172+$V$173+$V$175+$V$176+$V$178+$V$179+$V$180+$V$181+$V$182+$V$184+$V$185+$V$186+$V$187+$V$188+$V$189+$V$191+$V$192+$V$193+$V$194+$V$200+$V$201+$V$337+$V$339+$V$341+$V$343+$V$344+$V$431+$V$432+$V$433+$V$434+$V$464+$V$465)</f>
        <v>2.7272727272727271</v>
      </c>
    </row>
    <row r="156" spans="1:24" x14ac:dyDescent="0.25">
      <c r="A156" s="83" t="s">
        <v>798</v>
      </c>
      <c r="B156" s="83" t="str">
        <f>VLOOKUP(A156,'PAI 2025 GPS rempl2)'!$A$3:$E$505,4,0)</f>
        <v>Producto</v>
      </c>
      <c r="C156" s="84" t="s">
        <v>1581</v>
      </c>
      <c r="D156" s="84" t="s">
        <v>1592</v>
      </c>
      <c r="E156" s="84" t="s">
        <v>1499</v>
      </c>
      <c r="F156" s="84" t="s">
        <v>12</v>
      </c>
      <c r="G156" s="84" t="str">
        <f>VLOOKUP(A156,'PAI 2025 GPS rempl2)'!$E$4:$L$504,8,0)</f>
        <v>N/A</v>
      </c>
      <c r="H156" s="84" t="str">
        <f>VLOOKUP(A156,'PAI 2025 GPS rempl2)'!$A$4:$V$504,15,0)</f>
        <v>Estrategia de divulgación de la herramienta “Buscador de Conceptos”, para promover la consulta por parte de los Grupos de Interés, ejecutada. (capturas de pantalla de la publicación de la campaña/único entregable)</v>
      </c>
      <c r="I156" s="84">
        <f>VLOOKUP(A156,'PAI 2025 GPS rempl2)'!$A$4:$V$504,17,0)</f>
        <v>1</v>
      </c>
      <c r="J156" s="84" t="str">
        <f>VLOOKUP(A156,'PAI 2025 GPS rempl2)'!$A$4:$V$504,18,0)</f>
        <v>Númerica</v>
      </c>
      <c r="K156" s="181" t="str">
        <f>VLOOKUP(A156,'PAI 2025 GPS rempl2)'!$A$4:$V$504,20,0)</f>
        <v>2025-01-27</v>
      </c>
      <c r="L156" s="181" t="str">
        <f>VLOOKUP(A156,'PAI 2025 GPS rempl2)'!$A$4:$V$504,21,0)</f>
        <v>2025-12-10</v>
      </c>
      <c r="M156" s="84" t="str">
        <f>VLOOKUP(A156,'PAI 2025 GPS rempl2)'!$A$4:$V$504,22,0)</f>
        <v>73-GRUPO DE TRABAJO DE COMUNICACION;
13-GRUPO DE TRABAJO DE CONCEPTOS Y APOYO LEGAL</v>
      </c>
      <c r="N156" s="84" t="s">
        <v>1452</v>
      </c>
      <c r="O156" s="84" t="s">
        <v>1453</v>
      </c>
      <c r="P156" s="84">
        <v>0</v>
      </c>
      <c r="Q156" s="84" t="s">
        <v>1551</v>
      </c>
      <c r="S156" s="83" t="s">
        <v>798</v>
      </c>
      <c r="T156" s="83" t="str">
        <f>VLOOKUP(A156,'PAI 2025 GPS rempl2)'!$A$3:$E$505,4,0)</f>
        <v>Producto</v>
      </c>
      <c r="U156" s="84" t="s">
        <v>1581</v>
      </c>
      <c r="V156" s="31">
        <f>VLOOKUP(S156,'PAI 2025 GPS rempl2)'!$E$4:$P$504,12,0)</f>
        <v>100</v>
      </c>
      <c r="W156" s="148">
        <f>(V156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57" spans="1:24" x14ac:dyDescent="0.25">
      <c r="A157" s="83" t="s">
        <v>801</v>
      </c>
      <c r="B157" s="83" t="str">
        <f>VLOOKUP(A157,'PAI 2025 GPS rempl2)'!$A$3:$E$505,4,0)</f>
        <v>Actividad propia</v>
      </c>
      <c r="C157" s="84" t="s">
        <v>1581</v>
      </c>
      <c r="D157" s="84" t="s">
        <v>1592</v>
      </c>
      <c r="E157" s="84" t="s">
        <v>1499</v>
      </c>
      <c r="F157" s="84"/>
      <c r="G157" s="84" t="str">
        <f>VLOOKUP(A157,'PAI 2025 GPS rempl2)'!$E$4:$L$504,8,0)</f>
        <v>N/A</v>
      </c>
      <c r="H157" s="84" t="str">
        <f>VLOOKUP(A157,'PAI 2025 GPS rempl2)'!$A$4:$V$504,15,0)</f>
        <v>Elaborar y remitir al Grupo de Comunicaciones el Brief con la propuesta de la estrategia de divulgación del "Buscador de Conceptos" (Correo electrónico con Brief diligenciado / único entregable)</v>
      </c>
      <c r="I157" s="84">
        <f>VLOOKUP(A157,'PAI 2025 GPS rempl2)'!$A$4:$V$504,17,0)</f>
        <v>1</v>
      </c>
      <c r="J157" s="84" t="str">
        <f>VLOOKUP(A157,'PAI 2025 GPS rempl2)'!$A$4:$V$504,18,0)</f>
        <v>Númerica</v>
      </c>
      <c r="K157" s="181" t="str">
        <f>VLOOKUP(A157,'PAI 2025 GPS rempl2)'!$A$4:$V$504,20,0)</f>
        <v>2025-01-27</v>
      </c>
      <c r="L157" s="181" t="str">
        <f>VLOOKUP(A157,'PAI 2025 GPS rempl2)'!$A$4:$V$504,21,0)</f>
        <v>2025-02-28</v>
      </c>
      <c r="M157" s="84" t="str">
        <f>VLOOKUP(A157,'PAI 2025 GPS rempl2)'!$A$4:$V$504,22,0)</f>
        <v>13-GRUPO DE TRABAJO DE CONCEPTOS Y APOYO LEGAL</v>
      </c>
      <c r="N157" s="84"/>
      <c r="O157" s="84"/>
      <c r="P157" s="84"/>
      <c r="Q157" s="84"/>
      <c r="S157" s="83" t="s">
        <v>801</v>
      </c>
      <c r="T157" s="83" t="str">
        <f>VLOOKUP(A157,'PAI 2025 GPS rempl2)'!$A$3:$E$505,4,0)</f>
        <v>Actividad propia</v>
      </c>
      <c r="U157" s="84" t="s">
        <v>1581</v>
      </c>
      <c r="V157" s="31">
        <f>VLOOKUP(S157,'PAI 2025 GPS rempl2)'!$E$4:$P$504,12,0)</f>
        <v>100</v>
      </c>
      <c r="W157" s="150" t="e">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58" spans="1:24" x14ac:dyDescent="0.25">
      <c r="A158" s="83" t="s">
        <v>803</v>
      </c>
      <c r="B158" s="83" t="str">
        <f>VLOOKUP(A158,'PAI 2025 GPS rempl2)'!$A$3:$E$505,4,0)</f>
        <v>Actividad sin participaci�n</v>
      </c>
      <c r="C158" s="84" t="s">
        <v>1581</v>
      </c>
      <c r="D158" s="84" t="s">
        <v>1592</v>
      </c>
      <c r="E158" s="84" t="s">
        <v>1499</v>
      </c>
      <c r="F158" s="84"/>
      <c r="G158" s="84" t="str">
        <f>VLOOKUP(A158,'PAI 2025 GPS rempl2)'!$E$4:$L$504,8,0)</f>
        <v>N/A</v>
      </c>
      <c r="H158" s="84" t="str">
        <f>VLOOKUP(A158,'PAI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84">
        <f>VLOOKUP(A158,'PAI 2025 GPS rempl2)'!$A$4:$V$504,17,0)</f>
        <v>1</v>
      </c>
      <c r="J158" s="84" t="str">
        <f>VLOOKUP(A158,'PAI 2025 GPS rempl2)'!$A$4:$V$504,18,0)</f>
        <v>Númerica</v>
      </c>
      <c r="K158" s="181" t="str">
        <f>VLOOKUP(A158,'PAI 2025 GPS rempl2)'!$A$4:$V$504,20,0)</f>
        <v>2025-03-03</v>
      </c>
      <c r="L158" s="181" t="str">
        <f>VLOOKUP(A158,'PAI 2025 GPS rempl2)'!$A$4:$V$504,21,0)</f>
        <v>2025-04-30</v>
      </c>
      <c r="M158" s="84" t="str">
        <f>VLOOKUP(A158,'PAI 2025 GPS rempl2)'!$A$4:$V$504,22,0)</f>
        <v>73-GRUPO DE TRABAJO DE COMUNICACION</v>
      </c>
      <c r="N158" s="84"/>
      <c r="O158" s="84"/>
      <c r="P158" s="84"/>
      <c r="Q158" s="84"/>
      <c r="S158" s="83" t="s">
        <v>803</v>
      </c>
      <c r="T158" s="83" t="str">
        <f>VLOOKUP(A158,'PAI 2025 GPS rempl2)'!$A$3:$E$505,4,0)</f>
        <v>Actividad sin participaci�n</v>
      </c>
      <c r="U158" s="84" t="s">
        <v>1581</v>
      </c>
      <c r="V158" s="31">
        <f>VLOOKUP(S158,'PAI 2025 GPS rempl2)'!$E$4:$P$504,12,0)</f>
        <v>0</v>
      </c>
      <c r="W158" s="31">
        <f>+V158</f>
        <v>0</v>
      </c>
    </row>
    <row r="159" spans="1:24" x14ac:dyDescent="0.25">
      <c r="A159" s="83" t="s">
        <v>805</v>
      </c>
      <c r="B159" s="83" t="str">
        <f>VLOOKUP(A159,'PAI 2025 GPS rempl2)'!$A$3:$E$505,4,0)</f>
        <v>Actividad sin participaci�n</v>
      </c>
      <c r="C159" s="84" t="s">
        <v>1581</v>
      </c>
      <c r="D159" s="84" t="s">
        <v>1592</v>
      </c>
      <c r="E159" s="84" t="s">
        <v>1499</v>
      </c>
      <c r="F159" s="84"/>
      <c r="G159" s="84" t="str">
        <f>VLOOKUP(A159,'PAI 2025 GPS rempl2)'!$E$4:$L$504,8,0)</f>
        <v>N/A</v>
      </c>
      <c r="H159" s="84" t="str">
        <f>VLOOKUP(A159,'PAI 2025 GPS rempl2)'!$A$4:$V$504,15,0)</f>
        <v>Ejecutar la estrategia de divulgación a través de los canales de comunicación d ela Entidad.  (capturas de pantalla de la publicación de estrategia de divulgación/único entregable)</v>
      </c>
      <c r="I159" s="84">
        <f>VLOOKUP(A159,'PAI 2025 GPS rempl2)'!$A$4:$V$504,17,0)</f>
        <v>1</v>
      </c>
      <c r="J159" s="84" t="str">
        <f>VLOOKUP(A159,'PAI 2025 GPS rempl2)'!$A$4:$V$504,18,0)</f>
        <v>Porcentual</v>
      </c>
      <c r="K159" s="181" t="str">
        <f>VLOOKUP(A159,'PAI 2025 GPS rempl2)'!$A$4:$V$504,20,0)</f>
        <v>2025-04-01</v>
      </c>
      <c r="L159" s="181" t="str">
        <f>VLOOKUP(A159,'PAI 2025 GPS rempl2)'!$A$4:$V$504,21,0)</f>
        <v>2025-12-10</v>
      </c>
      <c r="M159" s="84" t="str">
        <f>VLOOKUP(A159,'PAI 2025 GPS rempl2)'!$A$4:$V$504,22,0)</f>
        <v>73-GRUPO DE TRABAJO DE COMUNICACION</v>
      </c>
      <c r="N159" s="84"/>
      <c r="O159" s="84"/>
      <c r="P159" s="84"/>
      <c r="Q159" s="84"/>
      <c r="S159" s="83" t="s">
        <v>805</v>
      </c>
      <c r="T159" s="83" t="str">
        <f>VLOOKUP(A159,'PAI 2025 GPS rempl2)'!$A$3:$E$505,4,0)</f>
        <v>Actividad sin participaci�n</v>
      </c>
      <c r="U159" s="84" t="s">
        <v>1581</v>
      </c>
      <c r="V159" s="31">
        <f>VLOOKUP(S159,'PAI 2025 GPS rempl2)'!$E$4:$P$504,12,0)</f>
        <v>0</v>
      </c>
      <c r="W159" s="31">
        <f>+V159</f>
        <v>0</v>
      </c>
    </row>
    <row r="160" spans="1:24" x14ac:dyDescent="0.25">
      <c r="A160" s="83" t="s">
        <v>808</v>
      </c>
      <c r="B160" s="83" t="str">
        <f>VLOOKUP(A160,'PAI 2025 GPS rempl2)'!$A$3:$E$505,4,0)</f>
        <v>Producto</v>
      </c>
      <c r="C160" s="84" t="s">
        <v>1581</v>
      </c>
      <c r="D160" s="84" t="s">
        <v>1592</v>
      </c>
      <c r="E160" s="84" t="s">
        <v>1499</v>
      </c>
      <c r="F160" s="84" t="s">
        <v>61</v>
      </c>
      <c r="G160" s="84" t="str">
        <f>VLOOKUP(A160,'PAI 2025 GPS rempl2)'!$E$4:$L$504,8,0)</f>
        <v>N/A</v>
      </c>
      <c r="H160" s="84" t="str">
        <f>VLOOKUP(A160,'PAI 2025 GPS rempl2)'!$A$4:$V$504,15,0)</f>
        <v>Proyecto(s) de acto(s) administrativo(s) a través del cual se ordenará la depuración normativa de la SIC, elaborado(s) y presentados (s) (Proyecto(s) de acto(s) de depuración elaborado(s)/único entregable)</v>
      </c>
      <c r="I160" s="84">
        <f>VLOOKUP(A160,'PAI 2025 GPS rempl2)'!$A$4:$V$504,17,0)</f>
        <v>100</v>
      </c>
      <c r="J160" s="84" t="str">
        <f>VLOOKUP(A160,'PAI 2025 GPS rempl2)'!$A$4:$V$504,18,0)</f>
        <v>Porcentual</v>
      </c>
      <c r="K160" s="181" t="str">
        <f>VLOOKUP(A160,'PAI 2025 GPS rempl2)'!$A$4:$V$504,20,0)</f>
        <v>2025-01-30</v>
      </c>
      <c r="L160" s="181" t="str">
        <f>VLOOKUP(A160,'PAI 2025 GPS rempl2)'!$A$4:$V$504,21,0)</f>
        <v>2025-07-11</v>
      </c>
      <c r="M160" s="84" t="str">
        <f>VLOOKUP(A160,'PAI 2025 GPS rempl2)'!$A$4:$V$504,22,0)</f>
        <v>12-GRUPO DE TRABAJO DE REGULACIÓN</v>
      </c>
      <c r="N160" s="84" t="s">
        <v>1795</v>
      </c>
      <c r="O160" s="84" t="s">
        <v>1451</v>
      </c>
      <c r="P160" s="84">
        <v>0</v>
      </c>
      <c r="Q160" s="84" t="s">
        <v>1551</v>
      </c>
      <c r="S160" s="83" t="s">
        <v>808</v>
      </c>
      <c r="T160" s="83" t="str">
        <f>VLOOKUP(A160,'PAI 2025 GPS rempl2)'!$A$3:$E$505,4,0)</f>
        <v>Producto</v>
      </c>
      <c r="U160" s="84" t="s">
        <v>1581</v>
      </c>
      <c r="V160" s="31">
        <f>VLOOKUP(S160,'PAI 2025 GPS rempl2)'!$E$4:$P$504,12,0)</f>
        <v>100</v>
      </c>
      <c r="W160" s="148">
        <f>(V160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61" spans="1:23" x14ac:dyDescent="0.25">
      <c r="A161" s="83" t="s">
        <v>810</v>
      </c>
      <c r="B161" s="83" t="str">
        <f>VLOOKUP(A161,'PAI 2025 GPS rempl2)'!$A$3:$E$505,4,0)</f>
        <v>Actividad propia</v>
      </c>
      <c r="C161" s="84" t="s">
        <v>1581</v>
      </c>
      <c r="D161" s="84" t="s">
        <v>1592</v>
      </c>
      <c r="E161" s="84" t="s">
        <v>1499</v>
      </c>
      <c r="F161" s="84"/>
      <c r="G161" s="84" t="str">
        <f>VLOOKUP(A161,'PAI 2025 GPS rempl2)'!$E$4:$L$504,8,0)</f>
        <v>N/A</v>
      </c>
      <c r="H161" s="84" t="str">
        <f>VLOOKUP(A161,'PAI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84">
        <f>VLOOKUP(A161,'PAI 2025 GPS rempl2)'!$A$4:$V$504,17,0)</f>
        <v>1</v>
      </c>
      <c r="J161" s="84" t="str">
        <f>VLOOKUP(A161,'PAI 2025 GPS rempl2)'!$A$4:$V$504,18,0)</f>
        <v>Númerica</v>
      </c>
      <c r="K161" s="181" t="str">
        <f>VLOOKUP(A161,'PAI 2025 GPS rempl2)'!$A$4:$V$504,20,0)</f>
        <v>2025-01-30</v>
      </c>
      <c r="L161" s="181" t="str">
        <f>VLOOKUP(A161,'PAI 2025 GPS rempl2)'!$A$4:$V$504,21,0)</f>
        <v>2025-02-28</v>
      </c>
      <c r="M161" s="84" t="str">
        <f>VLOOKUP(A161,'PAI 2025 GPS rempl2)'!$A$4:$V$504,22,0)</f>
        <v>12-GRUPO DE TRABAJO DE REGULACIÓN</v>
      </c>
      <c r="N161" s="84"/>
      <c r="O161" s="84"/>
      <c r="P161" s="84"/>
      <c r="Q161" s="84"/>
      <c r="S161" s="83" t="s">
        <v>810</v>
      </c>
      <c r="T161" s="83" t="str">
        <f>VLOOKUP(A161,'PAI 2025 GPS rempl2)'!$A$3:$E$505,4,0)</f>
        <v>Actividad propia</v>
      </c>
      <c r="U161" s="84" t="s">
        <v>1581</v>
      </c>
      <c r="V161" s="31">
        <f>VLOOKUP(S161,'PAI 2025 GPS rempl2)'!$E$4:$P$504,12,0)</f>
        <v>15</v>
      </c>
      <c r="W161" s="150" t="e">
        <f>+(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2" spans="1:23" x14ac:dyDescent="0.25">
      <c r="A162" s="83" t="s">
        <v>812</v>
      </c>
      <c r="B162" s="83" t="str">
        <f>VLOOKUP(A162,'PAI 2025 GPS rempl2)'!$A$3:$E$505,4,0)</f>
        <v>Actividad propia</v>
      </c>
      <c r="C162" s="84" t="s">
        <v>1581</v>
      </c>
      <c r="D162" s="84" t="s">
        <v>1592</v>
      </c>
      <c r="E162" s="84" t="s">
        <v>1499</v>
      </c>
      <c r="F162" s="84"/>
      <c r="G162" s="84" t="str">
        <f>VLOOKUP(A162,'PAI 2025 GPS rempl2)'!$E$4:$L$504,8,0)</f>
        <v>N/A</v>
      </c>
      <c r="H162" s="84" t="str">
        <f>VLOOKUP(A162,'PAI 2025 GPS rempl2)'!$A$4:$V$504,15,0)</f>
        <v>Realizar consulta pública para identificar instrucciones o regulaciones de la Superintendencia, susceptibles de depuración  en el marco de la Ley 2085 de 2021. (Soporte de publicación en la página web de la Entidad / único entregable)</v>
      </c>
      <c r="I162" s="84">
        <f>VLOOKUP(A162,'PAI 2025 GPS rempl2)'!$A$4:$V$504,17,0)</f>
        <v>1</v>
      </c>
      <c r="J162" s="84" t="str">
        <f>VLOOKUP(A162,'PAI 2025 GPS rempl2)'!$A$4:$V$504,18,0)</f>
        <v>Númerica</v>
      </c>
      <c r="K162" s="181" t="str">
        <f>VLOOKUP(A162,'PAI 2025 GPS rempl2)'!$A$4:$V$504,20,0)</f>
        <v>2025-02-25</v>
      </c>
      <c r="L162" s="181" t="str">
        <f>VLOOKUP(A162,'PAI 2025 GPS rempl2)'!$A$4:$V$504,21,0)</f>
        <v>2025-03-25</v>
      </c>
      <c r="M162" s="84" t="str">
        <f>VLOOKUP(A162,'PAI 2025 GPS rempl2)'!$A$4:$V$504,22,0)</f>
        <v>12-GRUPO DE TRABAJO DE REGULACIÓN</v>
      </c>
      <c r="N162" s="84"/>
      <c r="O162" s="84"/>
      <c r="P162" s="84"/>
      <c r="Q162" s="84"/>
      <c r="S162" s="83" t="s">
        <v>812</v>
      </c>
      <c r="T162" s="83" t="str">
        <f>VLOOKUP(A162,'PAI 2025 GPS rempl2)'!$A$3:$E$505,4,0)</f>
        <v>Actividad propia</v>
      </c>
      <c r="U162" s="84" t="s">
        <v>1581</v>
      </c>
      <c r="V162" s="31">
        <f>VLOOKUP(S162,'PAI 2025 GPS rempl2)'!$E$4:$P$504,12,0)</f>
        <v>10</v>
      </c>
      <c r="W162" s="150" t="e">
        <f>+(V162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3" spans="1:23" x14ac:dyDescent="0.25">
      <c r="A163" s="83" t="s">
        <v>814</v>
      </c>
      <c r="B163" s="83" t="str">
        <f>VLOOKUP(A163,'PAI 2025 GPS rempl2)'!$A$3:$E$505,4,0)</f>
        <v>Actividad propia</v>
      </c>
      <c r="C163" s="84" t="s">
        <v>1581</v>
      </c>
      <c r="D163" s="84" t="s">
        <v>1592</v>
      </c>
      <c r="E163" s="84" t="s">
        <v>1499</v>
      </c>
      <c r="F163" s="84"/>
      <c r="G163" s="84" t="str">
        <f>VLOOKUP(A163,'PAI 2025 GPS rempl2)'!$E$4:$L$504,8,0)</f>
        <v>N/A</v>
      </c>
      <c r="H163" s="84" t="str">
        <f>VLOOKUP(A163,'PAI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84">
        <f>VLOOKUP(A163,'PAI 2025 GPS rempl2)'!$A$4:$V$504,17,0)</f>
        <v>1</v>
      </c>
      <c r="J163" s="84" t="str">
        <f>VLOOKUP(A163,'PAI 2025 GPS rempl2)'!$A$4:$V$504,18,0)</f>
        <v>Númerica</v>
      </c>
      <c r="K163" s="181" t="str">
        <f>VLOOKUP(A163,'PAI 2025 GPS rempl2)'!$A$4:$V$504,20,0)</f>
        <v>2025-02-25</v>
      </c>
      <c r="L163" s="181" t="str">
        <f>VLOOKUP(A163,'PAI 2025 GPS rempl2)'!$A$4:$V$504,21,0)</f>
        <v>2025-03-25</v>
      </c>
      <c r="M163" s="84" t="str">
        <f>VLOOKUP(A163,'PAI 2025 GPS rempl2)'!$A$4:$V$504,22,0)</f>
        <v>12-GRUPO DE TRABAJO DE REGULACIÓN</v>
      </c>
      <c r="N163" s="84"/>
      <c r="O163" s="84"/>
      <c r="P163" s="84"/>
      <c r="Q163" s="84"/>
      <c r="S163" s="83" t="s">
        <v>814</v>
      </c>
      <c r="T163" s="83" t="str">
        <f>VLOOKUP(A163,'PAI 2025 GPS rempl2)'!$A$3:$E$505,4,0)</f>
        <v>Actividad propia</v>
      </c>
      <c r="U163" s="84" t="s">
        <v>1581</v>
      </c>
      <c r="V163" s="31">
        <f>VLOOKUP(S163,'PAI 2025 GPS rempl2)'!$E$4:$P$504,12,0)</f>
        <v>10</v>
      </c>
      <c r="W163" s="150" t="e">
        <f>+(V163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4" spans="1:23" x14ac:dyDescent="0.25">
      <c r="A164" s="83" t="s">
        <v>816</v>
      </c>
      <c r="B164" s="83" t="str">
        <f>VLOOKUP(A164,'PAI 2025 GPS rempl2)'!$A$3:$E$505,4,0)</f>
        <v>Actividad propia</v>
      </c>
      <c r="C164" s="84" t="s">
        <v>1581</v>
      </c>
      <c r="D164" s="84" t="s">
        <v>1592</v>
      </c>
      <c r="E164" s="84" t="s">
        <v>1499</v>
      </c>
      <c r="F164" s="84"/>
      <c r="G164" s="84" t="str">
        <f>VLOOKUP(A164,'PAI 2025 GPS rempl2)'!$E$4:$L$504,8,0)</f>
        <v>N/A</v>
      </c>
      <c r="H164" s="84" t="str">
        <f>VLOOKUP(A164,'PAI 2025 GPS rempl2)'!$A$4:$V$504,15,0)</f>
        <v>Socializar con las Delegaturas los resultados de la consulta pública y priorizar los asuntos que puedan coadyuvar a la mejora  normativa  (Correo electrónico a las Delegaturas informando los resultados / único entregable)</v>
      </c>
      <c r="I164" s="84">
        <f>VLOOKUP(A164,'PAI 2025 GPS rempl2)'!$A$4:$V$504,17,0)</f>
        <v>1</v>
      </c>
      <c r="J164" s="84" t="str">
        <f>VLOOKUP(A164,'PAI 2025 GPS rempl2)'!$A$4:$V$504,18,0)</f>
        <v>Númerica</v>
      </c>
      <c r="K164" s="181" t="str">
        <f>VLOOKUP(A164,'PAI 2025 GPS rempl2)'!$A$4:$V$504,20,0)</f>
        <v>2025-03-26</v>
      </c>
      <c r="L164" s="181" t="str">
        <f>VLOOKUP(A164,'PAI 2025 GPS rempl2)'!$A$4:$V$504,21,0)</f>
        <v>2025-04-25</v>
      </c>
      <c r="M164" s="84" t="str">
        <f>VLOOKUP(A164,'PAI 2025 GPS rempl2)'!$A$4:$V$504,22,0)</f>
        <v>12-GRUPO DE TRABAJO DE REGULACIÓN</v>
      </c>
      <c r="N164" s="84"/>
      <c r="O164" s="84"/>
      <c r="P164" s="84"/>
      <c r="Q164" s="84"/>
      <c r="S164" s="83" t="s">
        <v>816</v>
      </c>
      <c r="T164" s="83" t="str">
        <f>VLOOKUP(A164,'PAI 2025 GPS rempl2)'!$A$3:$E$505,4,0)</f>
        <v>Actividad propia</v>
      </c>
      <c r="U164" s="84" t="s">
        <v>1581</v>
      </c>
      <c r="V164" s="31">
        <f>VLOOKUP(S164,'PAI 2025 GPS rempl2)'!$E$4:$P$504,12,0)</f>
        <v>20</v>
      </c>
      <c r="W164" s="150" t="e">
        <f>+(V164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5" spans="1:23" x14ac:dyDescent="0.25">
      <c r="A165" s="83" t="s">
        <v>818</v>
      </c>
      <c r="B165" s="83" t="str">
        <f>VLOOKUP(A165,'PAI 2025 GPS rempl2)'!$A$3:$E$505,4,0)</f>
        <v>Actividad propia</v>
      </c>
      <c r="C165" s="84" t="s">
        <v>1581</v>
      </c>
      <c r="D165" s="84" t="s">
        <v>1592</v>
      </c>
      <c r="E165" s="84" t="s">
        <v>1499</v>
      </c>
      <c r="F165" s="84"/>
      <c r="G165" s="84" t="str">
        <f>VLOOKUP(A165,'PAI 2025 GPS rempl2)'!$E$4:$L$504,8,0)</f>
        <v>N/A</v>
      </c>
      <c r="H165" s="84" t="str">
        <f>VLOOKUP(A165,'PAI 2025 GPS rempl2)'!$A$4:$V$504,15,0)</f>
        <v>Preparar proyecto(s) de acto(s) administrativo(s) a través del cual se ordenará la depuración normativa (Proyecto de acto/ único entregable)</v>
      </c>
      <c r="I165" s="84">
        <f>VLOOKUP(A165,'PAI 2025 GPS rempl2)'!$A$4:$V$504,17,0)</f>
        <v>1</v>
      </c>
      <c r="J165" s="84" t="str">
        <f>VLOOKUP(A165,'PAI 2025 GPS rempl2)'!$A$4:$V$504,18,0)</f>
        <v>Númerica</v>
      </c>
      <c r="K165" s="181" t="str">
        <f>VLOOKUP(A165,'PAI 2025 GPS rempl2)'!$A$4:$V$504,20,0)</f>
        <v>2025-04-28</v>
      </c>
      <c r="L165" s="181" t="str">
        <f>VLOOKUP(A165,'PAI 2025 GPS rempl2)'!$A$4:$V$504,21,0)</f>
        <v>2025-05-30</v>
      </c>
      <c r="M165" s="84" t="str">
        <f>VLOOKUP(A165,'PAI 2025 GPS rempl2)'!$A$4:$V$504,22,0)</f>
        <v>12-GRUPO DE TRABAJO DE REGULACIÓN</v>
      </c>
      <c r="N165" s="84"/>
      <c r="O165" s="84"/>
      <c r="P165" s="84"/>
      <c r="Q165" s="84"/>
      <c r="S165" s="83" t="s">
        <v>818</v>
      </c>
      <c r="T165" s="83" t="str">
        <f>VLOOKUP(A165,'PAI 2025 GPS rempl2)'!$A$3:$E$505,4,0)</f>
        <v>Actividad propia</v>
      </c>
      <c r="U165" s="84" t="s">
        <v>1581</v>
      </c>
      <c r="V165" s="31">
        <f>VLOOKUP(S165,'PAI 2025 GPS rempl2)'!$E$4:$P$504,12,0)</f>
        <v>15</v>
      </c>
      <c r="W165" s="150" t="e">
        <f>+(V165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6" spans="1:23" x14ac:dyDescent="0.25">
      <c r="A166" s="83" t="s">
        <v>820</v>
      </c>
      <c r="B166" s="83" t="str">
        <f>VLOOKUP(A166,'PAI 2025 GPS rempl2)'!$A$3:$E$505,4,0)</f>
        <v>Actividad propia</v>
      </c>
      <c r="C166" s="84" t="s">
        <v>1581</v>
      </c>
      <c r="D166" s="84" t="s">
        <v>1592</v>
      </c>
      <c r="E166" s="84" t="s">
        <v>1499</v>
      </c>
      <c r="F166" s="84"/>
      <c r="G166" s="84" t="str">
        <f>VLOOKUP(A166,'PAI 2025 GPS rempl2)'!$E$4:$L$504,8,0)</f>
        <v>N/A</v>
      </c>
      <c r="H166" s="84" t="str">
        <f>VLOOKUP(A166,'PAI 2025 GPS rempl2)'!$A$4:$V$504,15,0)</f>
        <v>Adelantar consulta pública  de proyecto(s) de acto(s) administrativo(s) a través del cual se ordenará la depuración normativa (Soporte de publicación en la página web de la Entidad / único entregable)</v>
      </c>
      <c r="I166" s="84">
        <f>VLOOKUP(A166,'PAI 2025 GPS rempl2)'!$A$4:$V$504,17,0)</f>
        <v>1</v>
      </c>
      <c r="J166" s="84" t="str">
        <f>VLOOKUP(A166,'PAI 2025 GPS rempl2)'!$A$4:$V$504,18,0)</f>
        <v>Númerica</v>
      </c>
      <c r="K166" s="181" t="str">
        <f>VLOOKUP(A166,'PAI 2025 GPS rempl2)'!$A$4:$V$504,20,0)</f>
        <v>2025-06-03</v>
      </c>
      <c r="L166" s="181" t="str">
        <f>VLOOKUP(A166,'PAI 2025 GPS rempl2)'!$A$4:$V$504,21,0)</f>
        <v>2025-06-20</v>
      </c>
      <c r="M166" s="84" t="str">
        <f>VLOOKUP(A166,'PAI 2025 GPS rempl2)'!$A$4:$V$504,22,0)</f>
        <v>12-GRUPO DE TRABAJO DE REGULACIÓN</v>
      </c>
      <c r="N166" s="84"/>
      <c r="O166" s="84"/>
      <c r="P166" s="84"/>
      <c r="Q166" s="84"/>
      <c r="S166" s="83" t="s">
        <v>820</v>
      </c>
      <c r="T166" s="83" t="str">
        <f>VLOOKUP(A166,'PAI 2025 GPS rempl2)'!$A$3:$E$505,4,0)</f>
        <v>Actividad propia</v>
      </c>
      <c r="U166" s="84" t="s">
        <v>1581</v>
      </c>
      <c r="V166" s="31">
        <f>VLOOKUP(S166,'PAI 2025 GPS rempl2)'!$E$4:$P$504,12,0)</f>
        <v>10</v>
      </c>
      <c r="W166" s="150" t="e">
        <f>+(V166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7" spans="1:23" x14ac:dyDescent="0.25">
      <c r="A167" s="83" t="s">
        <v>821</v>
      </c>
      <c r="B167" s="83" t="str">
        <f>VLOOKUP(A167,'PAI 2025 GPS rempl2)'!$A$3:$E$505,4,0)</f>
        <v>Actividad propia</v>
      </c>
      <c r="C167" s="84" t="s">
        <v>1581</v>
      </c>
      <c r="D167" s="84" t="s">
        <v>1592</v>
      </c>
      <c r="E167" s="84" t="s">
        <v>1499</v>
      </c>
      <c r="F167" s="84"/>
      <c r="G167" s="84" t="str">
        <f>VLOOKUP(A167,'PAI 2025 GPS rempl2)'!$E$4:$L$504,8,0)</f>
        <v>N/A</v>
      </c>
      <c r="H167" s="84" t="str">
        <f>VLOOKUP(A167,'PAI 2025 GPS rempl2)'!$A$4:$V$504,15,0)</f>
        <v>Elaborar y presentar a la Superintendente,  la versión final del proyecto(s) de acto(s) administrativo(s) a través del cual se ordenará la depuración normativa (Proyecto de acto de depuración elaborado/único entregable)</v>
      </c>
      <c r="I167" s="84">
        <f>VLOOKUP(A167,'PAI 2025 GPS rempl2)'!$A$4:$V$504,17,0)</f>
        <v>1</v>
      </c>
      <c r="J167" s="84" t="str">
        <f>VLOOKUP(A167,'PAI 2025 GPS rempl2)'!$A$4:$V$504,18,0)</f>
        <v>Númerica</v>
      </c>
      <c r="K167" s="181" t="str">
        <f>VLOOKUP(A167,'PAI 2025 GPS rempl2)'!$A$4:$V$504,20,0)</f>
        <v>2025-06-24</v>
      </c>
      <c r="L167" s="181" t="str">
        <f>VLOOKUP(A167,'PAI 2025 GPS rempl2)'!$A$4:$V$504,21,0)</f>
        <v>2025-07-11</v>
      </c>
      <c r="M167" s="84" t="str">
        <f>VLOOKUP(A167,'PAI 2025 GPS rempl2)'!$A$4:$V$504,22,0)</f>
        <v>12-GRUPO DE TRABAJO DE REGULACIÓN</v>
      </c>
      <c r="N167" s="84"/>
      <c r="O167" s="84"/>
      <c r="P167" s="84"/>
      <c r="Q167" s="84"/>
      <c r="S167" s="83" t="s">
        <v>821</v>
      </c>
      <c r="T167" s="83" t="str">
        <f>VLOOKUP(A167,'PAI 2025 GPS rempl2)'!$A$3:$E$505,4,0)</f>
        <v>Actividad propia</v>
      </c>
      <c r="U167" s="84" t="s">
        <v>1581</v>
      </c>
      <c r="V167" s="31">
        <f>VLOOKUP(S167,'PAI 2025 GPS rempl2)'!$E$4:$P$504,12,0)</f>
        <v>20</v>
      </c>
      <c r="W167" s="150" t="e">
        <f>+(V167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68" spans="1:23" x14ac:dyDescent="0.25">
      <c r="A168" s="83" t="s">
        <v>824</v>
      </c>
      <c r="B168" s="83" t="str">
        <f>VLOOKUP(A168,'PAI 2025 GPS rempl2)'!$A$3:$E$505,4,0)</f>
        <v>Producto</v>
      </c>
      <c r="C168" s="84" t="s">
        <v>1591</v>
      </c>
      <c r="D168" s="84" t="s">
        <v>1590</v>
      </c>
      <c r="E168" s="84" t="s">
        <v>782</v>
      </c>
      <c r="F168" s="84" t="s">
        <v>12</v>
      </c>
      <c r="G168" s="84" t="str">
        <f>VLOOKUP(A168,'PAI 2025 GPS rempl2)'!$E$4:$L$504,8,0)</f>
        <v>C-3599-0200-0008-53105b</v>
      </c>
      <c r="H168" s="84" t="str">
        <f>VLOOKUP(A168,'PAI 2025 GPS rempl2)'!$A$4:$V$504,15,0)</f>
        <v>Estudios Económicos Sectoriales, elaborados y entregados al área solicitante (Estudios Económicos)</v>
      </c>
      <c r="I168" s="84">
        <f>VLOOKUP(A168,'PAI 2025 GPS rempl2)'!$A$4:$V$504,17,0)</f>
        <v>2</v>
      </c>
      <c r="J168" s="84" t="str">
        <f>VLOOKUP(A168,'PAI 2025 GPS rempl2)'!$A$4:$V$504,18,0)</f>
        <v>Númerica</v>
      </c>
      <c r="K168" s="181" t="str">
        <f>VLOOKUP(A168,'PAI 2025 GPS rempl2)'!$A$4:$V$504,20,0)</f>
        <v>2025-01-15</v>
      </c>
      <c r="L168" s="181" t="str">
        <f>VLOOKUP(A168,'PAI 2025 GPS rempl2)'!$A$4:$V$504,21,0)</f>
        <v>2025-12-15</v>
      </c>
      <c r="M168" s="84" t="str">
        <f>VLOOKUP(A168,'PAI 2025 GPS rempl2)'!$A$4:$V$504,22,0)</f>
        <v>37-GRUPO DE TRABAJO DE ESTUDIOS ECONÓMICOS</v>
      </c>
      <c r="N168" s="84" t="s">
        <v>1452</v>
      </c>
      <c r="O168" s="84" t="s">
        <v>1453</v>
      </c>
      <c r="P168" s="84">
        <v>0</v>
      </c>
      <c r="Q168" s="84" t="s">
        <v>1551</v>
      </c>
      <c r="S168" s="83" t="s">
        <v>824</v>
      </c>
      <c r="T168" s="83" t="str">
        <f>VLOOKUP(A168,'PAI 2025 GPS rempl2)'!$A$3:$E$505,4,0)</f>
        <v>Producto</v>
      </c>
      <c r="U168" s="84" t="s">
        <v>1591</v>
      </c>
      <c r="V168" s="31">
        <f>VLOOKUP(S168,'PAI 2025 GPS rempl2)'!$E$4:$P$504,12,0)</f>
        <v>50</v>
      </c>
      <c r="W168" s="31">
        <f>+(V168*100)/($V$150+$V$168+$V$174+$V$177+$V$183+$V$190+$V$199+$V$336+$V$342+$V$430+$V$463)</f>
        <v>26.315789473684209</v>
      </c>
    </row>
    <row r="169" spans="1:23" x14ac:dyDescent="0.25">
      <c r="A169" s="83" t="s">
        <v>826</v>
      </c>
      <c r="B169" s="83" t="str">
        <f>VLOOKUP(A169,'PAI 2025 GPS rempl2)'!$A$3:$E$505,4,0)</f>
        <v>Actividad propia</v>
      </c>
      <c r="C169" s="84" t="s">
        <v>1591</v>
      </c>
      <c r="D169" s="84" t="s">
        <v>1590</v>
      </c>
      <c r="E169" s="84" t="s">
        <v>782</v>
      </c>
      <c r="F169" s="84"/>
      <c r="G169" s="84" t="str">
        <f>VLOOKUP(A169,'PAI 2025 GPS rempl2)'!$E$4:$L$504,8,0)</f>
        <v>N/A</v>
      </c>
      <c r="H169" s="84" t="str">
        <f>VLOOKUP(A169,'PAI 2025 GPS rempl2)'!$A$4:$V$504,15,0)</f>
        <v>Elaborar ficha técnica (Ficha técnica)</v>
      </c>
      <c r="I169" s="84">
        <f>VLOOKUP(A169,'PAI 2025 GPS rempl2)'!$A$4:$V$504,17,0)</f>
        <v>1</v>
      </c>
      <c r="J169" s="84" t="str">
        <f>VLOOKUP(A169,'PAI 2025 GPS rempl2)'!$A$4:$V$504,18,0)</f>
        <v>Númerica</v>
      </c>
      <c r="K169" s="181" t="str">
        <f>VLOOKUP(A169,'PAI 2025 GPS rempl2)'!$A$4:$V$504,20,0)</f>
        <v>2025-01-15</v>
      </c>
      <c r="L169" s="181" t="str">
        <f>VLOOKUP(A169,'PAI 2025 GPS rempl2)'!$A$4:$V$504,21,0)</f>
        <v>2025-04-15</v>
      </c>
      <c r="M169" s="84" t="str">
        <f>VLOOKUP(A169,'PAI 2025 GPS rempl2)'!$A$4:$V$504,22,0)</f>
        <v>37-GRUPO DE TRABAJO DE ESTUDIOS ECONÓMICOS</v>
      </c>
      <c r="N169" s="84"/>
      <c r="O169" s="84"/>
      <c r="P169" s="84"/>
      <c r="Q169" s="84"/>
      <c r="S169" s="83" t="s">
        <v>826</v>
      </c>
      <c r="T169" s="83" t="str">
        <f>VLOOKUP(A169,'PAI 2025 GPS rempl2)'!$A$3:$E$505,4,0)</f>
        <v>Actividad propia</v>
      </c>
      <c r="U169" s="84" t="s">
        <v>1591</v>
      </c>
      <c r="V169" s="31">
        <f>VLOOKUP(S169,'PAI 2025 GPS rempl2)'!$E$4:$P$504,12,0)</f>
        <v>10</v>
      </c>
      <c r="W169" s="31">
        <f>+(V169*100)/($V$151+$V$153+$V$154+$V$155+$V$169+$V$170+$V$171+$V$172+$V$173+$V$175+$V$176+$V$178+$V$179+$V$180+$V$181+$V$182+$V$184+$V$185+$V$186+$V$187+$V$188+$V$189+$V$191+$V$192+$V$193+$V$194+$V$200+$V$201+$V$337+$V$339+$V$341+$V$343+$V$344+$V$431+$V$432+$V$433+$V$434+$V$464+$V$465)</f>
        <v>0.90909090909090906</v>
      </c>
    </row>
    <row r="170" spans="1:23" x14ac:dyDescent="0.25">
      <c r="A170" s="83" t="s">
        <v>828</v>
      </c>
      <c r="B170" s="83" t="str">
        <f>VLOOKUP(A170,'PAI 2025 GPS rempl2)'!$A$3:$E$505,4,0)</f>
        <v>Actividad propia</v>
      </c>
      <c r="C170" s="84" t="s">
        <v>1591</v>
      </c>
      <c r="D170" s="84" t="s">
        <v>1590</v>
      </c>
      <c r="E170" s="84" t="s">
        <v>782</v>
      </c>
      <c r="F170" s="84"/>
      <c r="G170" s="84" t="str">
        <f>VLOOKUP(A170,'PAI 2025 GPS rempl2)'!$E$4:$L$504,8,0)</f>
        <v>N/A</v>
      </c>
      <c r="H170" s="84" t="str">
        <f>VLOOKUP(A170,'PAI 2025 GPS rempl2)'!$A$4:$V$504,15,0)</f>
        <v>Recopilar datos y construir base de datos (Base de datos)</v>
      </c>
      <c r="I170" s="84">
        <f>VLOOKUP(A170,'PAI 2025 GPS rempl2)'!$A$4:$V$504,17,0)</f>
        <v>1</v>
      </c>
      <c r="J170" s="84" t="str">
        <f>VLOOKUP(A170,'PAI 2025 GPS rempl2)'!$A$4:$V$504,18,0)</f>
        <v>Númerica</v>
      </c>
      <c r="K170" s="181" t="str">
        <f>VLOOKUP(A170,'PAI 2025 GPS rempl2)'!$A$4:$V$504,20,0)</f>
        <v>2025-02-01</v>
      </c>
      <c r="L170" s="181" t="str">
        <f>VLOOKUP(A170,'PAI 2025 GPS rempl2)'!$A$4:$V$504,21,0)</f>
        <v>2025-09-15</v>
      </c>
      <c r="M170" s="84" t="str">
        <f>VLOOKUP(A170,'PAI 2025 GPS rempl2)'!$A$4:$V$504,22,0)</f>
        <v>37-GRUPO DE TRABAJO DE ESTUDIOS ECONÓMICOS</v>
      </c>
      <c r="N170" s="84"/>
      <c r="O170" s="84"/>
      <c r="P170" s="84"/>
      <c r="Q170" s="84"/>
      <c r="S170" s="83" t="s">
        <v>828</v>
      </c>
      <c r="T170" s="83" t="str">
        <f>VLOOKUP(A170,'PAI 2025 GPS rempl2)'!$A$3:$E$505,4,0)</f>
        <v>Actividad propia</v>
      </c>
      <c r="U170" s="84" t="s">
        <v>1591</v>
      </c>
      <c r="V170" s="31">
        <f>VLOOKUP(S170,'PAI 2025 GPS rempl2)'!$E$4:$P$504,12,0)</f>
        <v>30</v>
      </c>
      <c r="W170" s="31">
        <f>+(V170*100)/($V$151+$V$153+$V$154+$V$155+$V$169+$V$170+$V$171+$V$172+$V$173+$V$175+$V$176+$V$178+$V$179+$V$180+$V$181+$V$182+$V$184+$V$185+$V$186+$V$187+$V$188+$V$189+$V$191+$V$192+$V$193+$V$194+$V$200+$V$201+$V$337+$V$339+$V$341+$V$343+$V$344+$V$431+$V$432+$V$433+$V$434+$V$464+$V$465)</f>
        <v>2.7272727272727271</v>
      </c>
    </row>
    <row r="171" spans="1:23" x14ac:dyDescent="0.25">
      <c r="A171" s="83" t="s">
        <v>830</v>
      </c>
      <c r="B171" s="83" t="str">
        <f>VLOOKUP(A171,'PAI 2025 GPS rempl2)'!$A$3:$E$505,4,0)</f>
        <v>Actividad propia</v>
      </c>
      <c r="C171" s="84" t="s">
        <v>1591</v>
      </c>
      <c r="D171" s="84" t="s">
        <v>1590</v>
      </c>
      <c r="E171" s="84" t="s">
        <v>782</v>
      </c>
      <c r="F171" s="84"/>
      <c r="G171" s="84" t="str">
        <f>VLOOKUP(A171,'PAI 2025 GPS rempl2)'!$E$4:$L$504,8,0)</f>
        <v>N/A</v>
      </c>
      <c r="H171" s="84" t="str">
        <f>VLOOKUP(A171,'PAI 2025 GPS rempl2)'!$A$4:$V$504,15,0)</f>
        <v>Construir el marco teórico  (Documento marco teórico)</v>
      </c>
      <c r="I171" s="84">
        <f>VLOOKUP(A171,'PAI 2025 GPS rempl2)'!$A$4:$V$504,17,0)</f>
        <v>1</v>
      </c>
      <c r="J171" s="84" t="str">
        <f>VLOOKUP(A171,'PAI 2025 GPS rempl2)'!$A$4:$V$504,18,0)</f>
        <v>Númerica</v>
      </c>
      <c r="K171" s="181" t="str">
        <f>VLOOKUP(A171,'PAI 2025 GPS rempl2)'!$A$4:$V$504,20,0)</f>
        <v>2025-02-01</v>
      </c>
      <c r="L171" s="181" t="str">
        <f>VLOOKUP(A171,'PAI 2025 GPS rempl2)'!$A$4:$V$504,21,0)</f>
        <v>2025-09-15</v>
      </c>
      <c r="M171" s="84" t="str">
        <f>VLOOKUP(A171,'PAI 2025 GPS rempl2)'!$A$4:$V$504,22,0)</f>
        <v>37-GRUPO DE TRABAJO DE ESTUDIOS ECONÓMICOS</v>
      </c>
      <c r="N171" s="84"/>
      <c r="O171" s="84"/>
      <c r="P171" s="84"/>
      <c r="Q171" s="84"/>
      <c r="S171" s="83" t="s">
        <v>830</v>
      </c>
      <c r="T171" s="83" t="str">
        <f>VLOOKUP(A171,'PAI 2025 GPS rempl2)'!$A$3:$E$505,4,0)</f>
        <v>Actividad propia</v>
      </c>
      <c r="U171" s="84" t="s">
        <v>1591</v>
      </c>
      <c r="V171" s="31">
        <f>VLOOKUP(S171,'PAI 2025 GPS rempl2)'!$E$4:$P$504,12,0)</f>
        <v>20</v>
      </c>
      <c r="W171" s="31">
        <f>+(V171*100)/($V$151+$V$153+$V$154+$V$155+$V$169+$V$170+$V$171+$V$172+$V$173+$V$175+$V$176+$V$178+$V$179+$V$180+$V$181+$V$182+$V$184+$V$185+$V$186+$V$187+$V$188+$V$189+$V$191+$V$192+$V$193+$V$194+$V$200+$V$201+$V$337+$V$339+$V$341+$V$343+$V$344+$V$431+$V$432+$V$433+$V$434+$V$464+$V$465)</f>
        <v>1.8181818181818181</v>
      </c>
    </row>
    <row r="172" spans="1:23" x14ac:dyDescent="0.25">
      <c r="A172" s="83" t="s">
        <v>832</v>
      </c>
      <c r="B172" s="83" t="str">
        <f>VLOOKUP(A172,'PAI 2025 GPS rempl2)'!$A$3:$E$505,4,0)</f>
        <v>Actividad propia</v>
      </c>
      <c r="C172" s="84" t="s">
        <v>1591</v>
      </c>
      <c r="D172" s="84" t="s">
        <v>1590</v>
      </c>
      <c r="E172" s="84" t="s">
        <v>782</v>
      </c>
      <c r="F172" s="84"/>
      <c r="G172" s="84" t="str">
        <f>VLOOKUP(A172,'PAI 2025 GPS rempl2)'!$E$4:$L$504,8,0)</f>
        <v>N/A</v>
      </c>
      <c r="H172" s="84" t="str">
        <f>VLOOKUP(A172,'PAI 2025 GPS rempl2)'!$A$4:$V$504,15,0)</f>
        <v>Desarrollar análisis estadístico y económico (Dcumento de análisis estadístico y económico)</v>
      </c>
      <c r="I172" s="84">
        <f>VLOOKUP(A172,'PAI 2025 GPS rempl2)'!$A$4:$V$504,17,0)</f>
        <v>1</v>
      </c>
      <c r="J172" s="84" t="str">
        <f>VLOOKUP(A172,'PAI 2025 GPS rempl2)'!$A$4:$V$504,18,0)</f>
        <v>Númerica</v>
      </c>
      <c r="K172" s="181" t="str">
        <f>VLOOKUP(A172,'PAI 2025 GPS rempl2)'!$A$4:$V$504,20,0)</f>
        <v>2025-03-01</v>
      </c>
      <c r="L172" s="181" t="str">
        <f>VLOOKUP(A172,'PAI 2025 GPS rempl2)'!$A$4:$V$504,21,0)</f>
        <v>2025-11-15</v>
      </c>
      <c r="M172" s="84" t="str">
        <f>VLOOKUP(A172,'PAI 2025 GPS rempl2)'!$A$4:$V$504,22,0)</f>
        <v>37-GRUPO DE TRABAJO DE ESTUDIOS ECONÓMICOS</v>
      </c>
      <c r="N172" s="84"/>
      <c r="O172" s="84"/>
      <c r="P172" s="84"/>
      <c r="Q172" s="84"/>
      <c r="S172" s="83" t="s">
        <v>832</v>
      </c>
      <c r="T172" s="83" t="str">
        <f>VLOOKUP(A172,'PAI 2025 GPS rempl2)'!$A$3:$E$505,4,0)</f>
        <v>Actividad propia</v>
      </c>
      <c r="U172" s="84" t="s">
        <v>1591</v>
      </c>
      <c r="V172" s="31">
        <f>VLOOKUP(S172,'PAI 2025 GPS rempl2)'!$E$4:$P$504,12,0)</f>
        <v>20</v>
      </c>
      <c r="W172" s="31">
        <f>+(V172*100)/($V$151+$V$153+$V$154+$V$155+$V$169+$V$170+$V$171+$V$172+$V$173+$V$175+$V$176+$V$178+$V$179+$V$180+$V$181+$V$182+$V$184+$V$185+$V$186+$V$187+$V$188+$V$189+$V$191+$V$192+$V$193+$V$194+$V$200+$V$201+$V$337+$V$339+$V$341+$V$343+$V$344+$V$431+$V$432+$V$433+$V$434+$V$464+$V$465)</f>
        <v>1.8181818181818181</v>
      </c>
    </row>
    <row r="173" spans="1:23" x14ac:dyDescent="0.25">
      <c r="A173" s="83" t="s">
        <v>834</v>
      </c>
      <c r="B173" s="83" t="str">
        <f>VLOOKUP(A173,'PAI 2025 GPS rempl2)'!$A$3:$E$505,4,0)</f>
        <v>Actividad propia</v>
      </c>
      <c r="C173" s="84" t="s">
        <v>1591</v>
      </c>
      <c r="D173" s="84" t="s">
        <v>1590</v>
      </c>
      <c r="E173" s="84" t="s">
        <v>782</v>
      </c>
      <c r="F173" s="84"/>
      <c r="G173" s="84" t="str">
        <f>VLOOKUP(A173,'PAI 2025 GPS rempl2)'!$E$4:$L$504,8,0)</f>
        <v>N/A</v>
      </c>
      <c r="H173" s="84" t="str">
        <f>VLOOKUP(A173,'PAI 2025 GPS rempl2)'!$A$4:$V$504,15,0)</f>
        <v>Elaborar estudio y entregar al área solicitante (Memorando/correo de entrega de documento)</v>
      </c>
      <c r="I173" s="84">
        <f>VLOOKUP(A173,'PAI 2025 GPS rempl2)'!$A$4:$V$504,17,0)</f>
        <v>1</v>
      </c>
      <c r="J173" s="84" t="str">
        <f>VLOOKUP(A173,'PAI 2025 GPS rempl2)'!$A$4:$V$504,18,0)</f>
        <v>Númerica</v>
      </c>
      <c r="K173" s="181" t="str">
        <f>VLOOKUP(A173,'PAI 2025 GPS rempl2)'!$A$4:$V$504,20,0)</f>
        <v>2025-04-01</v>
      </c>
      <c r="L173" s="181" t="str">
        <f>VLOOKUP(A173,'PAI 2025 GPS rempl2)'!$A$4:$V$504,21,0)</f>
        <v>2025-12-15</v>
      </c>
      <c r="M173" s="84" t="str">
        <f>VLOOKUP(A173,'PAI 2025 GPS rempl2)'!$A$4:$V$504,22,0)</f>
        <v>37-GRUPO DE TRABAJO DE ESTUDIOS ECONÓMICOS</v>
      </c>
      <c r="N173" s="84"/>
      <c r="O173" s="84"/>
      <c r="P173" s="84"/>
      <c r="Q173" s="84"/>
      <c r="S173" s="83" t="s">
        <v>834</v>
      </c>
      <c r="T173" s="83" t="str">
        <f>VLOOKUP(A173,'PAI 2025 GPS rempl2)'!$A$3:$E$505,4,0)</f>
        <v>Actividad propia</v>
      </c>
      <c r="U173" s="84" t="s">
        <v>1591</v>
      </c>
      <c r="V173" s="31">
        <f>VLOOKUP(S173,'PAI 2025 GPS rempl2)'!$E$4:$P$504,12,0)</f>
        <v>20</v>
      </c>
      <c r="W173" s="31">
        <f>+(V173*100)/($V$151+$V$153+$V$154+$V$155+$V$169+$V$170+$V$171+$V$172+$V$173+$V$175+$V$176+$V$178+$V$179+$V$180+$V$181+$V$182+$V$184+$V$185+$V$186+$V$187+$V$188+$V$189+$V$191+$V$192+$V$193+$V$194+$V$200+$V$201+$V$337+$V$339+$V$341+$V$343+$V$344+$V$431+$V$432+$V$433+$V$434+$V$464+$V$465)</f>
        <v>1.8181818181818181</v>
      </c>
    </row>
    <row r="174" spans="1:23" x14ac:dyDescent="0.25">
      <c r="A174" s="83" t="s">
        <v>836</v>
      </c>
      <c r="B174" s="83" t="str">
        <f>VLOOKUP(A174,'PAI 2025 GPS rempl2)'!$A$3:$E$505,4,0)</f>
        <v>Producto</v>
      </c>
      <c r="C174" s="84" t="s">
        <v>1591</v>
      </c>
      <c r="D174" s="84" t="s">
        <v>1590</v>
      </c>
      <c r="E174" s="84" t="s">
        <v>782</v>
      </c>
      <c r="F174" s="84" t="s">
        <v>12</v>
      </c>
      <c r="G174" s="84" t="str">
        <f>VLOOKUP(A174,'PAI 2025 GPS rempl2)'!$E$4:$L$504,8,0)</f>
        <v>C-3599-0200-0008-53105b</v>
      </c>
      <c r="H174" s="84" t="str">
        <f>VLOOKUP(A174,'PAI 2025 GPS rempl2)'!$A$4:$V$504,15,0)</f>
        <v>Boletines de Noticias Económicas, elaborados y divulgados (Boletines de Noticias Económicas)</v>
      </c>
      <c r="I174" s="84">
        <f>VLOOKUP(A174,'PAI 2025 GPS rempl2)'!$A$4:$V$504,17,0)</f>
        <v>11</v>
      </c>
      <c r="J174" s="84" t="str">
        <f>VLOOKUP(A174,'PAI 2025 GPS rempl2)'!$A$4:$V$504,18,0)</f>
        <v>Númerica</v>
      </c>
      <c r="K174" s="181" t="str">
        <f>VLOOKUP(A174,'PAI 2025 GPS rempl2)'!$A$4:$V$504,20,0)</f>
        <v>2025-01-15</v>
      </c>
      <c r="L174" s="181" t="str">
        <f>VLOOKUP(A174,'PAI 2025 GPS rempl2)'!$A$4:$V$504,21,0)</f>
        <v>2025-12-15</v>
      </c>
      <c r="M174" s="84" t="str">
        <f>VLOOKUP(A174,'PAI 2025 GPS rempl2)'!$A$4:$V$504,22,0)</f>
        <v>37-GRUPO DE TRABAJO DE ESTUDIOS ECONÓMICOS</v>
      </c>
      <c r="N174" s="84" t="s">
        <v>1452</v>
      </c>
      <c r="O174" s="84" t="s">
        <v>1453</v>
      </c>
      <c r="P174" s="84">
        <v>0</v>
      </c>
      <c r="Q174" s="84" t="s">
        <v>1551</v>
      </c>
      <c r="S174" s="83" t="s">
        <v>836</v>
      </c>
      <c r="T174" s="83" t="str">
        <f>VLOOKUP(A174,'PAI 2025 GPS rempl2)'!$A$3:$E$505,4,0)</f>
        <v>Producto</v>
      </c>
      <c r="U174" s="84" t="s">
        <v>1591</v>
      </c>
      <c r="V174" s="31">
        <f>VLOOKUP(S174,'PAI 2025 GPS rempl2)'!$E$4:$P$504,12,0)</f>
        <v>15</v>
      </c>
      <c r="W174" s="31">
        <f>+(V174*100)/($V$150+$V$168+$V$174+$V$177+$V$183+$V$190+$V$199+$V$336+$V$342+$V$430+$V$463)</f>
        <v>7.8947368421052628</v>
      </c>
    </row>
    <row r="175" spans="1:23" x14ac:dyDescent="0.25">
      <c r="A175" s="83" t="s">
        <v>838</v>
      </c>
      <c r="B175" s="83" t="str">
        <f>VLOOKUP(A175,'PAI 2025 GPS rempl2)'!$A$3:$E$505,4,0)</f>
        <v>Actividad propia</v>
      </c>
      <c r="C175" s="84" t="s">
        <v>1591</v>
      </c>
      <c r="D175" s="84" t="s">
        <v>1590</v>
      </c>
      <c r="E175" s="84" t="s">
        <v>782</v>
      </c>
      <c r="F175" s="84"/>
      <c r="G175" s="84" t="str">
        <f>VLOOKUP(A175,'PAI 2025 GPS rempl2)'!$E$4:$L$504,8,0)</f>
        <v>N/A</v>
      </c>
      <c r="H175" s="84" t="str">
        <f>VLOOKUP(A175,'PAI 2025 GPS rempl2)'!$A$4:$V$504,15,0)</f>
        <v>Elaborar mensualmente los boletines (Boletínes / correos electrónicos de envió)</v>
      </c>
      <c r="I175" s="84">
        <f>VLOOKUP(A175,'PAI 2025 GPS rempl2)'!$A$4:$V$504,17,0)</f>
        <v>11</v>
      </c>
      <c r="J175" s="84" t="str">
        <f>VLOOKUP(A175,'PAI 2025 GPS rempl2)'!$A$4:$V$504,18,0)</f>
        <v>Númerica</v>
      </c>
      <c r="K175" s="181" t="str">
        <f>VLOOKUP(A175,'PAI 2025 GPS rempl2)'!$A$4:$V$504,20,0)</f>
        <v>2025-01-15</v>
      </c>
      <c r="L175" s="181" t="str">
        <f>VLOOKUP(A175,'PAI 2025 GPS rempl2)'!$A$4:$V$504,21,0)</f>
        <v>2025-12-15</v>
      </c>
      <c r="M175" s="84" t="str">
        <f>VLOOKUP(A175,'PAI 2025 GPS rempl2)'!$A$4:$V$504,22,0)</f>
        <v>37-GRUPO DE TRABAJO DE ESTUDIOS ECONÓMICOS</v>
      </c>
      <c r="N175" s="84"/>
      <c r="O175" s="84"/>
      <c r="P175" s="84"/>
      <c r="Q175" s="84"/>
      <c r="S175" s="83" t="s">
        <v>838</v>
      </c>
      <c r="T175" s="83" t="str">
        <f>VLOOKUP(A175,'PAI 2025 GPS rempl2)'!$A$3:$E$505,4,0)</f>
        <v>Actividad propia</v>
      </c>
      <c r="U175" s="84" t="s">
        <v>1591</v>
      </c>
      <c r="V175" s="31">
        <f>VLOOKUP(S175,'PAI 2025 GPS rempl2)'!$E$4:$P$504,12,0)</f>
        <v>80</v>
      </c>
      <c r="W175" s="31">
        <f>+(V175*100)/($V$151+$V$153+$V$154+$V$155+$V$169+$V$170+$V$171+$V$172+$V$173+$V$175+$V$176+$V$178+$V$179+$V$180+$V$181+$V$182+$V$184+$V$185+$V$186+$V$187+$V$188+$V$189+$V$191+$V$192+$V$193+$V$194+$V$200+$V$201+$V$337+$V$339+$V$341+$V$343+$V$344+$V$431+$V$432+$V$433+$V$434+$V$464+$V$465)</f>
        <v>7.2727272727272725</v>
      </c>
    </row>
    <row r="176" spans="1:23" x14ac:dyDescent="0.25">
      <c r="A176" s="83" t="s">
        <v>840</v>
      </c>
      <c r="B176" s="83" t="str">
        <f>VLOOKUP(A176,'PAI 2025 GPS rempl2)'!$A$3:$E$505,4,0)</f>
        <v>Actividad propia</v>
      </c>
      <c r="C176" s="84" t="s">
        <v>1591</v>
      </c>
      <c r="D176" s="84" t="s">
        <v>1590</v>
      </c>
      <c r="E176" s="84" t="s">
        <v>782</v>
      </c>
      <c r="F176" s="84"/>
      <c r="G176" s="84" t="str">
        <f>VLOOKUP(A176,'PAI 2025 GPS rempl2)'!$E$4:$L$504,8,0)</f>
        <v>N/A</v>
      </c>
      <c r="H176" s="84" t="str">
        <f>VLOOKUP(A176,'PAI 2025 GPS rempl2)'!$A$4:$V$504,15,0)</f>
        <v>Divulgar los boletines (boletines diseñados)</v>
      </c>
      <c r="I176" s="84">
        <f>VLOOKUP(A176,'PAI 2025 GPS rempl2)'!$A$4:$V$504,17,0)</f>
        <v>11</v>
      </c>
      <c r="J176" s="84" t="str">
        <f>VLOOKUP(A176,'PAI 2025 GPS rempl2)'!$A$4:$V$504,18,0)</f>
        <v>Númerica</v>
      </c>
      <c r="K176" s="181" t="str">
        <f>VLOOKUP(A176,'PAI 2025 GPS rempl2)'!$A$4:$V$504,20,0)</f>
        <v>2025-01-15</v>
      </c>
      <c r="L176" s="181" t="str">
        <f>VLOOKUP(A176,'PAI 2025 GPS rempl2)'!$A$4:$V$504,21,0)</f>
        <v>2025-12-15</v>
      </c>
      <c r="M176" s="84" t="str">
        <f>VLOOKUP(A176,'PAI 2025 GPS rempl2)'!$A$4:$V$504,22,0)</f>
        <v>37-GRUPO DE TRABAJO DE ESTUDIOS ECONÓMICOS</v>
      </c>
      <c r="N176" s="84"/>
      <c r="O176" s="84"/>
      <c r="P176" s="84"/>
      <c r="Q176" s="84"/>
      <c r="S176" s="83" t="s">
        <v>840</v>
      </c>
      <c r="T176" s="83" t="str">
        <f>VLOOKUP(A176,'PAI 2025 GPS rempl2)'!$A$3:$E$505,4,0)</f>
        <v>Actividad propia</v>
      </c>
      <c r="U176" s="84" t="s">
        <v>1591</v>
      </c>
      <c r="V176" s="31">
        <f>VLOOKUP(S176,'PAI 2025 GPS rempl2)'!$E$4:$P$504,12,0)</f>
        <v>20</v>
      </c>
      <c r="W176" s="31">
        <f>+(V176*100)/($V$151+$V$153+$V$154+$V$155+$V$169+$V$170+$V$171+$V$172+$V$173+$V$175+$V$176+$V$178+$V$179+$V$180+$V$181+$V$182+$V$184+$V$185+$V$186+$V$187+$V$188+$V$189+$V$191+$V$192+$V$193+$V$194+$V$200+$V$201+$V$337+$V$339+$V$341+$V$343+$V$344+$V$431+$V$432+$V$433+$V$434+$V$464+$V$465)</f>
        <v>1.8181818181818181</v>
      </c>
    </row>
    <row r="177" spans="1:23" x14ac:dyDescent="0.25">
      <c r="A177" s="83" t="s">
        <v>842</v>
      </c>
      <c r="B177" s="83" t="str">
        <f>VLOOKUP(A177,'PAI 2025 GPS rempl2)'!$A$3:$E$505,4,0)</f>
        <v>Producto</v>
      </c>
      <c r="C177" s="84" t="s">
        <v>1591</v>
      </c>
      <c r="D177" s="84" t="s">
        <v>1590</v>
      </c>
      <c r="E177" s="84" t="s">
        <v>782</v>
      </c>
      <c r="F177" s="84" t="s">
        <v>12</v>
      </c>
      <c r="G177" s="84" t="str">
        <f>VLOOKUP(A177,'PAI 2025 GPS rempl2)'!$E$4:$L$504,8,0)</f>
        <v>C-3599-0200-0008-53105b</v>
      </c>
      <c r="H177" s="84" t="str">
        <f>VLOOKUP(A177,'PAI 2025 GPS rempl2)'!$A$4:$V$504,15,0)</f>
        <v>Estudio Económico Académico, elaborado y entregado  (Estudio Económico )</v>
      </c>
      <c r="I177" s="84">
        <f>VLOOKUP(A177,'PAI 2025 GPS rempl2)'!$A$4:$V$504,17,0)</f>
        <v>1</v>
      </c>
      <c r="J177" s="84" t="str">
        <f>VLOOKUP(A177,'PAI 2025 GPS rempl2)'!$A$4:$V$504,18,0)</f>
        <v>Númerica</v>
      </c>
      <c r="K177" s="181" t="str">
        <f>VLOOKUP(A177,'PAI 2025 GPS rempl2)'!$A$4:$V$504,20,0)</f>
        <v>2025-02-17</v>
      </c>
      <c r="L177" s="181" t="str">
        <f>VLOOKUP(A177,'PAI 2025 GPS rempl2)'!$A$4:$V$504,21,0)</f>
        <v>2025-12-15</v>
      </c>
      <c r="M177" s="84" t="str">
        <f>VLOOKUP(A177,'PAI 2025 GPS rempl2)'!$A$4:$V$504,22,0)</f>
        <v>37-GRUPO DE TRABAJO DE ESTUDIOS ECONÓMICOS</v>
      </c>
      <c r="N177" s="84" t="s">
        <v>1452</v>
      </c>
      <c r="O177" s="84" t="s">
        <v>1453</v>
      </c>
      <c r="P177" s="84">
        <v>0</v>
      </c>
      <c r="Q177" s="84" t="s">
        <v>1551</v>
      </c>
      <c r="S177" s="83" t="s">
        <v>842</v>
      </c>
      <c r="T177" s="83" t="str">
        <f>VLOOKUP(A177,'PAI 2025 GPS rempl2)'!$A$3:$E$505,4,0)</f>
        <v>Producto</v>
      </c>
      <c r="U177" s="84" t="s">
        <v>1591</v>
      </c>
      <c r="V177" s="31">
        <f>VLOOKUP(S177,'PAI 2025 GPS rempl2)'!$E$4:$P$504,12,0)</f>
        <v>5</v>
      </c>
      <c r="W177" s="31">
        <f>+(V177*100)/($V$150+$V$168+$V$174+$V$177+$V$183+$V$190+$V$199+$V$336+$V$342+$V$430+$V$463)</f>
        <v>2.6315789473684212</v>
      </c>
    </row>
    <row r="178" spans="1:23" x14ac:dyDescent="0.25">
      <c r="A178" s="83" t="s">
        <v>844</v>
      </c>
      <c r="B178" s="83" t="str">
        <f>VLOOKUP(A178,'PAI 2025 GPS rempl2)'!$A$3:$E$505,4,0)</f>
        <v>Actividad propia</v>
      </c>
      <c r="C178" s="84" t="s">
        <v>1591</v>
      </c>
      <c r="D178" s="84" t="s">
        <v>1590</v>
      </c>
      <c r="E178" s="84" t="s">
        <v>782</v>
      </c>
      <c r="F178" s="84"/>
      <c r="G178" s="84" t="str">
        <f>VLOOKUP(A178,'PAI 2025 GPS rempl2)'!$E$4:$L$504,8,0)</f>
        <v>N/A</v>
      </c>
      <c r="H178" s="84" t="str">
        <f>VLOOKUP(A178,'PAI 2025 GPS rempl2)'!$A$4:$V$504,15,0)</f>
        <v>Elaborar ficha técnica  (Ficha técnica)</v>
      </c>
      <c r="I178" s="84">
        <f>VLOOKUP(A178,'PAI 2025 GPS rempl2)'!$A$4:$V$504,17,0)</f>
        <v>1</v>
      </c>
      <c r="J178" s="84" t="str">
        <f>VLOOKUP(A178,'PAI 2025 GPS rempl2)'!$A$4:$V$504,18,0)</f>
        <v>Númerica</v>
      </c>
      <c r="K178" s="181" t="str">
        <f>VLOOKUP(A178,'PAI 2025 GPS rempl2)'!$A$4:$V$504,20,0)</f>
        <v>2025-02-17</v>
      </c>
      <c r="L178" s="181" t="str">
        <f>VLOOKUP(A178,'PAI 2025 GPS rempl2)'!$A$4:$V$504,21,0)</f>
        <v>2025-12-15</v>
      </c>
      <c r="M178" s="84" t="str">
        <f>VLOOKUP(A178,'PAI 2025 GPS rempl2)'!$A$4:$V$504,22,0)</f>
        <v>37-GRUPO DE TRABAJO DE ESTUDIOS ECONÓMICOS</v>
      </c>
      <c r="N178" s="84"/>
      <c r="O178" s="84"/>
      <c r="P178" s="84"/>
      <c r="Q178" s="84"/>
      <c r="S178" s="83" t="s">
        <v>844</v>
      </c>
      <c r="T178" s="83" t="str">
        <f>VLOOKUP(A178,'PAI 2025 GPS rempl2)'!$A$3:$E$505,4,0)</f>
        <v>Actividad propia</v>
      </c>
      <c r="U178" s="84" t="s">
        <v>1591</v>
      </c>
      <c r="V178" s="31">
        <f>VLOOKUP(S178,'PAI 2025 GPS rempl2)'!$E$4:$P$504,12,0)</f>
        <v>10</v>
      </c>
      <c r="W178" s="31">
        <f>+(V178*100)/($V$151+$V$153+$V$154+$V$155+$V$169+$V$170+$V$171+$V$172+$V$173+$V$175+$V$176+$V$178+$V$179+$V$180+$V$181+$V$182+$V$184+$V$185+$V$186+$V$187+$V$188+$V$189+$V$191+$V$192+$V$193+$V$194+$V$200+$V$201+$V$337+$V$339+$V$341+$V$343+$V$344+$V$431+$V$432+$V$433+$V$434+$V$464+$V$465)</f>
        <v>0.90909090909090906</v>
      </c>
    </row>
    <row r="179" spans="1:23" x14ac:dyDescent="0.25">
      <c r="A179" s="83" t="s">
        <v>845</v>
      </c>
      <c r="B179" s="83" t="str">
        <f>VLOOKUP(A179,'PAI 2025 GPS rempl2)'!$A$3:$E$505,4,0)</f>
        <v>Actividad propia</v>
      </c>
      <c r="C179" s="84" t="s">
        <v>1591</v>
      </c>
      <c r="D179" s="84" t="s">
        <v>1590</v>
      </c>
      <c r="E179" s="84" t="s">
        <v>782</v>
      </c>
      <c r="F179" s="84"/>
      <c r="G179" s="84" t="str">
        <f>VLOOKUP(A179,'PAI 2025 GPS rempl2)'!$E$4:$L$504,8,0)</f>
        <v>N/A</v>
      </c>
      <c r="H179" s="84" t="str">
        <f>VLOOKUP(A179,'PAI 2025 GPS rempl2)'!$A$4:$V$504,15,0)</f>
        <v>Recopilar datos y construir base de datos (Archivo con Base de datos)</v>
      </c>
      <c r="I179" s="84">
        <f>VLOOKUP(A179,'PAI 2025 GPS rempl2)'!$A$4:$V$504,17,0)</f>
        <v>1</v>
      </c>
      <c r="J179" s="84" t="str">
        <f>VLOOKUP(A179,'PAI 2025 GPS rempl2)'!$A$4:$V$504,18,0)</f>
        <v>Númerica</v>
      </c>
      <c r="K179" s="181" t="str">
        <f>VLOOKUP(A179,'PAI 2025 GPS rempl2)'!$A$4:$V$504,20,0)</f>
        <v>2025-02-24</v>
      </c>
      <c r="L179" s="181" t="str">
        <f>VLOOKUP(A179,'PAI 2025 GPS rempl2)'!$A$4:$V$504,21,0)</f>
        <v>2025-08-18</v>
      </c>
      <c r="M179" s="84" t="str">
        <f>VLOOKUP(A179,'PAI 2025 GPS rempl2)'!$A$4:$V$504,22,0)</f>
        <v>37-GRUPO DE TRABAJO DE ESTUDIOS ECONÓMICOS</v>
      </c>
      <c r="N179" s="84"/>
      <c r="O179" s="84"/>
      <c r="P179" s="84"/>
      <c r="Q179" s="84"/>
      <c r="S179" s="83" t="s">
        <v>845</v>
      </c>
      <c r="T179" s="83" t="str">
        <f>VLOOKUP(A179,'PAI 2025 GPS rempl2)'!$A$3:$E$505,4,0)</f>
        <v>Actividad propia</v>
      </c>
      <c r="U179" s="84" t="s">
        <v>1591</v>
      </c>
      <c r="V179" s="31">
        <f>VLOOKUP(S179,'PAI 2025 GPS rempl2)'!$E$4:$P$504,12,0)</f>
        <v>30</v>
      </c>
      <c r="W179" s="31">
        <f>+(V179*100)/($V$151+$V$153+$V$154+$V$155+$V$169+$V$170+$V$171+$V$172+$V$173+$V$175+$V$176+$V$178+$V$179+$V$180+$V$181+$V$182+$V$184+$V$185+$V$186+$V$187+$V$188+$V$189+$V$191+$V$192+$V$193+$V$194+$V$200+$V$201+$V$337+$V$339+$V$341+$V$343+$V$344+$V$431+$V$432+$V$433+$V$434+$V$464+$V$465)</f>
        <v>2.7272727272727271</v>
      </c>
    </row>
    <row r="180" spans="1:23" x14ac:dyDescent="0.25">
      <c r="A180" s="83" t="s">
        <v>846</v>
      </c>
      <c r="B180" s="83" t="str">
        <f>VLOOKUP(A180,'PAI 2025 GPS rempl2)'!$A$3:$E$505,4,0)</f>
        <v>Actividad propia</v>
      </c>
      <c r="C180" s="84" t="s">
        <v>1591</v>
      </c>
      <c r="D180" s="84" t="s">
        <v>1590</v>
      </c>
      <c r="E180" s="84" t="s">
        <v>782</v>
      </c>
      <c r="F180" s="84"/>
      <c r="G180" s="84" t="str">
        <f>VLOOKUP(A180,'PAI 2025 GPS rempl2)'!$E$4:$L$504,8,0)</f>
        <v>N/A</v>
      </c>
      <c r="H180" s="84" t="str">
        <f>VLOOKUP(A180,'PAI 2025 GPS rempl2)'!$A$4:$V$504,15,0)</f>
        <v>Construir marco teórico (Informe/documento con marco teórico)</v>
      </c>
      <c r="I180" s="84">
        <f>VLOOKUP(A180,'PAI 2025 GPS rempl2)'!$A$4:$V$504,17,0)</f>
        <v>1</v>
      </c>
      <c r="J180" s="84" t="str">
        <f>VLOOKUP(A180,'PAI 2025 GPS rempl2)'!$A$4:$V$504,18,0)</f>
        <v>Númerica</v>
      </c>
      <c r="K180" s="181" t="str">
        <f>VLOOKUP(A180,'PAI 2025 GPS rempl2)'!$A$4:$V$504,20,0)</f>
        <v>2025-02-24</v>
      </c>
      <c r="L180" s="181" t="str">
        <f>VLOOKUP(A180,'PAI 2025 GPS rempl2)'!$A$4:$V$504,21,0)</f>
        <v>2025-09-15</v>
      </c>
      <c r="M180" s="84" t="str">
        <f>VLOOKUP(A180,'PAI 2025 GPS rempl2)'!$A$4:$V$504,22,0)</f>
        <v>37-GRUPO DE TRABAJO DE ESTUDIOS ECONÓMICOS</v>
      </c>
      <c r="N180" s="84"/>
      <c r="O180" s="84"/>
      <c r="P180" s="84"/>
      <c r="Q180" s="84"/>
      <c r="S180" s="83" t="s">
        <v>846</v>
      </c>
      <c r="T180" s="83" t="str">
        <f>VLOOKUP(A180,'PAI 2025 GPS rempl2)'!$A$3:$E$505,4,0)</f>
        <v>Actividad propia</v>
      </c>
      <c r="U180" s="84" t="s">
        <v>1591</v>
      </c>
      <c r="V180" s="31">
        <f>VLOOKUP(S180,'PAI 2025 GPS rempl2)'!$E$4:$P$504,12,0)</f>
        <v>20</v>
      </c>
      <c r="W180" s="31">
        <f>+(V180*100)/($V$151+$V$153+$V$154+$V$155+$V$169+$V$170+$V$171+$V$172+$V$173+$V$175+$V$176+$V$178+$V$179+$V$180+$V$181+$V$182+$V$184+$V$185+$V$186+$V$187+$V$188+$V$189+$V$191+$V$192+$V$193+$V$194+$V$200+$V$201+$V$337+$V$339+$V$341+$V$343+$V$344+$V$431+$V$432+$V$433+$V$434+$V$464+$V$465)</f>
        <v>1.8181818181818181</v>
      </c>
    </row>
    <row r="181" spans="1:23" x14ac:dyDescent="0.25">
      <c r="A181" s="83" t="s">
        <v>847</v>
      </c>
      <c r="B181" s="83" t="str">
        <f>VLOOKUP(A181,'PAI 2025 GPS rempl2)'!$A$3:$E$505,4,0)</f>
        <v>Actividad propia</v>
      </c>
      <c r="C181" s="84" t="s">
        <v>1591</v>
      </c>
      <c r="D181" s="84" t="s">
        <v>1590</v>
      </c>
      <c r="E181" s="84" t="s">
        <v>782</v>
      </c>
      <c r="F181" s="84"/>
      <c r="G181" s="84" t="str">
        <f>VLOOKUP(A181,'PAI 2025 GPS rempl2)'!$E$4:$L$504,8,0)</f>
        <v>N/A</v>
      </c>
      <c r="H181" s="84" t="str">
        <f>VLOOKUP(A181,'PAI 2025 GPS rempl2)'!$A$4:$V$504,15,0)</f>
        <v>Desarrollar análisis estadístico y económico (Documento de análisis estadístico y económico)</v>
      </c>
      <c r="I181" s="84">
        <f>VLOOKUP(A181,'PAI 2025 GPS rempl2)'!$A$4:$V$504,17,0)</f>
        <v>1</v>
      </c>
      <c r="J181" s="84" t="str">
        <f>VLOOKUP(A181,'PAI 2025 GPS rempl2)'!$A$4:$V$504,18,0)</f>
        <v>Númerica</v>
      </c>
      <c r="K181" s="181" t="str">
        <f>VLOOKUP(A181,'PAI 2025 GPS rempl2)'!$A$4:$V$504,20,0)</f>
        <v>2025-03-01</v>
      </c>
      <c r="L181" s="181" t="str">
        <f>VLOOKUP(A181,'PAI 2025 GPS rempl2)'!$A$4:$V$504,21,0)</f>
        <v>2025-11-14</v>
      </c>
      <c r="M181" s="84" t="str">
        <f>VLOOKUP(A181,'PAI 2025 GPS rempl2)'!$A$4:$V$504,22,0)</f>
        <v>37-GRUPO DE TRABAJO DE ESTUDIOS ECONÓMICOS</v>
      </c>
      <c r="N181" s="84"/>
      <c r="O181" s="84"/>
      <c r="P181" s="84"/>
      <c r="Q181" s="84"/>
      <c r="S181" s="83" t="s">
        <v>847</v>
      </c>
      <c r="T181" s="83" t="str">
        <f>VLOOKUP(A181,'PAI 2025 GPS rempl2)'!$A$3:$E$505,4,0)</f>
        <v>Actividad propia</v>
      </c>
      <c r="U181" s="84" t="s">
        <v>1591</v>
      </c>
      <c r="V181" s="31">
        <f>VLOOKUP(S181,'PAI 2025 GPS rempl2)'!$E$4:$P$504,12,0)</f>
        <v>20</v>
      </c>
      <c r="W181" s="31">
        <f>+(V181*100)/($V$151+$V$153+$V$154+$V$155+$V$169+$V$170+$V$171+$V$172+$V$173+$V$175+$V$176+$V$178+$V$179+$V$180+$V$181+$V$182+$V$184+$V$185+$V$186+$V$187+$V$188+$V$189+$V$191+$V$192+$V$193+$V$194+$V$200+$V$201+$V$337+$V$339+$V$341+$V$343+$V$344+$V$431+$V$432+$V$433+$V$434+$V$464+$V$465)</f>
        <v>1.8181818181818181</v>
      </c>
    </row>
    <row r="182" spans="1:23" x14ac:dyDescent="0.25">
      <c r="A182" s="83" t="s">
        <v>848</v>
      </c>
      <c r="B182" s="83" t="str">
        <f>VLOOKUP(A182,'PAI 2025 GPS rempl2)'!$A$3:$E$505,4,0)</f>
        <v>Actividad propia</v>
      </c>
      <c r="C182" s="84" t="s">
        <v>1591</v>
      </c>
      <c r="D182" s="84" t="s">
        <v>1590</v>
      </c>
      <c r="E182" s="84" t="s">
        <v>782</v>
      </c>
      <c r="F182" s="84"/>
      <c r="G182" s="84" t="str">
        <f>VLOOKUP(A182,'PAI 2025 GPS rempl2)'!$E$4:$L$504,8,0)</f>
        <v>N/A</v>
      </c>
      <c r="H182" s="84" t="str">
        <f>VLOOKUP(A182,'PAI 2025 GPS rempl2)'!$A$4:$V$504,15,0)</f>
        <v>Entregar del documento (Memorando/correo de entrega de documento)</v>
      </c>
      <c r="I182" s="84">
        <f>VLOOKUP(A182,'PAI 2025 GPS rempl2)'!$A$4:$V$504,17,0)</f>
        <v>1</v>
      </c>
      <c r="J182" s="84" t="str">
        <f>VLOOKUP(A182,'PAI 2025 GPS rempl2)'!$A$4:$V$504,18,0)</f>
        <v>Númerica</v>
      </c>
      <c r="K182" s="181" t="str">
        <f>VLOOKUP(A182,'PAI 2025 GPS rempl2)'!$A$4:$V$504,20,0)</f>
        <v>2025-04-01</v>
      </c>
      <c r="L182" s="181" t="str">
        <f>VLOOKUP(A182,'PAI 2025 GPS rempl2)'!$A$4:$V$504,21,0)</f>
        <v>2025-12-15</v>
      </c>
      <c r="M182" s="84" t="str">
        <f>VLOOKUP(A182,'PAI 2025 GPS rempl2)'!$A$4:$V$504,22,0)</f>
        <v>37-GRUPO DE TRABAJO DE ESTUDIOS ECONÓMICOS</v>
      </c>
      <c r="N182" s="84"/>
      <c r="O182" s="84"/>
      <c r="P182" s="84"/>
      <c r="Q182" s="84"/>
      <c r="S182" s="83" t="s">
        <v>848</v>
      </c>
      <c r="T182" s="83" t="str">
        <f>VLOOKUP(A182,'PAI 2025 GPS rempl2)'!$A$3:$E$505,4,0)</f>
        <v>Actividad propia</v>
      </c>
      <c r="U182" s="84" t="s">
        <v>1591</v>
      </c>
      <c r="V182" s="31">
        <f>VLOOKUP(S182,'PAI 2025 GPS rempl2)'!$E$4:$P$504,12,0)</f>
        <v>20</v>
      </c>
      <c r="W182" s="31">
        <f>+(V182*100)/($V$151+$V$153+$V$154+$V$155+$V$169+$V$170+$V$171+$V$172+$V$173+$V$175+$V$176+$V$178+$V$179+$V$180+$V$181+$V$182+$V$184+$V$185+$V$186+$V$187+$V$188+$V$189+$V$191+$V$192+$V$193+$V$194+$V$200+$V$201+$V$337+$V$339+$V$341+$V$343+$V$344+$V$431+$V$432+$V$433+$V$434+$V$464+$V$465)</f>
        <v>1.8181818181818181</v>
      </c>
    </row>
    <row r="183" spans="1:23" x14ac:dyDescent="0.25">
      <c r="A183" s="83" t="s">
        <v>849</v>
      </c>
      <c r="B183" s="83" t="str">
        <f>VLOOKUP(A183,'PAI 2025 GPS rempl2)'!$A$3:$E$505,4,0)</f>
        <v>Producto</v>
      </c>
      <c r="C183" s="84" t="s">
        <v>1591</v>
      </c>
      <c r="D183" s="84" t="s">
        <v>1590</v>
      </c>
      <c r="E183" s="84" t="s">
        <v>782</v>
      </c>
      <c r="F183" s="84" t="s">
        <v>12</v>
      </c>
      <c r="G183" s="84" t="str">
        <f>VLOOKUP(A183,'PAI 2025 GPS rempl2)'!$E$4:$L$504,8,0)</f>
        <v>C-3599-0200-0008-53105b</v>
      </c>
      <c r="H183" s="84" t="str">
        <f>VLOOKUP(A183,'PAI 2025 GPS rempl2)'!$A$4:$V$504,15,0)</f>
        <v>Estudio Económico 2024/2025 – Licencia obligatoria, elaborado y entregado  (Estudio Económico 2024/2025 – Licencia obligatoria)</v>
      </c>
      <c r="I183" s="84">
        <f>VLOOKUP(A183,'PAI 2025 GPS rempl2)'!$A$4:$V$504,17,0)</f>
        <v>1</v>
      </c>
      <c r="J183" s="84" t="str">
        <f>VLOOKUP(A183,'PAI 2025 GPS rempl2)'!$A$4:$V$504,18,0)</f>
        <v>Númerica</v>
      </c>
      <c r="K183" s="181" t="str">
        <f>VLOOKUP(A183,'PAI 2025 GPS rempl2)'!$A$4:$V$504,20,0)</f>
        <v>2025-02-17</v>
      </c>
      <c r="L183" s="181" t="str">
        <f>VLOOKUP(A183,'PAI 2025 GPS rempl2)'!$A$4:$V$504,21,0)</f>
        <v>2025-12-15</v>
      </c>
      <c r="M183" s="84" t="str">
        <f>VLOOKUP(A183,'PAI 2025 GPS rempl2)'!$A$4:$V$504,22,0)</f>
        <v>37-GRUPO DE TRABAJO DE ESTUDIOS ECONÓMICOS</v>
      </c>
      <c r="N183" s="84" t="s">
        <v>1452</v>
      </c>
      <c r="O183" s="84" t="s">
        <v>1453</v>
      </c>
      <c r="P183" s="84">
        <v>0</v>
      </c>
      <c r="Q183" s="84" t="s">
        <v>1551</v>
      </c>
      <c r="S183" s="83" t="s">
        <v>849</v>
      </c>
      <c r="T183" s="83" t="str">
        <f>VLOOKUP(A183,'PAI 2025 GPS rempl2)'!$A$3:$E$505,4,0)</f>
        <v>Producto</v>
      </c>
      <c r="U183" s="84" t="s">
        <v>1591</v>
      </c>
      <c r="V183" s="31">
        <f>VLOOKUP(S183,'PAI 2025 GPS rempl2)'!$E$4:$P$504,12,0)</f>
        <v>10</v>
      </c>
      <c r="W183" s="31">
        <f>+(V183*100)/($V$150+$V$168+$V$174+$V$177+$V$183+$V$190+$V$199+$V$336+$V$342+$V$430+$V$463)</f>
        <v>5.2631578947368425</v>
      </c>
    </row>
    <row r="184" spans="1:23" x14ac:dyDescent="0.25">
      <c r="A184" s="83" t="s">
        <v>851</v>
      </c>
      <c r="B184" s="83" t="str">
        <f>VLOOKUP(A184,'PAI 2025 GPS rempl2)'!$A$3:$E$505,4,0)</f>
        <v>Actividad propia</v>
      </c>
      <c r="C184" s="84" t="s">
        <v>1591</v>
      </c>
      <c r="D184" s="84" t="s">
        <v>1590</v>
      </c>
      <c r="E184" s="84" t="s">
        <v>782</v>
      </c>
      <c r="F184" s="84"/>
      <c r="G184" s="84" t="str">
        <f>VLOOKUP(A184,'PAI 2025 GPS rempl2)'!$E$4:$L$504,8,0)</f>
        <v>N/A</v>
      </c>
      <c r="H184" s="84" t="str">
        <f>VLOOKUP(A184,'PAI 2025 GPS rempl2)'!$A$4:$V$504,15,0)</f>
        <v>Elaborar ficha técnica (Ficha técnica)</v>
      </c>
      <c r="I184" s="84">
        <f>VLOOKUP(A184,'PAI 2025 GPS rempl2)'!$A$4:$V$504,17,0)</f>
        <v>1</v>
      </c>
      <c r="J184" s="84" t="str">
        <f>VLOOKUP(A184,'PAI 2025 GPS rempl2)'!$A$4:$V$504,18,0)</f>
        <v>Númerica</v>
      </c>
      <c r="K184" s="181" t="str">
        <f>VLOOKUP(A184,'PAI 2025 GPS rempl2)'!$A$4:$V$504,20,0)</f>
        <v>2025-02-17</v>
      </c>
      <c r="L184" s="181" t="str">
        <f>VLOOKUP(A184,'PAI 2025 GPS rempl2)'!$A$4:$V$504,21,0)</f>
        <v>2025-12-15</v>
      </c>
      <c r="M184" s="84" t="str">
        <f>VLOOKUP(A184,'PAI 2025 GPS rempl2)'!$A$4:$V$504,22,0)</f>
        <v>37-GRUPO DE TRABAJO DE ESTUDIOS ECONÓMICOS</v>
      </c>
      <c r="N184" s="84"/>
      <c r="O184" s="84"/>
      <c r="P184" s="84"/>
      <c r="Q184" s="84"/>
      <c r="S184" s="83" t="s">
        <v>851</v>
      </c>
      <c r="T184" s="83" t="str">
        <f>VLOOKUP(A184,'PAI 2025 GPS rempl2)'!$A$3:$E$505,4,0)</f>
        <v>Actividad propia</v>
      </c>
      <c r="U184" s="84" t="s">
        <v>1591</v>
      </c>
      <c r="V184" s="31">
        <f>VLOOKUP(S184,'PAI 2025 GPS rempl2)'!$E$4:$P$504,12,0)</f>
        <v>10</v>
      </c>
      <c r="W184" s="31">
        <f t="shared" ref="W184:W189" si="11">+(V184*100)/($V$151+$V$153+$V$154+$V$155+$V$169+$V$170+$V$171+$V$172+$V$173+$V$175+$V$176+$V$178+$V$179+$V$180+$V$181+$V$182+$V$184+$V$185+$V$186+$V$187+$V$188+$V$189+$V$191+$V$192+$V$193+$V$194+$V$200+$V$201+$V$337+$V$339+$V$341+$V$343+$V$344+$V$431+$V$432+$V$433+$V$434+$V$464+$V$465)</f>
        <v>0.90909090909090906</v>
      </c>
    </row>
    <row r="185" spans="1:23" x14ac:dyDescent="0.25">
      <c r="A185" s="83" t="s">
        <v>852</v>
      </c>
      <c r="B185" s="83" t="str">
        <f>VLOOKUP(A185,'PAI 2025 GPS rempl2)'!$A$3:$E$505,4,0)</f>
        <v>Actividad propia</v>
      </c>
      <c r="C185" s="84" t="s">
        <v>1591</v>
      </c>
      <c r="D185" s="84" t="s">
        <v>1590</v>
      </c>
      <c r="E185" s="84" t="s">
        <v>782</v>
      </c>
      <c r="F185" s="84"/>
      <c r="G185" s="84" t="str">
        <f>VLOOKUP(A185,'PAI 2025 GPS rempl2)'!$E$4:$L$504,8,0)</f>
        <v>N/A</v>
      </c>
      <c r="H185" s="84" t="str">
        <f>VLOOKUP(A185,'PAI 2025 GPS rempl2)'!$A$4:$V$504,15,0)</f>
        <v>Construir marco teórico (Documento Marco teórico)</v>
      </c>
      <c r="I185" s="84">
        <f>VLOOKUP(A185,'PAI 2025 GPS rempl2)'!$A$4:$V$504,17,0)</f>
        <v>1</v>
      </c>
      <c r="J185" s="84" t="str">
        <f>VLOOKUP(A185,'PAI 2025 GPS rempl2)'!$A$4:$V$504,18,0)</f>
        <v>Númerica</v>
      </c>
      <c r="K185" s="181" t="str">
        <f>VLOOKUP(A185,'PAI 2025 GPS rempl2)'!$A$4:$V$504,20,0)</f>
        <v>2025-02-24</v>
      </c>
      <c r="L185" s="181" t="str">
        <f>VLOOKUP(A185,'PAI 2025 GPS rempl2)'!$A$4:$V$504,21,0)</f>
        <v>2025-06-15</v>
      </c>
      <c r="M185" s="84" t="str">
        <f>VLOOKUP(A185,'PAI 2025 GPS rempl2)'!$A$4:$V$504,22,0)</f>
        <v>37-GRUPO DE TRABAJO DE ESTUDIOS ECONÓMICOS</v>
      </c>
      <c r="N185" s="84"/>
      <c r="O185" s="84"/>
      <c r="P185" s="84"/>
      <c r="Q185" s="84"/>
      <c r="S185" s="83" t="s">
        <v>852</v>
      </c>
      <c r="T185" s="83" t="str">
        <f>VLOOKUP(A185,'PAI 2025 GPS rempl2)'!$A$3:$E$505,4,0)</f>
        <v>Actividad propia</v>
      </c>
      <c r="U185" s="84" t="s">
        <v>1591</v>
      </c>
      <c r="V185" s="31">
        <f>VLOOKUP(S185,'PAI 2025 GPS rempl2)'!$E$4:$P$504,12,0)</f>
        <v>25</v>
      </c>
      <c r="W185" s="31">
        <f t="shared" si="11"/>
        <v>2.2727272727272729</v>
      </c>
    </row>
    <row r="186" spans="1:23" x14ac:dyDescent="0.25">
      <c r="A186" s="83" t="s">
        <v>853</v>
      </c>
      <c r="B186" s="83" t="str">
        <f>VLOOKUP(A186,'PAI 2025 GPS rempl2)'!$A$3:$E$505,4,0)</f>
        <v>Actividad propia</v>
      </c>
      <c r="C186" s="84" t="s">
        <v>1591</v>
      </c>
      <c r="D186" s="84" t="s">
        <v>1590</v>
      </c>
      <c r="E186" s="84" t="s">
        <v>782</v>
      </c>
      <c r="F186" s="84"/>
      <c r="G186" s="84" t="str">
        <f>VLOOKUP(A186,'PAI 2025 GPS rempl2)'!$E$4:$L$504,8,0)</f>
        <v>N/A</v>
      </c>
      <c r="H186" s="84" t="str">
        <f>VLOOKUP(A186,'PAI 2025 GPS rempl2)'!$A$4:$V$504,15,0)</f>
        <v>Desarrollar análisis económico parcial (Documento de análisis económico parcia)</v>
      </c>
      <c r="I186" s="84">
        <f>VLOOKUP(A186,'PAI 2025 GPS rempl2)'!$A$4:$V$504,17,0)</f>
        <v>1</v>
      </c>
      <c r="J186" s="84" t="str">
        <f>VLOOKUP(A186,'PAI 2025 GPS rempl2)'!$A$4:$V$504,18,0)</f>
        <v>Númerica</v>
      </c>
      <c r="K186" s="181" t="str">
        <f>VLOOKUP(A186,'PAI 2025 GPS rempl2)'!$A$4:$V$504,20,0)</f>
        <v>2025-02-24</v>
      </c>
      <c r="L186" s="181" t="str">
        <f>VLOOKUP(A186,'PAI 2025 GPS rempl2)'!$A$4:$V$504,21,0)</f>
        <v>2025-08-15</v>
      </c>
      <c r="M186" s="84" t="str">
        <f>VLOOKUP(A186,'PAI 2025 GPS rempl2)'!$A$4:$V$504,22,0)</f>
        <v>37-GRUPO DE TRABAJO DE ESTUDIOS ECONÓMICOS</v>
      </c>
      <c r="N186" s="84"/>
      <c r="O186" s="84"/>
      <c r="P186" s="84"/>
      <c r="Q186" s="84"/>
      <c r="S186" s="83" t="s">
        <v>853</v>
      </c>
      <c r="T186" s="83" t="str">
        <f>VLOOKUP(A186,'PAI 2025 GPS rempl2)'!$A$3:$E$505,4,0)</f>
        <v>Actividad propia</v>
      </c>
      <c r="U186" s="84" t="s">
        <v>1591</v>
      </c>
      <c r="V186" s="31">
        <f>VLOOKUP(S186,'PAI 2025 GPS rempl2)'!$E$4:$P$504,12,0)</f>
        <v>20</v>
      </c>
      <c r="W186" s="31">
        <f t="shared" si="11"/>
        <v>1.8181818181818181</v>
      </c>
    </row>
    <row r="187" spans="1:23" x14ac:dyDescent="0.25">
      <c r="A187" s="83" t="s">
        <v>855</v>
      </c>
      <c r="B187" s="83" t="str">
        <f>VLOOKUP(A187,'PAI 2025 GPS rempl2)'!$A$3:$E$505,4,0)</f>
        <v>Actividad propia</v>
      </c>
      <c r="C187" s="84" t="s">
        <v>1591</v>
      </c>
      <c r="D187" s="84" t="s">
        <v>1590</v>
      </c>
      <c r="E187" s="84" t="s">
        <v>782</v>
      </c>
      <c r="F187" s="84"/>
      <c r="G187" s="84" t="str">
        <f>VLOOKUP(A187,'PAI 2025 GPS rempl2)'!$E$4:$L$504,8,0)</f>
        <v>N/A</v>
      </c>
      <c r="H187" s="84" t="str">
        <f>VLOOKUP(A187,'PAI 2025 GPS rempl2)'!$A$4:$V$504,15,0)</f>
        <v>Recopilar datos y construir base de datos  (Base de datos)</v>
      </c>
      <c r="I187" s="84">
        <f>VLOOKUP(A187,'PAI 2025 GPS rempl2)'!$A$4:$V$504,17,0)</f>
        <v>1</v>
      </c>
      <c r="J187" s="84" t="str">
        <f>VLOOKUP(A187,'PAI 2025 GPS rempl2)'!$A$4:$V$504,18,0)</f>
        <v>Númerica</v>
      </c>
      <c r="K187" s="181" t="str">
        <f>VLOOKUP(A187,'PAI 2025 GPS rempl2)'!$A$4:$V$504,20,0)</f>
        <v>2025-03-01</v>
      </c>
      <c r="L187" s="181" t="str">
        <f>VLOOKUP(A187,'PAI 2025 GPS rempl2)'!$A$4:$V$504,21,0)</f>
        <v>2025-10-15</v>
      </c>
      <c r="M187" s="84" t="str">
        <f>VLOOKUP(A187,'PAI 2025 GPS rempl2)'!$A$4:$V$504,22,0)</f>
        <v>37-GRUPO DE TRABAJO DE ESTUDIOS ECONÓMICOS</v>
      </c>
      <c r="N187" s="84"/>
      <c r="O187" s="84"/>
      <c r="P187" s="84"/>
      <c r="Q187" s="84"/>
      <c r="S187" s="83" t="s">
        <v>855</v>
      </c>
      <c r="T187" s="83" t="str">
        <f>VLOOKUP(A187,'PAI 2025 GPS rempl2)'!$A$3:$E$505,4,0)</f>
        <v>Actividad propia</v>
      </c>
      <c r="U187" s="84" t="s">
        <v>1591</v>
      </c>
      <c r="V187" s="31">
        <f>VLOOKUP(S187,'PAI 2025 GPS rempl2)'!$E$4:$P$504,12,0)</f>
        <v>20</v>
      </c>
      <c r="W187" s="31">
        <f t="shared" si="11"/>
        <v>1.8181818181818181</v>
      </c>
    </row>
    <row r="188" spans="1:23" x14ac:dyDescent="0.25">
      <c r="A188" s="83" t="s">
        <v>856</v>
      </c>
      <c r="B188" s="83" t="str">
        <f>VLOOKUP(A188,'PAI 2025 GPS rempl2)'!$A$3:$E$505,4,0)</f>
        <v>Actividad propia</v>
      </c>
      <c r="C188" s="84" t="s">
        <v>1591</v>
      </c>
      <c r="D188" s="84" t="s">
        <v>1590</v>
      </c>
      <c r="E188" s="84" t="s">
        <v>782</v>
      </c>
      <c r="F188" s="84"/>
      <c r="G188" s="84" t="str">
        <f>VLOOKUP(A188,'PAI 2025 GPS rempl2)'!$E$4:$L$504,8,0)</f>
        <v>N/A</v>
      </c>
      <c r="H188" s="84" t="str">
        <f>VLOOKUP(A188,'PAI 2025 GPS rempl2)'!$A$4:$V$504,15,0)</f>
        <v>Desarrollar análisis económico final (Documento de análisis económico final)</v>
      </c>
      <c r="I188" s="84">
        <f>VLOOKUP(A188,'PAI 2025 GPS rempl2)'!$A$4:$V$504,17,0)</f>
        <v>1</v>
      </c>
      <c r="J188" s="84" t="str">
        <f>VLOOKUP(A188,'PAI 2025 GPS rempl2)'!$A$4:$V$504,18,0)</f>
        <v>Númerica</v>
      </c>
      <c r="K188" s="181" t="str">
        <f>VLOOKUP(A188,'PAI 2025 GPS rempl2)'!$A$4:$V$504,20,0)</f>
        <v>2025-04-01</v>
      </c>
      <c r="L188" s="181" t="str">
        <f>VLOOKUP(A188,'PAI 2025 GPS rempl2)'!$A$4:$V$504,21,0)</f>
        <v>2025-11-15</v>
      </c>
      <c r="M188" s="84" t="str">
        <f>VLOOKUP(A188,'PAI 2025 GPS rempl2)'!$A$4:$V$504,22,0)</f>
        <v>37-GRUPO DE TRABAJO DE ESTUDIOS ECONÓMICOS</v>
      </c>
      <c r="N188" s="84"/>
      <c r="O188" s="84"/>
      <c r="P188" s="84"/>
      <c r="Q188" s="84"/>
      <c r="S188" s="83" t="s">
        <v>856</v>
      </c>
      <c r="T188" s="83" t="str">
        <f>VLOOKUP(A188,'PAI 2025 GPS rempl2)'!$A$3:$E$505,4,0)</f>
        <v>Actividad propia</v>
      </c>
      <c r="U188" s="84" t="s">
        <v>1591</v>
      </c>
      <c r="V188" s="31">
        <f>VLOOKUP(S188,'PAI 2025 GPS rempl2)'!$E$4:$P$504,12,0)</f>
        <v>20</v>
      </c>
      <c r="W188" s="31">
        <f t="shared" si="11"/>
        <v>1.8181818181818181</v>
      </c>
    </row>
    <row r="189" spans="1:23" x14ac:dyDescent="0.25">
      <c r="A189" s="83" t="s">
        <v>858</v>
      </c>
      <c r="B189" s="83" t="str">
        <f>VLOOKUP(A189,'PAI 2025 GPS rempl2)'!$A$3:$E$505,4,0)</f>
        <v>Actividad propia</v>
      </c>
      <c r="C189" s="84" t="s">
        <v>1591</v>
      </c>
      <c r="D189" s="84" t="s">
        <v>1590</v>
      </c>
      <c r="E189" s="84" t="s">
        <v>782</v>
      </c>
      <c r="F189" s="84"/>
      <c r="G189" s="84" t="str">
        <f>VLOOKUP(A189,'PAI 2025 GPS rempl2)'!$E$4:$L$504,8,0)</f>
        <v>N/A</v>
      </c>
      <c r="H189" s="84" t="str">
        <f>VLOOKUP(A189,'PAI 2025 GPS rempl2)'!$A$4:$V$504,15,0)</f>
        <v>Entregar producto (Memorando/correo)</v>
      </c>
      <c r="I189" s="84">
        <f>VLOOKUP(A189,'PAI 2025 GPS rempl2)'!$A$4:$V$504,17,0)</f>
        <v>1</v>
      </c>
      <c r="J189" s="84" t="str">
        <f>VLOOKUP(A189,'PAI 2025 GPS rempl2)'!$A$4:$V$504,18,0)</f>
        <v>Númerica</v>
      </c>
      <c r="K189" s="181" t="str">
        <f>VLOOKUP(A189,'PAI 2025 GPS rempl2)'!$A$4:$V$504,20,0)</f>
        <v>2025-05-01</v>
      </c>
      <c r="L189" s="181" t="str">
        <f>VLOOKUP(A189,'PAI 2025 GPS rempl2)'!$A$4:$V$504,21,0)</f>
        <v>2025-12-15</v>
      </c>
      <c r="M189" s="84" t="str">
        <f>VLOOKUP(A189,'PAI 2025 GPS rempl2)'!$A$4:$V$504,22,0)</f>
        <v>37-GRUPO DE TRABAJO DE ESTUDIOS ECONÓMICOS</v>
      </c>
      <c r="N189" s="84"/>
      <c r="O189" s="84"/>
      <c r="P189" s="84"/>
      <c r="Q189" s="84"/>
      <c r="S189" s="83" t="s">
        <v>858</v>
      </c>
      <c r="T189" s="83" t="str">
        <f>VLOOKUP(A189,'PAI 2025 GPS rempl2)'!$A$3:$E$505,4,0)</f>
        <v>Actividad propia</v>
      </c>
      <c r="U189" s="84" t="s">
        <v>1591</v>
      </c>
      <c r="V189" s="31">
        <f>VLOOKUP(S189,'PAI 2025 GPS rempl2)'!$E$4:$P$504,12,0)</f>
        <v>5</v>
      </c>
      <c r="W189" s="31">
        <f t="shared" si="11"/>
        <v>0.45454545454545453</v>
      </c>
    </row>
    <row r="190" spans="1:23" x14ac:dyDescent="0.25">
      <c r="A190" s="83" t="s">
        <v>859</v>
      </c>
      <c r="B190" s="83" t="str">
        <f>VLOOKUP(A190,'PAI 2025 GPS rempl2)'!$A$3:$E$505,4,0)</f>
        <v>Producto</v>
      </c>
      <c r="C190" s="84" t="s">
        <v>1591</v>
      </c>
      <c r="D190" s="84" t="s">
        <v>1590</v>
      </c>
      <c r="E190" s="84" t="s">
        <v>782</v>
      </c>
      <c r="F190" s="84" t="s">
        <v>12</v>
      </c>
      <c r="G190" s="84" t="str">
        <f>VLOOKUP(A190,'PAI 2025 GPS rempl2)'!$E$4:$L$504,8,0)</f>
        <v>C-3599-0200-0008-53105b</v>
      </c>
      <c r="H190" s="84" t="str">
        <f>VLOOKUP(A190,'PAI 2025 GPS rempl2)'!$A$4:$V$504,15,0)</f>
        <v>Estudios Económicos Coyunturales, elaborados y entregados (Estudios Económicos Coyunturales)</v>
      </c>
      <c r="I190" s="84">
        <f>VLOOKUP(A190,'PAI 2025 GPS rempl2)'!$A$4:$V$504,17,0)</f>
        <v>50</v>
      </c>
      <c r="J190" s="84" t="str">
        <f>VLOOKUP(A190,'PAI 2025 GPS rempl2)'!$A$4:$V$504,18,0)</f>
        <v>Númerica</v>
      </c>
      <c r="K190" s="181" t="str">
        <f>VLOOKUP(A190,'PAI 2025 GPS rempl2)'!$A$4:$V$504,20,0)</f>
        <v>2025-01-02</v>
      </c>
      <c r="L190" s="181" t="str">
        <f>VLOOKUP(A190,'PAI 2025 GPS rempl2)'!$A$4:$V$504,21,0)</f>
        <v>2025-12-19</v>
      </c>
      <c r="M190" s="84" t="str">
        <f>VLOOKUP(A190,'PAI 2025 GPS rempl2)'!$A$4:$V$504,22,0)</f>
        <v>37-GRUPO DE TRABAJO DE ESTUDIOS ECONÓMICOS</v>
      </c>
      <c r="N190" s="84" t="s">
        <v>1452</v>
      </c>
      <c r="O190" s="84" t="s">
        <v>1453</v>
      </c>
      <c r="P190" s="84">
        <v>0</v>
      </c>
      <c r="Q190" s="84" t="s">
        <v>1551</v>
      </c>
      <c r="S190" s="83" t="s">
        <v>859</v>
      </c>
      <c r="T190" s="83" t="str">
        <f>VLOOKUP(A190,'PAI 2025 GPS rempl2)'!$A$3:$E$505,4,0)</f>
        <v>Producto</v>
      </c>
      <c r="U190" s="84" t="s">
        <v>1591</v>
      </c>
      <c r="V190" s="31">
        <f>VLOOKUP(S190,'PAI 2025 GPS rempl2)'!$E$4:$P$504,12,0)</f>
        <v>20</v>
      </c>
      <c r="W190" s="31">
        <f>+(V190*100)/($V$150+$V$168+$V$174+$V$177+$V$183+$V$190+$V$199+$V$336+$V$342+$V$430+$V$463)</f>
        <v>10.526315789473685</v>
      </c>
    </row>
    <row r="191" spans="1:23" x14ac:dyDescent="0.25">
      <c r="A191" s="83" t="s">
        <v>861</v>
      </c>
      <c r="B191" s="83" t="str">
        <f>VLOOKUP(A191,'PAI 2025 GPS rempl2)'!$A$3:$E$505,4,0)</f>
        <v>Actividad propia</v>
      </c>
      <c r="C191" s="84" t="s">
        <v>1591</v>
      </c>
      <c r="D191" s="84" t="s">
        <v>1590</v>
      </c>
      <c r="E191" s="84" t="s">
        <v>782</v>
      </c>
      <c r="F191" s="84"/>
      <c r="G191" s="84" t="str">
        <f>VLOOKUP(A191,'PAI 2025 GPS rempl2)'!$E$4:$L$504,8,0)</f>
        <v>N/A</v>
      </c>
      <c r="H191" s="84" t="str">
        <f>VLOOKUP(A191,'PAI 2025 GPS rempl2)'!$A$4:$V$504,15,0)</f>
        <v>Requerir a las diferentes áreas de la entidad, la identificación de los estudios económicos coyunturales que requieren sean elaborados por el Grupo de Estudios Económicos (Inventario de solicitudes de estudios coyunturales)</v>
      </c>
      <c r="I191" s="84">
        <f>VLOOKUP(A191,'PAI 2025 GPS rempl2)'!$A$4:$V$504,17,0)</f>
        <v>1</v>
      </c>
      <c r="J191" s="84" t="str">
        <f>VLOOKUP(A191,'PAI 2025 GPS rempl2)'!$A$4:$V$504,18,0)</f>
        <v>Númerica</v>
      </c>
      <c r="K191" s="181" t="str">
        <f>VLOOKUP(A191,'PAI 2025 GPS rempl2)'!$A$4:$V$504,20,0)</f>
        <v>2025-01-02</v>
      </c>
      <c r="L191" s="181" t="str">
        <f>VLOOKUP(A191,'PAI 2025 GPS rempl2)'!$A$4:$V$504,21,0)</f>
        <v>2025-02-28</v>
      </c>
      <c r="M191" s="84" t="str">
        <f>VLOOKUP(A191,'PAI 2025 GPS rempl2)'!$A$4:$V$504,22,0)</f>
        <v>37-GRUPO DE TRABAJO DE ESTUDIOS ECONÓMICOS</v>
      </c>
      <c r="N191" s="84"/>
      <c r="O191" s="84"/>
      <c r="P191" s="84"/>
      <c r="Q191" s="84"/>
      <c r="S191" s="83" t="s">
        <v>861</v>
      </c>
      <c r="T191" s="83" t="str">
        <f>VLOOKUP(A191,'PAI 2025 GPS rempl2)'!$A$3:$E$505,4,0)</f>
        <v>Actividad propia</v>
      </c>
      <c r="U191" s="84" t="s">
        <v>1591</v>
      </c>
      <c r="V191" s="31">
        <f>VLOOKUP(S191,'PAI 2025 GPS rempl2)'!$E$4:$P$504,12,0)</f>
        <v>5</v>
      </c>
      <c r="W191" s="31">
        <f>+(V191*100)/($V$151+$V$153+$V$154+$V$155+$V$169+$V$170+$V$171+$V$172+$V$173+$V$175+$V$176+$V$178+$V$179+$V$180+$V$181+$V$182+$V$184+$V$185+$V$186+$V$187+$V$188+$V$189+$V$191+$V$192+$V$193+$V$194+$V$200+$V$201+$V$337+$V$339+$V$341+$V$343+$V$344+$V$431+$V$432+$V$433+$V$434+$V$464+$V$465)</f>
        <v>0.45454545454545453</v>
      </c>
    </row>
    <row r="192" spans="1:23" x14ac:dyDescent="0.25">
      <c r="A192" s="83" t="s">
        <v>863</v>
      </c>
      <c r="B192" s="83" t="str">
        <f>VLOOKUP(A192,'PAI 2025 GPS rempl2)'!$A$3:$E$505,4,0)</f>
        <v>Actividad propia</v>
      </c>
      <c r="C192" s="84" t="s">
        <v>1591</v>
      </c>
      <c r="D192" s="84" t="s">
        <v>1590</v>
      </c>
      <c r="E192" s="84" t="s">
        <v>782</v>
      </c>
      <c r="F192" s="84"/>
      <c r="G192" s="84" t="str">
        <f>VLOOKUP(A192,'PAI 2025 GPS rempl2)'!$E$4:$L$504,8,0)</f>
        <v>N/A</v>
      </c>
      <c r="H192" s="84" t="str">
        <f>VLOOKUP(A192,'PAI 2025 GPS rempl2)'!$A$4:$V$504,15,0)</f>
        <v>Definir, a partir del análisis de las solicitudes de las áreas, las temáticas y  estudios conyunturales que serán desarrollados a lo largo de la vigencia por el Grupo de Estudios Económicos (Informe con estudios seleccionados)</v>
      </c>
      <c r="I192" s="84">
        <f>VLOOKUP(A192,'PAI 2025 GPS rempl2)'!$A$4:$V$504,17,0)</f>
        <v>1</v>
      </c>
      <c r="J192" s="84" t="str">
        <f>VLOOKUP(A192,'PAI 2025 GPS rempl2)'!$A$4:$V$504,18,0)</f>
        <v>Númerica</v>
      </c>
      <c r="K192" s="181" t="str">
        <f>VLOOKUP(A192,'PAI 2025 GPS rempl2)'!$A$4:$V$504,20,0)</f>
        <v>2025-03-01</v>
      </c>
      <c r="L192" s="181" t="str">
        <f>VLOOKUP(A192,'PAI 2025 GPS rempl2)'!$A$4:$V$504,21,0)</f>
        <v>2025-03-15</v>
      </c>
      <c r="M192" s="84" t="str">
        <f>VLOOKUP(A192,'PAI 2025 GPS rempl2)'!$A$4:$V$504,22,0)</f>
        <v>37-GRUPO DE TRABAJO DE ESTUDIOS ECONÓMICOS</v>
      </c>
      <c r="N192" s="84"/>
      <c r="O192" s="84"/>
      <c r="P192" s="84"/>
      <c r="Q192" s="84"/>
      <c r="S192" s="83" t="s">
        <v>863</v>
      </c>
      <c r="T192" s="83" t="str">
        <f>VLOOKUP(A192,'PAI 2025 GPS rempl2)'!$A$3:$E$505,4,0)</f>
        <v>Actividad propia</v>
      </c>
      <c r="U192" s="84" t="s">
        <v>1591</v>
      </c>
      <c r="V192" s="31">
        <f>VLOOKUP(S192,'PAI 2025 GPS rempl2)'!$E$4:$P$504,12,0)</f>
        <v>10</v>
      </c>
      <c r="W192" s="31">
        <f>+(V192*100)/($V$151+$V$153+$V$154+$V$155+$V$169+$V$170+$V$171+$V$172+$V$173+$V$175+$V$176+$V$178+$V$179+$V$180+$V$181+$V$182+$V$184+$V$185+$V$186+$V$187+$V$188+$V$189+$V$191+$V$192+$V$193+$V$194+$V$200+$V$201+$V$337+$V$339+$V$341+$V$343+$V$344+$V$431+$V$432+$V$433+$V$434+$V$464+$V$465)</f>
        <v>0.90909090909090906</v>
      </c>
    </row>
    <row r="193" spans="1:23" x14ac:dyDescent="0.25">
      <c r="A193" s="83" t="s">
        <v>865</v>
      </c>
      <c r="B193" s="83" t="str">
        <f>VLOOKUP(A193,'PAI 2025 GPS rempl2)'!$A$3:$E$505,4,0)</f>
        <v>Actividad propia</v>
      </c>
      <c r="C193" s="84" t="s">
        <v>1591</v>
      </c>
      <c r="D193" s="84" t="s">
        <v>1590</v>
      </c>
      <c r="E193" s="84" t="s">
        <v>782</v>
      </c>
      <c r="F193" s="84"/>
      <c r="G193" s="84" t="str">
        <f>VLOOKUP(A193,'PAI 2025 GPS rempl2)'!$E$4:$L$504,8,0)</f>
        <v>N/A</v>
      </c>
      <c r="H193" s="84" t="str">
        <f>VLOOKUP(A193,'PAI 2025 GPS rempl2)'!$A$4:$V$504,15,0)</f>
        <v>Definir un plan de trabajo para la elaboración y entrega de los estudios seleccionados (plan de trabajo)</v>
      </c>
      <c r="I193" s="84">
        <f>VLOOKUP(A193,'PAI 2025 GPS rempl2)'!$A$4:$V$504,17,0)</f>
        <v>1</v>
      </c>
      <c r="J193" s="84" t="str">
        <f>VLOOKUP(A193,'PAI 2025 GPS rempl2)'!$A$4:$V$504,18,0)</f>
        <v>Númerica</v>
      </c>
      <c r="K193" s="181" t="str">
        <f>VLOOKUP(A193,'PAI 2025 GPS rempl2)'!$A$4:$V$504,20,0)</f>
        <v>2025-03-17</v>
      </c>
      <c r="L193" s="181" t="str">
        <f>VLOOKUP(A193,'PAI 2025 GPS rempl2)'!$A$4:$V$504,21,0)</f>
        <v>2025-04-05</v>
      </c>
      <c r="M193" s="84" t="str">
        <f>VLOOKUP(A193,'PAI 2025 GPS rempl2)'!$A$4:$V$504,22,0)</f>
        <v>37-GRUPO DE TRABAJO DE ESTUDIOS ECONÓMICOS</v>
      </c>
      <c r="N193" s="84"/>
      <c r="O193" s="84"/>
      <c r="P193" s="84"/>
      <c r="Q193" s="84"/>
      <c r="S193" s="83" t="s">
        <v>865</v>
      </c>
      <c r="T193" s="83" t="str">
        <f>VLOOKUP(A193,'PAI 2025 GPS rempl2)'!$A$3:$E$505,4,0)</f>
        <v>Actividad propia</v>
      </c>
      <c r="U193" s="84" t="s">
        <v>1591</v>
      </c>
      <c r="V193" s="31">
        <f>VLOOKUP(S193,'PAI 2025 GPS rempl2)'!$E$4:$P$504,12,0)</f>
        <v>10</v>
      </c>
      <c r="W193" s="31">
        <f>+(V193*100)/($V$151+$V$153+$V$154+$V$155+$V$169+$V$170+$V$171+$V$172+$V$173+$V$175+$V$176+$V$178+$V$179+$V$180+$V$181+$V$182+$V$184+$V$185+$V$186+$V$187+$V$188+$V$189+$V$191+$V$192+$V$193+$V$194+$V$200+$V$201+$V$337+$V$339+$V$341+$V$343+$V$344+$V$431+$V$432+$V$433+$V$434+$V$464+$V$465)</f>
        <v>0.90909090909090906</v>
      </c>
    </row>
    <row r="194" spans="1:23" x14ac:dyDescent="0.25">
      <c r="A194" s="83" t="s">
        <v>867</v>
      </c>
      <c r="B194" s="83" t="str">
        <f>VLOOKUP(A194,'PAI 2025 GPS rempl2)'!$A$3:$E$505,4,0)</f>
        <v>Actividad propia</v>
      </c>
      <c r="C194" s="84" t="s">
        <v>1591</v>
      </c>
      <c r="D194" s="84" t="s">
        <v>1590</v>
      </c>
      <c r="E194" s="84" t="s">
        <v>782</v>
      </c>
      <c r="F194" s="84"/>
      <c r="G194" s="84" t="str">
        <f>VLOOKUP(A194,'PAI 2025 GPS rempl2)'!$E$4:$L$504,8,0)</f>
        <v>N/A</v>
      </c>
      <c r="H194" s="84" t="str">
        <f>VLOOKUP(A194,'PAI 2025 GPS rempl2)'!$A$4:$V$504,15,0)</f>
        <v>Ejecutar el plan de trabajo (Informe de seguimiento y/o ejecución del programa)</v>
      </c>
      <c r="I194" s="84">
        <f>VLOOKUP(A194,'PAI 2025 GPS rempl2)'!$A$4:$V$504,17,0)</f>
        <v>100</v>
      </c>
      <c r="J194" s="84" t="str">
        <f>VLOOKUP(A194,'PAI 2025 GPS rempl2)'!$A$4:$V$504,18,0)</f>
        <v>Porcentual</v>
      </c>
      <c r="K194" s="181" t="str">
        <f>VLOOKUP(A194,'PAI 2025 GPS rempl2)'!$A$4:$V$504,20,0)</f>
        <v>2025-04-07</v>
      </c>
      <c r="L194" s="181" t="str">
        <f>VLOOKUP(A194,'PAI 2025 GPS rempl2)'!$A$4:$V$504,21,0)</f>
        <v>2025-12-19</v>
      </c>
      <c r="M194" s="84" t="str">
        <f>VLOOKUP(A194,'PAI 2025 GPS rempl2)'!$A$4:$V$504,22,0)</f>
        <v>37-GRUPO DE TRABAJO DE ESTUDIOS ECONÓMICOS</v>
      </c>
      <c r="N194" s="84"/>
      <c r="O194" s="84"/>
      <c r="P194" s="84"/>
      <c r="Q194" s="84"/>
      <c r="S194" s="83" t="s">
        <v>867</v>
      </c>
      <c r="T194" s="83" t="str">
        <f>VLOOKUP(A194,'PAI 2025 GPS rempl2)'!$A$3:$E$505,4,0)</f>
        <v>Actividad propia</v>
      </c>
      <c r="U194" s="84" t="s">
        <v>1591</v>
      </c>
      <c r="V194" s="31">
        <f>VLOOKUP(S194,'PAI 2025 GPS rempl2)'!$E$4:$P$504,12,0)</f>
        <v>75</v>
      </c>
      <c r="W194" s="31">
        <f>+(V194*100)/($V$151+$V$153+$V$154+$V$155+$V$169+$V$170+$V$171+$V$172+$V$173+$V$175+$V$176+$V$178+$V$179+$V$180+$V$181+$V$182+$V$184+$V$185+$V$186+$V$187+$V$188+$V$189+$V$191+$V$192+$V$193+$V$194+$V$200+$V$201+$V$337+$V$339+$V$341+$V$343+$V$344+$V$431+$V$432+$V$433+$V$434+$V$464+$V$465)</f>
        <v>6.8181818181818183</v>
      </c>
    </row>
    <row r="195" spans="1:23" x14ac:dyDescent="0.25">
      <c r="A195" s="83" t="s">
        <v>870</v>
      </c>
      <c r="B195" s="83" t="str">
        <f>VLOOKUP(A195,'PAI 2025 GPS rempl2)'!$A$3:$E$505,4,0)</f>
        <v>Producto</v>
      </c>
      <c r="C195" s="84" t="s">
        <v>1581</v>
      </c>
      <c r="D195" s="84" t="s">
        <v>1592</v>
      </c>
      <c r="E195" s="84" t="s">
        <v>1499</v>
      </c>
      <c r="F195" s="84" t="s">
        <v>12</v>
      </c>
      <c r="G195" s="84" t="str">
        <f>VLOOKUP(A195,'PAI 2025 GPS rempl2)'!$E$4:$L$504,8,0)</f>
        <v>FUNCIONAMIENTO</v>
      </c>
      <c r="H195" s="84" t="str">
        <f>VLOOKUP(A195,'PAI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84">
        <f>VLOOKUP(A195,'PAI 2025 GPS rempl2)'!$A$4:$V$504,17,0)</f>
        <v>1</v>
      </c>
      <c r="J195" s="84" t="str">
        <f>VLOOKUP(A195,'PAI 2025 GPS rempl2)'!$A$4:$V$504,18,0)</f>
        <v>Númerica</v>
      </c>
      <c r="K195" s="181" t="str">
        <f>VLOOKUP(A195,'PAI 2025 GPS rempl2)'!$A$4:$V$504,20,0)</f>
        <v>2025-02-03</v>
      </c>
      <c r="L195" s="181" t="str">
        <f>VLOOKUP(A195,'PAI 2025 GPS rempl2)'!$A$4:$V$504,21,0)</f>
        <v>2025-11-26</v>
      </c>
      <c r="M195" s="84" t="str">
        <f>VLOOKUP(A195,'PAI 2025 GPS rempl2)'!$A$4:$V$504,22,0)</f>
        <v>7000-DESPACHO DEL SUPERINTENDENTE DELEGADO PARA LA PROTECCIÓN DE DATOS PERSONALES</v>
      </c>
      <c r="N195" s="84" t="s">
        <v>1452</v>
      </c>
      <c r="O195" s="84" t="s">
        <v>1453</v>
      </c>
      <c r="P195" s="84">
        <v>0</v>
      </c>
      <c r="Q195" s="84" t="s">
        <v>1551</v>
      </c>
      <c r="S195" s="83" t="s">
        <v>870</v>
      </c>
      <c r="T195" s="83" t="str">
        <f>VLOOKUP(A195,'PAI 2025 GPS rempl2)'!$A$3:$E$505,4,0)</f>
        <v>Producto</v>
      </c>
      <c r="U195" s="84" t="s">
        <v>1581</v>
      </c>
      <c r="V195" s="31">
        <f>VLOOKUP(S195,'PAI 2025 GPS rempl2)'!$E$4:$P$504,12,0)</f>
        <v>10</v>
      </c>
      <c r="W195" s="148">
        <f>(V195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96" spans="1:23" x14ac:dyDescent="0.25">
      <c r="A196" s="83" t="s">
        <v>872</v>
      </c>
      <c r="B196" s="83" t="str">
        <f>VLOOKUP(A196,'PAI 2025 GPS rempl2)'!$A$3:$E$505,4,0)</f>
        <v>Actividad propia</v>
      </c>
      <c r="C196" s="84" t="s">
        <v>1581</v>
      </c>
      <c r="D196" s="84" t="s">
        <v>1592</v>
      </c>
      <c r="E196" s="84" t="s">
        <v>1499</v>
      </c>
      <c r="F196" s="84"/>
      <c r="G196" s="84" t="str">
        <f>VLOOKUP(A196,'PAI 2025 GPS rempl2)'!$E$4:$L$504,8,0)</f>
        <v>N/A</v>
      </c>
      <c r="H196" s="84" t="str">
        <f>VLOOKUP(A196,'PAI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84">
        <f>VLOOKUP(A196,'PAI 2025 GPS rempl2)'!$A$4:$V$504,17,0)</f>
        <v>1</v>
      </c>
      <c r="J196" s="84" t="str">
        <f>VLOOKUP(A196,'PAI 2025 GPS rempl2)'!$A$4:$V$504,18,0)</f>
        <v>Númerica</v>
      </c>
      <c r="K196" s="181" t="str">
        <f>VLOOKUP(A196,'PAI 2025 GPS rempl2)'!$A$4:$V$504,20,0)</f>
        <v>2025-02-03</v>
      </c>
      <c r="L196" s="181" t="str">
        <f>VLOOKUP(A196,'PAI 2025 GPS rempl2)'!$A$4:$V$504,21,0)</f>
        <v>2025-05-12</v>
      </c>
      <c r="M196" s="84" t="str">
        <f>VLOOKUP(A196,'PAI 2025 GPS rempl2)'!$A$4:$V$504,22,0)</f>
        <v>7000-DESPACHO DEL SUPERINTENDENTE DELEGADO PARA LA PROTECCIÓN DE DATOS PERSONALES</v>
      </c>
      <c r="N196" s="84"/>
      <c r="O196" s="84"/>
      <c r="P196" s="84"/>
      <c r="Q196" s="84"/>
      <c r="S196" s="83" t="s">
        <v>872</v>
      </c>
      <c r="T196" s="83" t="str">
        <f>VLOOKUP(A196,'PAI 2025 GPS rempl2)'!$A$3:$E$505,4,0)</f>
        <v>Actividad propia</v>
      </c>
      <c r="U196" s="84" t="s">
        <v>1581</v>
      </c>
      <c r="V196" s="31">
        <f>VLOOKUP(S196,'PAI 2025 GPS rempl2)'!$E$4:$P$504,12,0)</f>
        <v>30</v>
      </c>
      <c r="W196" s="150" t="e">
        <f>+(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7" spans="1:23" x14ac:dyDescent="0.25">
      <c r="A197" s="83" t="s">
        <v>874</v>
      </c>
      <c r="B197" s="83" t="str">
        <f>VLOOKUP(A197,'PAI 2025 GPS rempl2)'!$A$3:$E$505,4,0)</f>
        <v>Actividad propia</v>
      </c>
      <c r="C197" s="84" t="s">
        <v>1581</v>
      </c>
      <c r="D197" s="84" t="s">
        <v>1592</v>
      </c>
      <c r="E197" s="84" t="s">
        <v>1499</v>
      </c>
      <c r="F197" s="84"/>
      <c r="G197" s="84" t="str">
        <f>VLOOKUP(A197,'PAI 2025 GPS rempl2)'!$E$4:$L$504,8,0)</f>
        <v>N/A</v>
      </c>
      <c r="H197" s="84" t="str">
        <f>VLOOKUP(A197,'PAI 2025 GPS rempl2)'!$A$4:$V$504,15,0)</f>
        <v>Elaborar documento con el desarrollo del estudio comparativo y un apartado de recomendaciones para la adopción o adaptación de dichas medidas en el marco regulatorio colombiano (Documento)</v>
      </c>
      <c r="I197" s="84">
        <f>VLOOKUP(A197,'PAI 2025 GPS rempl2)'!$A$4:$V$504,17,0)</f>
        <v>1</v>
      </c>
      <c r="J197" s="84" t="str">
        <f>VLOOKUP(A197,'PAI 2025 GPS rempl2)'!$A$4:$V$504,18,0)</f>
        <v>Númerica</v>
      </c>
      <c r="K197" s="181" t="str">
        <f>VLOOKUP(A197,'PAI 2025 GPS rempl2)'!$A$4:$V$504,20,0)</f>
        <v>2025-05-13</v>
      </c>
      <c r="L197" s="181" t="str">
        <f>VLOOKUP(A197,'PAI 2025 GPS rempl2)'!$A$4:$V$504,21,0)</f>
        <v>2025-10-17</v>
      </c>
      <c r="M197" s="84" t="str">
        <f>VLOOKUP(A197,'PAI 2025 GPS rempl2)'!$A$4:$V$504,22,0)</f>
        <v>7000-DESPACHO DEL SUPERINTENDENTE DELEGADO PARA LA PROTECCIÓN DE DATOS PERSONALES</v>
      </c>
      <c r="N197" s="84"/>
      <c r="O197" s="84"/>
      <c r="P197" s="84"/>
      <c r="Q197" s="84"/>
      <c r="S197" s="83" t="s">
        <v>874</v>
      </c>
      <c r="T197" s="83" t="str">
        <f>VLOOKUP(A197,'PAI 2025 GPS rempl2)'!$A$3:$E$505,4,0)</f>
        <v>Actividad propia</v>
      </c>
      <c r="U197" s="84" t="s">
        <v>1581</v>
      </c>
      <c r="V197" s="31">
        <f>VLOOKUP(S197,'PAI 2025 GPS rempl2)'!$E$4:$P$504,12,0)</f>
        <v>60</v>
      </c>
      <c r="W197" s="150" t="e">
        <f>+(V197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8" spans="1:23" x14ac:dyDescent="0.25">
      <c r="A198" s="83" t="s">
        <v>876</v>
      </c>
      <c r="B198" s="83" t="str">
        <f>VLOOKUP(A198,'PAI 2025 GPS rempl2)'!$A$3:$E$505,4,0)</f>
        <v>Actividad propia</v>
      </c>
      <c r="C198" s="84" t="s">
        <v>1581</v>
      </c>
      <c r="D198" s="84" t="s">
        <v>1592</v>
      </c>
      <c r="E198" s="84" t="s">
        <v>1499</v>
      </c>
      <c r="F198" s="84"/>
      <c r="G198" s="84" t="str">
        <f>VLOOKUP(A198,'PAI 2025 GPS rempl2)'!$E$4:$L$504,8,0)</f>
        <v>N/A</v>
      </c>
      <c r="H198" s="84" t="str">
        <f>VLOOKUP(A198,'PAI 2025 GPS rempl2)'!$A$4:$V$504,15,0)</f>
        <v>Solicitar la publicación del documento con el propósito que entidades públicas y privadas conozcan los efectos de la Inteligencia Artificial (IA) al derecho en cuestión (Link de publicación)</v>
      </c>
      <c r="I198" s="84">
        <f>VLOOKUP(A198,'PAI 2025 GPS rempl2)'!$A$4:$V$504,17,0)</f>
        <v>1</v>
      </c>
      <c r="J198" s="84" t="str">
        <f>VLOOKUP(A198,'PAI 2025 GPS rempl2)'!$A$4:$V$504,18,0)</f>
        <v>Númerica</v>
      </c>
      <c r="K198" s="181" t="str">
        <f>VLOOKUP(A198,'PAI 2025 GPS rempl2)'!$A$4:$V$504,20,0)</f>
        <v>2025-10-17</v>
      </c>
      <c r="L198" s="181" t="str">
        <f>VLOOKUP(A198,'PAI 2025 GPS rempl2)'!$A$4:$V$504,21,0)</f>
        <v>2025-11-26</v>
      </c>
      <c r="M198" s="84" t="str">
        <f>VLOOKUP(A198,'PAI 2025 GPS rempl2)'!$A$4:$V$504,22,0)</f>
        <v>7000-DESPACHO DEL SUPERINTENDENTE DELEGADO PARA LA PROTECCIÓN DE DATOS PERSONALES</v>
      </c>
      <c r="N198" s="84"/>
      <c r="O198" s="84"/>
      <c r="P198" s="84"/>
      <c r="Q198" s="84"/>
      <c r="S198" s="83" t="s">
        <v>876</v>
      </c>
      <c r="T198" s="83" t="str">
        <f>VLOOKUP(A198,'PAI 2025 GPS rempl2)'!$A$3:$E$505,4,0)</f>
        <v>Actividad propia</v>
      </c>
      <c r="U198" s="84" t="s">
        <v>1581</v>
      </c>
      <c r="V198" s="31">
        <f>VLOOKUP(S198,'PAI 2025 GPS rempl2)'!$E$4:$P$504,12,0)</f>
        <v>10</v>
      </c>
      <c r="W198" s="150" t="e">
        <f>+(V198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199" spans="1:23" x14ac:dyDescent="0.25">
      <c r="A199" s="83" t="s">
        <v>877</v>
      </c>
      <c r="B199" s="83" t="str">
        <f>VLOOKUP(A199,'PAI 2025 GPS rempl2)'!$A$3:$E$505,4,0)</f>
        <v>Producto</v>
      </c>
      <c r="C199" s="84" t="s">
        <v>1591</v>
      </c>
      <c r="D199" s="84" t="s">
        <v>1590</v>
      </c>
      <c r="E199" s="84" t="s">
        <v>782</v>
      </c>
      <c r="F199" s="84" t="s">
        <v>10</v>
      </c>
      <c r="G199" s="84" t="str">
        <f>VLOOKUP(A199,'PAI 2025 GPS rempl2)'!$E$4:$L$504,8,0)</f>
        <v>C-3503-0200-0012-20104c</v>
      </c>
      <c r="H199" s="84" t="str">
        <f>VLOOKUP(A199,'PAI 2025 GPS rempl2)'!$A$4:$V$504,15,0)</f>
        <v>Lineamientos para generar conciencia sobre el debido tratamiento de datos personales en los procesos de transferencia de tecnología para salvaguardar el derecho en dichos procesos,  divulgado.  (informe de conclusiones/único entregable)</v>
      </c>
      <c r="I199" s="84">
        <f>VLOOKUP(A199,'PAI 2025 GPS rempl2)'!$A$4:$V$504,17,0)</f>
        <v>1</v>
      </c>
      <c r="J199" s="84" t="str">
        <f>VLOOKUP(A199,'PAI 2025 GPS rempl2)'!$A$4:$V$504,18,0)</f>
        <v>Númerica</v>
      </c>
      <c r="K199" s="181" t="str">
        <f>VLOOKUP(A199,'PAI 2025 GPS rempl2)'!$A$4:$V$504,20,0)</f>
        <v>2025-03-04</v>
      </c>
      <c r="L199" s="181" t="str">
        <f>VLOOKUP(A199,'PAI 2025 GPS rempl2)'!$A$4:$V$504,21,0)</f>
        <v>2025-11-28</v>
      </c>
      <c r="M199" s="84" t="str">
        <f>VLOOKUP(A199,'PAI 2025 GPS rempl2)'!$A$4:$V$504,22,0)</f>
        <v>7000-DESPACHO DEL SUPERINTENDENTE DELEGADO PARA LA PROTECCIÓN DE DATOS PERSONALES</v>
      </c>
      <c r="N199" s="84" t="s">
        <v>1456</v>
      </c>
      <c r="O199" s="84" t="s">
        <v>1457</v>
      </c>
      <c r="P199" s="84" t="s">
        <v>1616</v>
      </c>
      <c r="Q199" s="84" t="s">
        <v>1798</v>
      </c>
      <c r="S199" s="83" t="s">
        <v>877</v>
      </c>
      <c r="T199" s="83" t="str">
        <f>VLOOKUP(A199,'PAI 2025 GPS rempl2)'!$A$3:$E$505,4,0)</f>
        <v>Producto</v>
      </c>
      <c r="U199" s="84" t="s">
        <v>1591</v>
      </c>
      <c r="V199" s="31">
        <f>VLOOKUP(S199,'PAI 2025 GPS rempl2)'!$E$4:$P$504,12,0)</f>
        <v>10</v>
      </c>
      <c r="W199" s="31">
        <f>+(V199*100)/($V$150+$V$168+$V$174+$V$177+$V$183+$V$190+$V$199+$V$336+$V$342+$V$430+$V$463)</f>
        <v>5.2631578947368425</v>
      </c>
    </row>
    <row r="200" spans="1:23" x14ac:dyDescent="0.25">
      <c r="A200" s="83" t="s">
        <v>879</v>
      </c>
      <c r="B200" s="83" t="str">
        <f>VLOOKUP(A200,'PAI 2025 GPS rempl2)'!$A$3:$E$505,4,0)</f>
        <v>Actividad propia</v>
      </c>
      <c r="C200" s="84" t="s">
        <v>1591</v>
      </c>
      <c r="D200" s="84" t="s">
        <v>1590</v>
      </c>
      <c r="E200" s="84" t="s">
        <v>782</v>
      </c>
      <c r="F200" s="84"/>
      <c r="G200" s="84" t="str">
        <f>VLOOKUP(A200,'PAI 2025 GPS rempl2)'!$E$4:$L$504,8,0)</f>
        <v>N/A</v>
      </c>
      <c r="H200" s="84" t="str">
        <f>VLOOKUP(A200,'PAI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84">
        <f>VLOOKUP(A200,'PAI 2025 GPS rempl2)'!$A$4:$V$504,17,0)</f>
        <v>1</v>
      </c>
      <c r="J200" s="84" t="str">
        <f>VLOOKUP(A200,'PAI 2025 GPS rempl2)'!$A$4:$V$504,18,0)</f>
        <v>Númerica</v>
      </c>
      <c r="K200" s="181" t="str">
        <f>VLOOKUP(A200,'PAI 2025 GPS rempl2)'!$A$4:$V$504,20,0)</f>
        <v>2025-03-04</v>
      </c>
      <c r="L200" s="181" t="str">
        <f>VLOOKUP(A200,'PAI 2025 GPS rempl2)'!$A$4:$V$504,21,0)</f>
        <v>2025-10-31</v>
      </c>
      <c r="M200" s="84" t="str">
        <f>VLOOKUP(A200,'PAI 2025 GPS rempl2)'!$A$4:$V$504,22,0)</f>
        <v>7000-DESPACHO DEL SUPERINTENDENTE DELEGADO PARA LA PROTECCIÓN DE DATOS PERSONALES</v>
      </c>
      <c r="N200" s="84"/>
      <c r="O200" s="84"/>
      <c r="P200" s="84"/>
      <c r="Q200" s="84"/>
      <c r="S200" s="83" t="s">
        <v>879</v>
      </c>
      <c r="T200" s="83" t="str">
        <f>VLOOKUP(A200,'PAI 2025 GPS rempl2)'!$A$3:$E$505,4,0)</f>
        <v>Actividad propia</v>
      </c>
      <c r="U200" s="84" t="s">
        <v>1591</v>
      </c>
      <c r="V200" s="31">
        <f>VLOOKUP(S200,'PAI 2025 GPS rempl2)'!$E$4:$P$504,12,0)</f>
        <v>50</v>
      </c>
      <c r="W200" s="31">
        <f>+(V200*100)/($V$151+$V$153+$V$154+$V$155+$V$169+$V$170+$V$171+$V$172+$V$173+$V$175+$V$176+$V$178+$V$179+$V$180+$V$181+$V$182+$V$184+$V$185+$V$186+$V$187+$V$188+$V$189+$V$191+$V$192+$V$193+$V$194+$V$200+$V$201+$V$337+$V$339+$V$341+$V$343+$V$344+$V$431+$V$432+$V$433+$V$434+$V$464+$V$465)</f>
        <v>4.5454545454545459</v>
      </c>
    </row>
    <row r="201" spans="1:23" x14ac:dyDescent="0.25">
      <c r="A201" s="83" t="s">
        <v>880</v>
      </c>
      <c r="B201" s="83" t="str">
        <f>VLOOKUP(A201,'PAI 2025 GPS rempl2)'!$A$3:$E$505,4,0)</f>
        <v>Actividad propia</v>
      </c>
      <c r="C201" s="84" t="s">
        <v>1591</v>
      </c>
      <c r="D201" s="84" t="s">
        <v>1590</v>
      </c>
      <c r="E201" s="84" t="s">
        <v>782</v>
      </c>
      <c r="F201" s="84"/>
      <c r="G201" s="84" t="str">
        <f>VLOOKUP(A201,'PAI 2025 GPS rempl2)'!$E$4:$L$504,8,0)</f>
        <v>N/A</v>
      </c>
      <c r="H201" s="84" t="str">
        <f>VLOOKUP(A201,'PAI 2025 GPS rempl2)'!$A$4:$V$504,15,0)</f>
        <v>Realizar un informe con las conclusiones y reflexiones sobre la sinergias entre las propiedad industrial y el debido de tratamiento datos personales. (Informe elaborado)</v>
      </c>
      <c r="I201" s="84">
        <f>VLOOKUP(A201,'PAI 2025 GPS rempl2)'!$A$4:$V$504,17,0)</f>
        <v>1</v>
      </c>
      <c r="J201" s="84" t="str">
        <f>VLOOKUP(A201,'PAI 2025 GPS rempl2)'!$A$4:$V$504,18,0)</f>
        <v>Númerica</v>
      </c>
      <c r="K201" s="181" t="str">
        <f>VLOOKUP(A201,'PAI 2025 GPS rempl2)'!$A$4:$V$504,20,0)</f>
        <v>2025-07-01</v>
      </c>
      <c r="L201" s="181" t="str">
        <f>VLOOKUP(A201,'PAI 2025 GPS rempl2)'!$A$4:$V$504,21,0)</f>
        <v>2025-11-28</v>
      </c>
      <c r="M201" s="84" t="str">
        <f>VLOOKUP(A201,'PAI 2025 GPS rempl2)'!$A$4:$V$504,22,0)</f>
        <v>7000-DESPACHO DEL SUPERINTENDENTE DELEGADO PARA LA PROTECCIÓN DE DATOS PERSONALES</v>
      </c>
      <c r="N201" s="84"/>
      <c r="O201" s="84"/>
      <c r="P201" s="84"/>
      <c r="Q201" s="84"/>
      <c r="S201" s="83" t="s">
        <v>880</v>
      </c>
      <c r="T201" s="83" t="str">
        <f>VLOOKUP(A201,'PAI 2025 GPS rempl2)'!$A$3:$E$505,4,0)</f>
        <v>Actividad propia</v>
      </c>
      <c r="U201" s="84" t="s">
        <v>1591</v>
      </c>
      <c r="V201" s="31">
        <f>VLOOKUP(S201,'PAI 2025 GPS rempl2)'!$E$4:$P$504,12,0)</f>
        <v>50</v>
      </c>
      <c r="W201" s="31">
        <f>+(V201*100)/($V$151+$V$153+$V$154+$V$155+$V$169+$V$170+$V$171+$V$172+$V$173+$V$175+$V$176+$V$178+$V$179+$V$180+$V$181+$V$182+$V$184+$V$185+$V$186+$V$187+$V$188+$V$189+$V$191+$V$192+$V$193+$V$194+$V$200+$V$201+$V$337+$V$339+$V$341+$V$343+$V$344+$V$431+$V$432+$V$433+$V$434+$V$464+$V$465)</f>
        <v>4.5454545454545459</v>
      </c>
    </row>
    <row r="202" spans="1:23" x14ac:dyDescent="0.25">
      <c r="A202" s="83" t="s">
        <v>881</v>
      </c>
      <c r="B202" s="83" t="str">
        <f>VLOOKUP(A202,'PAI 2025 GPS rempl2)'!$A$3:$E$505,4,0)</f>
        <v>Producto</v>
      </c>
      <c r="C202" s="84" t="s">
        <v>1581</v>
      </c>
      <c r="D202" s="84" t="s">
        <v>1589</v>
      </c>
      <c r="E202" s="84" t="s">
        <v>730</v>
      </c>
      <c r="F202" s="84" t="s">
        <v>13</v>
      </c>
      <c r="G202" s="84" t="str">
        <f>VLOOKUP(A202,'PAI 2025 GPS rempl2)'!$E$4:$L$504,8,0)</f>
        <v>FUNCIONAMIENTO</v>
      </c>
      <c r="H202" s="84" t="str">
        <f>VLOOKUP(A202,'PAI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84">
        <f>VLOOKUP(A202,'PAI 2025 GPS rempl2)'!$A$4:$V$504,17,0)</f>
        <v>1</v>
      </c>
      <c r="J202" s="84" t="str">
        <f>VLOOKUP(A202,'PAI 2025 GPS rempl2)'!$A$4:$V$504,18,0)</f>
        <v>Númerica</v>
      </c>
      <c r="K202" s="181" t="str">
        <f>VLOOKUP(A202,'PAI 2025 GPS rempl2)'!$A$4:$V$504,20,0)</f>
        <v>2025-04-01</v>
      </c>
      <c r="L202" s="181" t="str">
        <f>VLOOKUP(A202,'PAI 2025 GPS rempl2)'!$A$4:$V$504,21,0)</f>
        <v>2025-08-28</v>
      </c>
      <c r="M202" s="84" t="str">
        <f>VLOOKUP(A202,'PAI 2025 GPS rempl2)'!$A$4:$V$504,22,0)</f>
        <v>7000-DESPACHO DEL SUPERINTENDENTE DELEGADO PARA LA PROTECCIÓN DE DATOS PERSONALES</v>
      </c>
      <c r="N202" s="84" t="s">
        <v>1459</v>
      </c>
      <c r="O202" s="84" t="s">
        <v>1498</v>
      </c>
      <c r="P202" s="84" t="s">
        <v>1617</v>
      </c>
      <c r="Q202" s="84" t="s">
        <v>1554</v>
      </c>
      <c r="S202" s="83" t="s">
        <v>881</v>
      </c>
      <c r="T202" s="83" t="str">
        <f>VLOOKUP(A202,'PAI 2025 GPS rempl2)'!$A$3:$E$505,4,0)</f>
        <v>Producto</v>
      </c>
      <c r="U202" s="84" t="s">
        <v>1581</v>
      </c>
      <c r="V202" s="31">
        <f>VLOOKUP(S202,'PAI 2025 GPS rempl2)'!$E$4:$P$504,12,0)</f>
        <v>10</v>
      </c>
      <c r="W202" s="148">
        <f>(V202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03" spans="1:23" x14ac:dyDescent="0.25">
      <c r="A203" s="83" t="s">
        <v>883</v>
      </c>
      <c r="B203" s="83" t="str">
        <f>VLOOKUP(A203,'PAI 2025 GPS rempl2)'!$A$3:$E$505,4,0)</f>
        <v>Actividad propia</v>
      </c>
      <c r="C203" s="84" t="s">
        <v>1581</v>
      </c>
      <c r="D203" s="84" t="s">
        <v>1589</v>
      </c>
      <c r="E203" s="84" t="s">
        <v>730</v>
      </c>
      <c r="F203" s="84"/>
      <c r="G203" s="84" t="str">
        <f>VLOOKUP(A203,'PAI 2025 GPS rempl2)'!$E$4:$L$504,8,0)</f>
        <v>N/A</v>
      </c>
      <c r="H203" s="84" t="str">
        <f>VLOOKUP(A203,'PAI 2025 GPS rempl2)'!$A$4:$V$504,15,0)</f>
        <v>Exponer ante un foro internacional las lecciones aprendidas de una actuación administrativa frente a una compañía con presencia transfronteriza (Captura de pantalla o imágenes de la exposición realizada/único entregable)</v>
      </c>
      <c r="I203" s="84">
        <f>VLOOKUP(A203,'PAI 2025 GPS rempl2)'!$A$4:$V$504,17,0)</f>
        <v>1</v>
      </c>
      <c r="J203" s="84" t="str">
        <f>VLOOKUP(A203,'PAI 2025 GPS rempl2)'!$A$4:$V$504,18,0)</f>
        <v>Númerica</v>
      </c>
      <c r="K203" s="181" t="str">
        <f>VLOOKUP(A203,'PAI 2025 GPS rempl2)'!$A$4:$V$504,20,0)</f>
        <v>2025-04-01</v>
      </c>
      <c r="L203" s="181" t="str">
        <f>VLOOKUP(A203,'PAI 2025 GPS rempl2)'!$A$4:$V$504,21,0)</f>
        <v>2025-06-27</v>
      </c>
      <c r="M203" s="84" t="str">
        <f>VLOOKUP(A203,'PAI 2025 GPS rempl2)'!$A$4:$V$504,22,0)</f>
        <v>7000-DESPACHO DEL SUPERINTENDENTE DELEGADO PARA LA PROTECCIÓN DE DATOS PERSONALES</v>
      </c>
      <c r="N203" s="84"/>
      <c r="O203" s="84"/>
      <c r="P203" s="84"/>
      <c r="Q203" s="84"/>
      <c r="S203" s="83" t="s">
        <v>883</v>
      </c>
      <c r="T203" s="83" t="str">
        <f>VLOOKUP(A203,'PAI 2025 GPS rempl2)'!$A$3:$E$505,4,0)</f>
        <v>Actividad propia</v>
      </c>
      <c r="U203" s="84" t="s">
        <v>1581</v>
      </c>
      <c r="V203" s="31">
        <f>VLOOKUP(S203,'PAI 2025 GPS rempl2)'!$E$4:$P$504,12,0)</f>
        <v>50</v>
      </c>
      <c r="W203" s="150" t="e">
        <f>+(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4" spans="1:23" x14ac:dyDescent="0.25">
      <c r="A204" s="83" t="s">
        <v>885</v>
      </c>
      <c r="B204" s="83" t="str">
        <f>VLOOKUP(A204,'PAI 2025 GPS rempl2)'!$A$3:$E$505,4,0)</f>
        <v>Actividad propia</v>
      </c>
      <c r="C204" s="84" t="s">
        <v>1581</v>
      </c>
      <c r="D204" s="84" t="s">
        <v>1589</v>
      </c>
      <c r="E204" s="84" t="s">
        <v>730</v>
      </c>
      <c r="F204" s="84"/>
      <c r="G204" s="84" t="str">
        <f>VLOOKUP(A204,'PAI 2025 GPS rempl2)'!$E$4:$L$504,8,0)</f>
        <v>N/A</v>
      </c>
      <c r="H204" s="84" t="str">
        <f>VLOOKUP(A204,'PAI 2025 GPS rempl2)'!$A$4:$V$504,15,0)</f>
        <v>Elaborar informe que recopile las conclusiones con las autoridades de protección de datos internacionales de buenas prácticas al momento de investigar compañías con presencia transfronteriza. (Informe/único entregable)</v>
      </c>
      <c r="I204" s="84">
        <f>VLOOKUP(A204,'PAI 2025 GPS rempl2)'!$A$4:$V$504,17,0)</f>
        <v>1</v>
      </c>
      <c r="J204" s="84" t="str">
        <f>VLOOKUP(A204,'PAI 2025 GPS rempl2)'!$A$4:$V$504,18,0)</f>
        <v>Númerica</v>
      </c>
      <c r="K204" s="181" t="str">
        <f>VLOOKUP(A204,'PAI 2025 GPS rempl2)'!$A$4:$V$504,20,0)</f>
        <v>2025-07-01</v>
      </c>
      <c r="L204" s="181" t="str">
        <f>VLOOKUP(A204,'PAI 2025 GPS rempl2)'!$A$4:$V$504,21,0)</f>
        <v>2025-08-28</v>
      </c>
      <c r="M204" s="84" t="str">
        <f>VLOOKUP(A204,'PAI 2025 GPS rempl2)'!$A$4:$V$504,22,0)</f>
        <v>7000-DESPACHO DEL SUPERINTENDENTE DELEGADO PARA LA PROTECCIÓN DE DATOS PERSONALES</v>
      </c>
      <c r="N204" s="84"/>
      <c r="O204" s="84"/>
      <c r="P204" s="84"/>
      <c r="Q204" s="84"/>
      <c r="S204" s="83" t="s">
        <v>885</v>
      </c>
      <c r="T204" s="83" t="str">
        <f>VLOOKUP(A204,'PAI 2025 GPS rempl2)'!$A$3:$E$505,4,0)</f>
        <v>Actividad propia</v>
      </c>
      <c r="U204" s="84" t="s">
        <v>1581</v>
      </c>
      <c r="V204" s="31">
        <f>VLOOKUP(S204,'PAI 2025 GPS rempl2)'!$E$4:$P$504,12,0)</f>
        <v>50</v>
      </c>
      <c r="W204" s="150" t="e">
        <f>+(V204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5" spans="1:23" x14ac:dyDescent="0.25">
      <c r="A205" s="83" t="s">
        <v>886</v>
      </c>
      <c r="B205" s="83" t="str">
        <f>VLOOKUP(A205,'PAI 2025 GPS rempl2)'!$A$3:$E$505,4,0)</f>
        <v>Producto</v>
      </c>
      <c r="C205" s="84" t="s">
        <v>1581</v>
      </c>
      <c r="D205" s="84" t="s">
        <v>1589</v>
      </c>
      <c r="E205" s="84" t="s">
        <v>730</v>
      </c>
      <c r="F205" s="84" t="s">
        <v>10</v>
      </c>
      <c r="G205" s="84" t="str">
        <f>VLOOKUP(A205,'PAI 2025 GPS rempl2)'!$E$4:$L$504,8,0)</f>
        <v>C-3503-0200-0012-20104c</v>
      </c>
      <c r="H205" s="84" t="str">
        <f>VLOOKUP(A205,'PAI 2025 GPS rempl2)'!$A$4:$V$504,15,0)</f>
        <v>Eventos en temas relacionados con datos personales, realizados  (Pantallazos o captura de pantalla /único entregable)</v>
      </c>
      <c r="I205" s="84">
        <f>VLOOKUP(A205,'PAI 2025 GPS rempl2)'!$A$4:$V$504,17,0)</f>
        <v>2</v>
      </c>
      <c r="J205" s="84" t="str">
        <f>VLOOKUP(A205,'PAI 2025 GPS rempl2)'!$A$4:$V$504,18,0)</f>
        <v>Númerica</v>
      </c>
      <c r="K205" s="181" t="str">
        <f>VLOOKUP(A205,'PAI 2025 GPS rempl2)'!$A$4:$V$504,20,0)</f>
        <v>2025-02-04</v>
      </c>
      <c r="L205" s="181" t="str">
        <f>VLOOKUP(A205,'PAI 2025 GPS rempl2)'!$A$4:$V$504,21,0)</f>
        <v>2025-11-28</v>
      </c>
      <c r="M205" s="84" t="str">
        <f>VLOOKUP(A205,'PAI 2025 GPS rempl2)'!$A$4:$V$504,22,0)</f>
        <v>7000-DESPACHO DEL SUPERINTENDENTE DELEGADO PARA LA PROTECCIÓN DE DATOS PERSONALES;
73-GRUPO DE TRABAJO DE COMUNICACION</v>
      </c>
      <c r="N205" s="84" t="s">
        <v>1456</v>
      </c>
      <c r="O205" s="84" t="s">
        <v>1457</v>
      </c>
      <c r="P205" s="84" t="s">
        <v>1618</v>
      </c>
      <c r="Q205" s="84" t="s">
        <v>1798</v>
      </c>
      <c r="S205" s="83" t="s">
        <v>886</v>
      </c>
      <c r="T205" s="83" t="str">
        <f>VLOOKUP(A205,'PAI 2025 GPS rempl2)'!$A$3:$E$505,4,0)</f>
        <v>Producto</v>
      </c>
      <c r="U205" s="84" t="s">
        <v>1581</v>
      </c>
      <c r="V205" s="31">
        <f>VLOOKUP(S205,'PAI 2025 GPS rempl2)'!$E$4:$P$504,12,0)</f>
        <v>40</v>
      </c>
      <c r="W205" s="148">
        <f>(V205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206" spans="1:23" x14ac:dyDescent="0.25">
      <c r="A206" s="83" t="s">
        <v>889</v>
      </c>
      <c r="B206" s="83" t="str">
        <f>VLOOKUP(A206,'PAI 2025 GPS rempl2)'!$A$3:$E$505,4,0)</f>
        <v>Actividad propia</v>
      </c>
      <c r="C206" s="84" t="s">
        <v>1581</v>
      </c>
      <c r="D206" s="84" t="s">
        <v>1589</v>
      </c>
      <c r="E206" s="84" t="s">
        <v>730</v>
      </c>
      <c r="F206" s="84"/>
      <c r="G206" s="84" t="str">
        <f>VLOOKUP(A206,'PAI 2025 GPS rempl2)'!$E$4:$L$504,8,0)</f>
        <v>N/A</v>
      </c>
      <c r="H206" s="84" t="str">
        <f>VLOOKUP(A206,'PAI 2025 GPS rempl2)'!$A$4:$V$504,15,0)</f>
        <v>Solicitar publicación de la fecha del evento en el calendario de eventos de la entidad  al Grupo de Comunicaciones  (captura de pantalla de la publicación de la fecha del evento / único entregable)</v>
      </c>
      <c r="I206" s="84">
        <f>VLOOKUP(A206,'PAI 2025 GPS rempl2)'!$A$4:$V$504,17,0)</f>
        <v>2</v>
      </c>
      <c r="J206" s="84" t="str">
        <f>VLOOKUP(A206,'PAI 2025 GPS rempl2)'!$A$4:$V$504,18,0)</f>
        <v>Númerica</v>
      </c>
      <c r="K206" s="181" t="str">
        <f>VLOOKUP(A206,'PAI 2025 GPS rempl2)'!$A$4:$V$504,20,0)</f>
        <v>2025-02-04</v>
      </c>
      <c r="L206" s="181" t="str">
        <f>VLOOKUP(A206,'PAI 2025 GPS rempl2)'!$A$4:$V$504,21,0)</f>
        <v>2025-08-29</v>
      </c>
      <c r="M206" s="84" t="str">
        <f>VLOOKUP(A206,'PAI 2025 GPS rempl2)'!$A$4:$V$504,22,0)</f>
        <v>7000-DESPACHO DEL SUPERINTENDENTE DELEGADO PARA LA PROTECCIÓN DE DATOS PERSONALES</v>
      </c>
      <c r="N206" s="84"/>
      <c r="O206" s="84"/>
      <c r="P206" s="84"/>
      <c r="Q206" s="84"/>
      <c r="S206" s="83" t="s">
        <v>889</v>
      </c>
      <c r="T206" s="83" t="str">
        <f>VLOOKUP(A206,'PAI 2025 GPS rempl2)'!$A$3:$E$505,4,0)</f>
        <v>Actividad propia</v>
      </c>
      <c r="U206" s="84" t="s">
        <v>1581</v>
      </c>
      <c r="V206" s="31">
        <f>VLOOKUP(S206,'PAI 2025 GPS rempl2)'!$E$4:$P$504,12,0)</f>
        <v>5</v>
      </c>
      <c r="W206" s="150" t="e">
        <f>+(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7" spans="1:23" x14ac:dyDescent="0.25">
      <c r="A207" s="83" t="s">
        <v>891</v>
      </c>
      <c r="B207" s="83" t="str">
        <f>VLOOKUP(A207,'PAI 2025 GPS rempl2)'!$A$3:$E$505,4,0)</f>
        <v>Actividad propia</v>
      </c>
      <c r="C207" s="84" t="s">
        <v>1581</v>
      </c>
      <c r="D207" s="84" t="s">
        <v>1589</v>
      </c>
      <c r="E207" s="84" t="s">
        <v>730</v>
      </c>
      <c r="F207" s="84"/>
      <c r="G207" s="84" t="str">
        <f>VLOOKUP(A207,'PAI 2025 GPS rempl2)'!$E$4:$L$504,8,0)</f>
        <v>N/A</v>
      </c>
      <c r="H207" s="84" t="str">
        <f>VLOOKUP(A207,'PAI 2025 GPS rempl2)'!$A$4:$V$504,15,0)</f>
        <v>Diligenciar check list del evento con la fecha definitiva igual a la publicada en el  calendario de eventos  (documento de check list para la realización del evento / único entregable)</v>
      </c>
      <c r="I207" s="84">
        <f>VLOOKUP(A207,'PAI 2025 GPS rempl2)'!$A$4:$V$504,17,0)</f>
        <v>2</v>
      </c>
      <c r="J207" s="84" t="str">
        <f>VLOOKUP(A207,'PAI 2025 GPS rempl2)'!$A$4:$V$504,18,0)</f>
        <v>Númerica</v>
      </c>
      <c r="K207" s="181" t="str">
        <f>VLOOKUP(A207,'PAI 2025 GPS rempl2)'!$A$4:$V$504,20,0)</f>
        <v>2025-09-01</v>
      </c>
      <c r="L207" s="181" t="str">
        <f>VLOOKUP(A207,'PAI 2025 GPS rempl2)'!$A$4:$V$504,21,0)</f>
        <v>2025-09-25</v>
      </c>
      <c r="M207" s="84" t="str">
        <f>VLOOKUP(A207,'PAI 2025 GPS rempl2)'!$A$4:$V$504,22,0)</f>
        <v>7000-DESPACHO DEL SUPERINTENDENTE DELEGADO PARA LA PROTECCIÓN DE DATOS PERSONALES</v>
      </c>
      <c r="N207" s="84"/>
      <c r="O207" s="84"/>
      <c r="P207" s="84"/>
      <c r="Q207" s="84"/>
      <c r="S207" s="83" t="s">
        <v>891</v>
      </c>
      <c r="T207" s="83" t="str">
        <f>VLOOKUP(A207,'PAI 2025 GPS rempl2)'!$A$3:$E$505,4,0)</f>
        <v>Actividad propia</v>
      </c>
      <c r="U207" s="84" t="s">
        <v>1581</v>
      </c>
      <c r="V207" s="31">
        <f>VLOOKUP(S207,'PAI 2025 GPS rempl2)'!$E$4:$P$504,12,0)</f>
        <v>15</v>
      </c>
      <c r="W207" s="150" t="e">
        <f>+(V207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8" spans="1:23" x14ac:dyDescent="0.25">
      <c r="A208" s="83" t="s">
        <v>893</v>
      </c>
      <c r="B208" s="83" t="str">
        <f>VLOOKUP(A208,'PAI 2025 GPS rempl2)'!$A$3:$E$505,4,0)</f>
        <v>Actividad propia</v>
      </c>
      <c r="C208" s="84" t="s">
        <v>1581</v>
      </c>
      <c r="D208" s="84" t="s">
        <v>1589</v>
      </c>
      <c r="E208" s="84" t="s">
        <v>730</v>
      </c>
      <c r="F208" s="84"/>
      <c r="G208" s="84" t="str">
        <f>VLOOKUP(A208,'PAI 2025 GPS rempl2)'!$E$4:$L$504,8,0)</f>
        <v>N/A</v>
      </c>
      <c r="H208" s="84" t="str">
        <f>VLOOKUP(A208,'PAI 2025 GPS rempl2)'!$A$4:$V$504,15,0)</f>
        <v>Elaborar y enviar agenda definitiva para ser publicada  (correo electrónico con agenda definitiva / único entregable)</v>
      </c>
      <c r="I208" s="84">
        <f>VLOOKUP(A208,'PAI 2025 GPS rempl2)'!$A$4:$V$504,17,0)</f>
        <v>2</v>
      </c>
      <c r="J208" s="84" t="str">
        <f>VLOOKUP(A208,'PAI 2025 GPS rempl2)'!$A$4:$V$504,18,0)</f>
        <v>Númerica</v>
      </c>
      <c r="K208" s="181" t="str">
        <f>VLOOKUP(A208,'PAI 2025 GPS rempl2)'!$A$4:$V$504,20,0)</f>
        <v>2025-09-26</v>
      </c>
      <c r="L208" s="181" t="str">
        <f>VLOOKUP(A208,'PAI 2025 GPS rempl2)'!$A$4:$V$504,21,0)</f>
        <v>2025-10-14</v>
      </c>
      <c r="M208" s="84" t="str">
        <f>VLOOKUP(A208,'PAI 2025 GPS rempl2)'!$A$4:$V$504,22,0)</f>
        <v>7000-DESPACHO DEL SUPERINTENDENTE DELEGADO PARA LA PROTECCIÓN DE DATOS PERSONALES</v>
      </c>
      <c r="N208" s="84"/>
      <c r="O208" s="84"/>
      <c r="P208" s="84"/>
      <c r="Q208" s="84"/>
      <c r="S208" s="83" t="s">
        <v>893</v>
      </c>
      <c r="T208" s="83" t="str">
        <f>VLOOKUP(A208,'PAI 2025 GPS rempl2)'!$A$3:$E$505,4,0)</f>
        <v>Actividad propia</v>
      </c>
      <c r="U208" s="84" t="s">
        <v>1581</v>
      </c>
      <c r="V208" s="31">
        <f>VLOOKUP(S208,'PAI 2025 GPS rempl2)'!$E$4:$P$504,12,0)</f>
        <v>20</v>
      </c>
      <c r="W208" s="150" t="e">
        <f>+(V208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09" spans="1:23" x14ac:dyDescent="0.25">
      <c r="A209" s="83" t="s">
        <v>895</v>
      </c>
      <c r="B209" s="83" t="str">
        <f>VLOOKUP(A209,'PAI 2025 GPS rempl2)'!$A$3:$E$505,4,0)</f>
        <v>Actividad sin participaci�n</v>
      </c>
      <c r="C209" s="84" t="s">
        <v>1581</v>
      </c>
      <c r="D209" s="84" t="s">
        <v>1589</v>
      </c>
      <c r="E209" s="84" t="s">
        <v>730</v>
      </c>
      <c r="F209" s="84"/>
      <c r="G209" s="84" t="str">
        <f>VLOOKUP(A209,'PAI 2025 GPS rempl2)'!$E$4:$L$504,8,0)</f>
        <v>N/A</v>
      </c>
      <c r="H209" s="84" t="str">
        <f>VLOOKUP(A209,'PAI 2025 GPS rempl2)'!$A$4:$V$504,15,0)</f>
        <v>Publicar Agenda definitiva  (Captura de pantalla de la publicación)</v>
      </c>
      <c r="I209" s="84">
        <f>VLOOKUP(A209,'PAI 2025 GPS rempl2)'!$A$4:$V$504,17,0)</f>
        <v>2</v>
      </c>
      <c r="J209" s="84" t="str">
        <f>VLOOKUP(A209,'PAI 2025 GPS rempl2)'!$A$4:$V$504,18,0)</f>
        <v>Númerica</v>
      </c>
      <c r="K209" s="181" t="str">
        <f>VLOOKUP(A209,'PAI 2025 GPS rempl2)'!$A$4:$V$504,20,0)</f>
        <v>2025-10-15</v>
      </c>
      <c r="L209" s="181" t="str">
        <f>VLOOKUP(A209,'PAI 2025 GPS rempl2)'!$A$4:$V$504,21,0)</f>
        <v>2025-10-22</v>
      </c>
      <c r="M209" s="84" t="str">
        <f>VLOOKUP(A209,'PAI 2025 GPS rempl2)'!$A$4:$V$504,22,0)</f>
        <v>73-GRUPO DE TRABAJO DE COMUNICACION</v>
      </c>
      <c r="N209" s="84"/>
      <c r="O209" s="84"/>
      <c r="P209" s="84"/>
      <c r="Q209" s="84"/>
      <c r="S209" s="83" t="s">
        <v>895</v>
      </c>
      <c r="T209" s="83" t="str">
        <f>VLOOKUP(A209,'PAI 2025 GPS rempl2)'!$A$3:$E$505,4,0)</f>
        <v>Actividad sin participaci�n</v>
      </c>
      <c r="U209" s="84" t="s">
        <v>1581</v>
      </c>
      <c r="V209" s="31">
        <f>VLOOKUP(S209,'PAI 2025 GPS rempl2)'!$E$4:$P$504,12,0)</f>
        <v>0</v>
      </c>
      <c r="W209" s="31">
        <f>+V209</f>
        <v>0</v>
      </c>
    </row>
    <row r="210" spans="1:23" x14ac:dyDescent="0.25">
      <c r="A210" s="83" t="s">
        <v>897</v>
      </c>
      <c r="B210" s="83" t="str">
        <f>VLOOKUP(A210,'PAI 2025 GPS rempl2)'!$A$3:$E$505,4,0)</f>
        <v>Actividad propia</v>
      </c>
      <c r="C210" s="84" t="s">
        <v>1581</v>
      </c>
      <c r="D210" s="84" t="s">
        <v>1589</v>
      </c>
      <c r="E210" s="84" t="s">
        <v>730</v>
      </c>
      <c r="F210" s="84"/>
      <c r="G210" s="84" t="str">
        <f>VLOOKUP(A210,'PAI 2025 GPS rempl2)'!$E$4:$L$504,8,0)</f>
        <v>N/A</v>
      </c>
      <c r="H210" s="84" t="str">
        <f>VLOOKUP(A210,'PAI 2025 GPS rempl2)'!$A$4:$V$504,15,0)</f>
        <v>Realizar el evento (fotografías del evento realizado / único entregable)()</v>
      </c>
      <c r="I210" s="84">
        <f>VLOOKUP(A210,'PAI 2025 GPS rempl2)'!$A$4:$V$504,17,0)</f>
        <v>2</v>
      </c>
      <c r="J210" s="84" t="str">
        <f>VLOOKUP(A210,'PAI 2025 GPS rempl2)'!$A$4:$V$504,18,0)</f>
        <v>Númerica</v>
      </c>
      <c r="K210" s="181" t="str">
        <f>VLOOKUP(A210,'PAI 2025 GPS rempl2)'!$A$4:$V$504,20,0)</f>
        <v>2025-10-23</v>
      </c>
      <c r="L210" s="181" t="str">
        <f>VLOOKUP(A210,'PAI 2025 GPS rempl2)'!$A$4:$V$504,21,0)</f>
        <v>2025-11-28</v>
      </c>
      <c r="M210" s="84" t="str">
        <f>VLOOKUP(A210,'PAI 2025 GPS rempl2)'!$A$4:$V$504,22,0)</f>
        <v>7000-DESPACHO DEL SUPERINTENDENTE DELEGADO PARA LA PROTECCIÓN DE DATOS PERSONALES;
73-GRUPO DE TRABAJO DE COMUNICACION</v>
      </c>
      <c r="N210" s="84"/>
      <c r="O210" s="84"/>
      <c r="P210" s="84"/>
      <c r="Q210" s="84"/>
      <c r="S210" s="83" t="s">
        <v>897</v>
      </c>
      <c r="T210" s="83" t="str">
        <f>VLOOKUP(A210,'PAI 2025 GPS rempl2)'!$A$3:$E$505,4,0)</f>
        <v>Actividad propia</v>
      </c>
      <c r="U210" s="84" t="s">
        <v>1581</v>
      </c>
      <c r="V210" s="31">
        <f>VLOOKUP(S210,'PAI 2025 GPS rempl2)'!$E$4:$P$504,12,0)</f>
        <v>60</v>
      </c>
      <c r="W210" s="150" t="e">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1" spans="1:23" x14ac:dyDescent="0.25">
      <c r="A211" s="83" t="s">
        <v>899</v>
      </c>
      <c r="B211" s="83" t="str">
        <f>VLOOKUP(A211,'PAI 2025 GPS rempl2)'!$A$3:$E$505,4,0)</f>
        <v>Producto</v>
      </c>
      <c r="C211" s="84" t="s">
        <v>1581</v>
      </c>
      <c r="D211" s="84" t="s">
        <v>1585</v>
      </c>
      <c r="E211" s="84" t="s">
        <v>646</v>
      </c>
      <c r="F211" s="84" t="s">
        <v>10</v>
      </c>
      <c r="G211" s="84" t="str">
        <f>VLOOKUP(A211,'PAI 2025 GPS rempl2)'!$E$4:$L$504,8,0)</f>
        <v>FUNCIONAMIENTO</v>
      </c>
      <c r="H211" s="84" t="str">
        <f>VLOOKUP(A211,'PAI 2025 GPS rempl2)'!$A$4:$V$504,15,0)</f>
        <v>Campaña de divulgación para fortalecer el empoderamiento de las personas sobre sus datos, ejecutada (Pantallazos con la publicación/único entregable)</v>
      </c>
      <c r="I211" s="84">
        <f>VLOOKUP(A211,'PAI 2025 GPS rempl2)'!$A$4:$V$504,17,0)</f>
        <v>1</v>
      </c>
      <c r="J211" s="84" t="str">
        <f>VLOOKUP(A211,'PAI 2025 GPS rempl2)'!$A$4:$V$504,18,0)</f>
        <v>Númerica</v>
      </c>
      <c r="K211" s="181" t="str">
        <f>VLOOKUP(A211,'PAI 2025 GPS rempl2)'!$A$4:$V$504,20,0)</f>
        <v>2025-02-03</v>
      </c>
      <c r="L211" s="181" t="str">
        <f>VLOOKUP(A211,'PAI 2025 GPS rempl2)'!$A$4:$V$504,21,0)</f>
        <v>2025-07-30</v>
      </c>
      <c r="M211" s="84" t="str">
        <f>VLOOKUP(A211,'PAI 2025 GPS rempl2)'!$A$4:$V$504,22,0)</f>
        <v>7000-DESPACHO DEL SUPERINTENDENTE DELEGADO PARA LA PROTECCIÓN DE DATOS PERSONALES;
73-GRUPO DE TRABAJO DE COMUNICACION</v>
      </c>
      <c r="N211" s="84" t="s">
        <v>1456</v>
      </c>
      <c r="O211" s="84" t="s">
        <v>1457</v>
      </c>
      <c r="P211" s="84" t="s">
        <v>1618</v>
      </c>
      <c r="Q211" s="84" t="s">
        <v>1798</v>
      </c>
      <c r="S211" s="83" t="s">
        <v>899</v>
      </c>
      <c r="T211" s="83" t="str">
        <f>VLOOKUP(A211,'PAI 2025 GPS rempl2)'!$A$3:$E$505,4,0)</f>
        <v>Producto</v>
      </c>
      <c r="U211" s="84" t="s">
        <v>1581</v>
      </c>
      <c r="V211" s="31">
        <f>VLOOKUP(S211,'PAI 2025 GPS rempl2)'!$E$4:$P$504,12,0)</f>
        <v>30</v>
      </c>
      <c r="W211" s="148">
        <f>(V211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12" spans="1:23" x14ac:dyDescent="0.25">
      <c r="A212" s="83" t="s">
        <v>901</v>
      </c>
      <c r="B212" s="83" t="str">
        <f>VLOOKUP(A212,'PAI 2025 GPS rempl2)'!$A$3:$E$505,4,0)</f>
        <v>Actividad propia</v>
      </c>
      <c r="C212" s="84" t="s">
        <v>1581</v>
      </c>
      <c r="D212" s="84" t="s">
        <v>1585</v>
      </c>
      <c r="E212" s="84" t="s">
        <v>646</v>
      </c>
      <c r="F212" s="84"/>
      <c r="G212" s="84" t="str">
        <f>VLOOKUP(A212,'PAI 2025 GPS rempl2)'!$E$4:$L$504,8,0)</f>
        <v>N/A</v>
      </c>
      <c r="H212" s="84" t="str">
        <f>VLOOKUP(A212,'PAI 2025 GPS rempl2)'!$A$4:$V$504,15,0)</f>
        <v>Diligenciar y enviar al Grupo de trabajo de comunicaciones el brief  de la campaña genérica previa concertación con OSCAE. (correo electrónico con el Brief diligenciado /único entregable)</v>
      </c>
      <c r="I212" s="84">
        <f>VLOOKUP(A212,'PAI 2025 GPS rempl2)'!$A$4:$V$504,17,0)</f>
        <v>1</v>
      </c>
      <c r="J212" s="84" t="str">
        <f>VLOOKUP(A212,'PAI 2025 GPS rempl2)'!$A$4:$V$504,18,0)</f>
        <v>Númerica</v>
      </c>
      <c r="K212" s="181" t="str">
        <f>VLOOKUP(A212,'PAI 2025 GPS rempl2)'!$A$4:$V$504,20,0)</f>
        <v>2025-02-03</v>
      </c>
      <c r="L212" s="181" t="str">
        <f>VLOOKUP(A212,'PAI 2025 GPS rempl2)'!$A$4:$V$504,21,0)</f>
        <v>2025-03-20</v>
      </c>
      <c r="M212" s="84" t="str">
        <f>VLOOKUP(A212,'PAI 2025 GPS rempl2)'!$A$4:$V$504,22,0)</f>
        <v>7000-DESPACHO DEL SUPERINTENDENTE DELEGADO PARA LA PROTECCIÓN DE DATOS PERSONALES</v>
      </c>
      <c r="N212" s="84"/>
      <c r="O212" s="84"/>
      <c r="P212" s="84"/>
      <c r="Q212" s="84"/>
      <c r="S212" s="83" t="s">
        <v>901</v>
      </c>
      <c r="T212" s="83" t="str">
        <f>VLOOKUP(A212,'PAI 2025 GPS rempl2)'!$A$3:$E$505,4,0)</f>
        <v>Actividad propia</v>
      </c>
      <c r="U212" s="84" t="s">
        <v>1581</v>
      </c>
      <c r="V212" s="31">
        <f>VLOOKUP(S212,'PAI 2025 GPS rempl2)'!$E$4:$P$504,12,0)</f>
        <v>50</v>
      </c>
      <c r="W212" s="150" t="e">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3" spans="1:23" x14ac:dyDescent="0.25">
      <c r="A213" s="83" t="s">
        <v>903</v>
      </c>
      <c r="B213" s="83" t="str">
        <f>VLOOKUP(A213,'PAI 2025 GPS rempl2)'!$A$3:$E$505,4,0)</f>
        <v>Actividad sin participaci�n</v>
      </c>
      <c r="C213" s="84" t="s">
        <v>1581</v>
      </c>
      <c r="D213" s="84" t="s">
        <v>1585</v>
      </c>
      <c r="E213" s="84" t="s">
        <v>646</v>
      </c>
      <c r="F213" s="84"/>
      <c r="G213" s="84" t="str">
        <f>VLOOKUP(A213,'PAI 2025 GPS rempl2)'!$E$4:$L$504,8,0)</f>
        <v>N/A</v>
      </c>
      <c r="H213" s="84" t="str">
        <f>VLOOKUP(A213,'PAI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84">
        <f>VLOOKUP(A213,'PAI 2025 GPS rempl2)'!$A$4:$V$504,17,0)</f>
        <v>1</v>
      </c>
      <c r="J213" s="84" t="str">
        <f>VLOOKUP(A213,'PAI 2025 GPS rempl2)'!$A$4:$V$504,18,0)</f>
        <v>Númerica</v>
      </c>
      <c r="K213" s="181" t="str">
        <f>VLOOKUP(A213,'PAI 2025 GPS rempl2)'!$A$4:$V$504,20,0)</f>
        <v>2025-03-21</v>
      </c>
      <c r="L213" s="181" t="str">
        <f>VLOOKUP(A213,'PAI 2025 GPS rempl2)'!$A$4:$V$504,21,0)</f>
        <v>2025-05-05</v>
      </c>
      <c r="M213" s="84" t="str">
        <f>VLOOKUP(A213,'PAI 2025 GPS rempl2)'!$A$4:$V$504,22,0)</f>
        <v>73-GRUPO DE TRABAJO DE COMUNICACION</v>
      </c>
      <c r="N213" s="84"/>
      <c r="O213" s="84"/>
      <c r="P213" s="84"/>
      <c r="Q213" s="84"/>
      <c r="S213" s="83" t="s">
        <v>903</v>
      </c>
      <c r="T213" s="83" t="str">
        <f>VLOOKUP(A213,'PAI 2025 GPS rempl2)'!$A$3:$E$505,4,0)</f>
        <v>Actividad sin participaci�n</v>
      </c>
      <c r="U213" s="84" t="s">
        <v>1581</v>
      </c>
      <c r="V213" s="31">
        <f>VLOOKUP(S213,'PAI 2025 GPS rempl2)'!$E$4:$P$504,12,0)</f>
        <v>0</v>
      </c>
      <c r="W213" s="31">
        <f>+V213</f>
        <v>0</v>
      </c>
    </row>
    <row r="214" spans="1:23" x14ac:dyDescent="0.25">
      <c r="A214" s="83" t="s">
        <v>905</v>
      </c>
      <c r="B214" s="83" t="str">
        <f>VLOOKUP(A214,'PAI 2025 GPS rempl2)'!$A$3:$E$505,4,0)</f>
        <v>Actividad propia</v>
      </c>
      <c r="C214" s="84" t="s">
        <v>1581</v>
      </c>
      <c r="D214" s="84" t="s">
        <v>1585</v>
      </c>
      <c r="E214" s="84" t="s">
        <v>646</v>
      </c>
      <c r="F214" s="84"/>
      <c r="G214" s="84" t="str">
        <f>VLOOKUP(A214,'PAI 2025 GPS rempl2)'!$E$4:$L$504,8,0)</f>
        <v>N/A</v>
      </c>
      <c r="H214" s="84" t="str">
        <f>VLOOKUP(A214,'PAI 2025 GPS rempl2)'!$A$4:$V$504,15,0)</f>
        <v>Revisar y aprobar la propuesta por parte del área responsable (única revisión) /correo electrónico con documento aprobado)</v>
      </c>
      <c r="I214" s="84">
        <f>VLOOKUP(A214,'PAI 2025 GPS rempl2)'!$A$4:$V$504,17,0)</f>
        <v>1</v>
      </c>
      <c r="J214" s="84" t="str">
        <f>VLOOKUP(A214,'PAI 2025 GPS rempl2)'!$A$4:$V$504,18,0)</f>
        <v>Númerica</v>
      </c>
      <c r="K214" s="181" t="str">
        <f>VLOOKUP(A214,'PAI 2025 GPS rempl2)'!$A$4:$V$504,20,0)</f>
        <v>2025-05-06</v>
      </c>
      <c r="L214" s="181" t="str">
        <f>VLOOKUP(A214,'PAI 2025 GPS rempl2)'!$A$4:$V$504,21,0)</f>
        <v>2025-05-08</v>
      </c>
      <c r="M214" s="84" t="str">
        <f>VLOOKUP(A214,'PAI 2025 GPS rempl2)'!$A$4:$V$504,22,0)</f>
        <v>7000-DESPACHO DEL SUPERINTENDENTE DELEGADO PARA LA PROTECCIÓN DE DATOS PERSONALES</v>
      </c>
      <c r="N214" s="84"/>
      <c r="O214" s="84"/>
      <c r="P214" s="84"/>
      <c r="Q214" s="84"/>
      <c r="S214" s="83" t="s">
        <v>905</v>
      </c>
      <c r="T214" s="83" t="str">
        <f>VLOOKUP(A214,'PAI 2025 GPS rempl2)'!$A$3:$E$505,4,0)</f>
        <v>Actividad propia</v>
      </c>
      <c r="U214" s="84" t="s">
        <v>1581</v>
      </c>
      <c r="V214" s="31">
        <f>VLOOKUP(S214,'PAI 2025 GPS rempl2)'!$E$4:$P$504,12,0)</f>
        <v>50</v>
      </c>
      <c r="W214" s="150" t="e">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5" spans="1:23" x14ac:dyDescent="0.25">
      <c r="A215" s="83" t="s">
        <v>907</v>
      </c>
      <c r="B215" s="83" t="str">
        <f>VLOOKUP(A215,'PAI 2025 GPS rempl2)'!$A$3:$E$505,4,0)</f>
        <v>Actividad sin participaci�n</v>
      </c>
      <c r="C215" s="84" t="s">
        <v>1581</v>
      </c>
      <c r="D215" s="84" t="s">
        <v>1585</v>
      </c>
      <c r="E215" s="84" t="s">
        <v>646</v>
      </c>
      <c r="F215" s="84"/>
      <c r="G215" s="84" t="str">
        <f>VLOOKUP(A215,'PAI 2025 GPS rempl2)'!$E$4:$L$504,8,0)</f>
        <v>N/A</v>
      </c>
      <c r="H215" s="84" t="str">
        <f>VLOOKUP(A215,'PAI 2025 GPS rempl2)'!$A$4:$V$504,15,0)</f>
        <v>Ejecutar la campaña  (Capturas de pantalla de la publicación de la campaña)</v>
      </c>
      <c r="I215" s="84">
        <f>VLOOKUP(A215,'PAI 2025 GPS rempl2)'!$A$4:$V$504,17,0)</f>
        <v>1</v>
      </c>
      <c r="J215" s="84" t="str">
        <f>VLOOKUP(A215,'PAI 2025 GPS rempl2)'!$A$4:$V$504,18,0)</f>
        <v>Númerica</v>
      </c>
      <c r="K215" s="181" t="str">
        <f>VLOOKUP(A215,'PAI 2025 GPS rempl2)'!$A$4:$V$504,20,0)</f>
        <v>2025-05-09</v>
      </c>
      <c r="L215" s="181" t="str">
        <f>VLOOKUP(A215,'PAI 2025 GPS rempl2)'!$A$4:$V$504,21,0)</f>
        <v>2025-07-30</v>
      </c>
      <c r="M215" s="84" t="str">
        <f>VLOOKUP(A215,'PAI 2025 GPS rempl2)'!$A$4:$V$504,22,0)</f>
        <v>73-GRUPO DE TRABAJO DE COMUNICACION</v>
      </c>
      <c r="N215" s="84"/>
      <c r="O215" s="84"/>
      <c r="P215" s="84"/>
      <c r="Q215" s="84"/>
      <c r="S215" s="83" t="s">
        <v>907</v>
      </c>
      <c r="T215" s="83" t="str">
        <f>VLOOKUP(A215,'PAI 2025 GPS rempl2)'!$A$3:$E$505,4,0)</f>
        <v>Actividad sin participaci�n</v>
      </c>
      <c r="U215" s="84" t="s">
        <v>1581</v>
      </c>
      <c r="V215" s="31">
        <f>VLOOKUP(S215,'PAI 2025 GPS rempl2)'!$E$4:$P$504,12,0)</f>
        <v>0</v>
      </c>
      <c r="W215" s="31">
        <f>+V215</f>
        <v>0</v>
      </c>
    </row>
    <row r="216" spans="1:23" x14ac:dyDescent="0.25">
      <c r="A216" s="83" t="s">
        <v>910</v>
      </c>
      <c r="B216" s="83" t="str">
        <f>VLOOKUP(A216,'PAI 2025 GPS rempl2)'!$A$3:$E$505,4,0)</f>
        <v>Producto</v>
      </c>
      <c r="C216" s="84" t="s">
        <v>1581</v>
      </c>
      <c r="D216" s="84" t="s">
        <v>1589</v>
      </c>
      <c r="E216" s="84" t="s">
        <v>730</v>
      </c>
      <c r="F216" s="84" t="s">
        <v>10</v>
      </c>
      <c r="G216" s="84" t="str">
        <f>VLOOKUP(A216,'PAI 2025 GPS rempl2)'!$E$4:$L$504,8,0)</f>
        <v>C-3503-0200-0012-20104c</v>
      </c>
      <c r="H216" s="84" t="str">
        <f>VLOOKUP(A216,'PAI 2025 GPS rempl2)'!$A$4:$V$504,15,0)</f>
        <v>Capacitaciones dirigidas al a los sujetos obligados para la adecuada inscripción de sus bases de datos en el Registro Nacional de Bases de Datos (RNBD), realizadas (registros fotográficos/capturas de pantallas )</v>
      </c>
      <c r="I216" s="84">
        <f>VLOOKUP(A216,'PAI 2025 GPS rempl2)'!$A$4:$V$504,17,0)</f>
        <v>6</v>
      </c>
      <c r="J216" s="84" t="str">
        <f>VLOOKUP(A216,'PAI 2025 GPS rempl2)'!$A$4:$V$504,18,0)</f>
        <v>Númerica</v>
      </c>
      <c r="K216" s="181" t="str">
        <f>VLOOKUP(A216,'PAI 2025 GPS rempl2)'!$A$4:$V$504,20,0)</f>
        <v>2025-02-04</v>
      </c>
      <c r="L216" s="181" t="str">
        <f>VLOOKUP(A216,'PAI 2025 GPS rempl2)'!$A$4:$V$504,21,0)</f>
        <v>2025-12-16</v>
      </c>
      <c r="M216" s="84" t="str">
        <f>VLOOKUP(A216,'PAI 2025 GPS rempl2)'!$A$4:$V$504,22,0)</f>
        <v>7100-DIRECCIÓN DE INVESTIGACIONES DE PROTECCIÓN DE DATOS PERSONALES;
73-GRUPO DE TRABAJO DE COMUNICACION</v>
      </c>
      <c r="N216" s="84" t="s">
        <v>1456</v>
      </c>
      <c r="O216" s="84" t="s">
        <v>1457</v>
      </c>
      <c r="P216" s="84">
        <v>0</v>
      </c>
      <c r="Q216" s="84" t="s">
        <v>1798</v>
      </c>
      <c r="S216" s="83" t="s">
        <v>910</v>
      </c>
      <c r="T216" s="83" t="str">
        <f>VLOOKUP(A216,'PAI 2025 GPS rempl2)'!$A$3:$E$505,4,0)</f>
        <v>Producto</v>
      </c>
      <c r="U216" s="84" t="s">
        <v>1581</v>
      </c>
      <c r="V216" s="31">
        <f>VLOOKUP(S216,'PAI 2025 GPS rempl2)'!$E$4:$P$504,12,0)</f>
        <v>50</v>
      </c>
      <c r="W216" s="148">
        <f>(V216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17" spans="1:23" x14ac:dyDescent="0.25">
      <c r="A217" s="83" t="s">
        <v>913</v>
      </c>
      <c r="B217" s="83" t="str">
        <f>VLOOKUP(A217,'PAI 2025 GPS rempl2)'!$A$3:$E$505,4,0)</f>
        <v>Actividad propia</v>
      </c>
      <c r="C217" s="84" t="s">
        <v>1581</v>
      </c>
      <c r="D217" s="84" t="s">
        <v>1589</v>
      </c>
      <c r="E217" s="84" t="s">
        <v>730</v>
      </c>
      <c r="F217" s="84"/>
      <c r="G217" s="84" t="str">
        <f>VLOOKUP(A217,'PAI 2025 GPS rempl2)'!$E$4:$L$504,8,0)</f>
        <v>N/A</v>
      </c>
      <c r="H217" s="84" t="str">
        <f>VLOOKUP(A217,'PAI 2025 GPS rempl2)'!$A$4:$V$504,15,0)</f>
        <v>Elaborar y enviar cronograma de capacitaciones al grupo de comunicaciones  (correo electrónico con cronograma/único entregable)</v>
      </c>
      <c r="I217" s="84">
        <f>VLOOKUP(A217,'PAI 2025 GPS rempl2)'!$A$4:$V$504,17,0)</f>
        <v>1</v>
      </c>
      <c r="J217" s="84" t="str">
        <f>VLOOKUP(A217,'PAI 2025 GPS rempl2)'!$A$4:$V$504,18,0)</f>
        <v>Númerica</v>
      </c>
      <c r="K217" s="181" t="str">
        <f>VLOOKUP(A217,'PAI 2025 GPS rempl2)'!$A$4:$V$504,20,0)</f>
        <v>2025-02-04</v>
      </c>
      <c r="L217" s="181" t="str">
        <f>VLOOKUP(A217,'PAI 2025 GPS rempl2)'!$A$4:$V$504,21,0)</f>
        <v>2025-02-07</v>
      </c>
      <c r="M217" s="84" t="str">
        <f>VLOOKUP(A217,'PAI 2025 GPS rempl2)'!$A$4:$V$504,22,0)</f>
        <v>7100-DIRECCIÓN DE INVESTIGACIONES DE PROTECCIÓN DE DATOS PERSONALES</v>
      </c>
      <c r="N217" s="84"/>
      <c r="O217" s="84"/>
      <c r="P217" s="84"/>
      <c r="Q217" s="84"/>
      <c r="S217" s="83" t="s">
        <v>913</v>
      </c>
      <c r="T217" s="83" t="str">
        <f>VLOOKUP(A217,'PAI 2025 GPS rempl2)'!$A$3:$E$505,4,0)</f>
        <v>Actividad propia</v>
      </c>
      <c r="U217" s="84" t="s">
        <v>1581</v>
      </c>
      <c r="V217" s="31">
        <f>VLOOKUP(S217,'PAI 2025 GPS rempl2)'!$E$4:$P$504,12,0)</f>
        <v>10</v>
      </c>
      <c r="W217" s="150" t="e">
        <f>+(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8" spans="1:23" x14ac:dyDescent="0.25">
      <c r="A218" s="83" t="s">
        <v>915</v>
      </c>
      <c r="B218" s="83" t="str">
        <f>VLOOKUP(A218,'PAI 2025 GPS rempl2)'!$A$3:$E$505,4,0)</f>
        <v>Actividad propia</v>
      </c>
      <c r="C218" s="84" t="s">
        <v>1581</v>
      </c>
      <c r="D218" s="84" t="s">
        <v>1589</v>
      </c>
      <c r="E218" s="84" t="s">
        <v>730</v>
      </c>
      <c r="F218" s="84"/>
      <c r="G218" s="84" t="str">
        <f>VLOOKUP(A218,'PAI 2025 GPS rempl2)'!$E$4:$L$504,8,0)</f>
        <v>N/A</v>
      </c>
      <c r="H218" s="84" t="str">
        <f>VLOOKUP(A218,'PAI 2025 GPS rempl2)'!$A$4:$V$504,15,0)</f>
        <v>Realizar capacitaciones en temas relacionados con datos personales. (Registro fotográfico o captura de pantalla)</v>
      </c>
      <c r="I218" s="84">
        <f>VLOOKUP(A218,'PAI 2025 GPS rempl2)'!$A$4:$V$504,17,0)</f>
        <v>6</v>
      </c>
      <c r="J218" s="84" t="str">
        <f>VLOOKUP(A218,'PAI 2025 GPS rempl2)'!$A$4:$V$504,18,0)</f>
        <v>Númerica</v>
      </c>
      <c r="K218" s="181" t="str">
        <f>VLOOKUP(A218,'PAI 2025 GPS rempl2)'!$A$4:$V$504,20,0)</f>
        <v>2025-02-11</v>
      </c>
      <c r="L218" s="181" t="str">
        <f>VLOOKUP(A218,'PAI 2025 GPS rempl2)'!$A$4:$V$504,21,0)</f>
        <v>2025-11-28</v>
      </c>
      <c r="M218" s="84" t="str">
        <f>VLOOKUP(A218,'PAI 2025 GPS rempl2)'!$A$4:$V$504,22,0)</f>
        <v>7100-DIRECCIÓN DE INVESTIGACIONES DE PROTECCIÓN DE DATOS PERSONALES;
73-GRUPO DE TRABAJO DE COMUNICACION</v>
      </c>
      <c r="N218" s="84"/>
      <c r="O218" s="84"/>
      <c r="P218" s="84"/>
      <c r="Q218" s="84"/>
      <c r="S218" s="83" t="s">
        <v>915</v>
      </c>
      <c r="T218" s="83" t="str">
        <f>VLOOKUP(A218,'PAI 2025 GPS rempl2)'!$A$3:$E$505,4,0)</f>
        <v>Actividad propia</v>
      </c>
      <c r="U218" s="84" t="s">
        <v>1581</v>
      </c>
      <c r="V218" s="31">
        <f>VLOOKUP(S218,'PAI 2025 GPS rempl2)'!$E$4:$P$504,12,0)</f>
        <v>60</v>
      </c>
      <c r="W218" s="150" t="e">
        <f>+(V218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19" spans="1:23" x14ac:dyDescent="0.25">
      <c r="A219" s="83" t="s">
        <v>916</v>
      </c>
      <c r="B219" s="83" t="str">
        <f>VLOOKUP(A219,'PAI 2025 GPS rempl2)'!$A$3:$E$505,4,0)</f>
        <v>Actividad propia</v>
      </c>
      <c r="C219" s="84" t="s">
        <v>1581</v>
      </c>
      <c r="D219" s="84" t="s">
        <v>1589</v>
      </c>
      <c r="E219" s="84" t="s">
        <v>730</v>
      </c>
      <c r="F219" s="84"/>
      <c r="G219" s="84" t="str">
        <f>VLOOKUP(A219,'PAI 2025 GPS rempl2)'!$E$4:$L$504,8,0)</f>
        <v>N/A</v>
      </c>
      <c r="H219" s="84" t="str">
        <f>VLOOKUP(A219,'PAI 2025 GPS rempl2)'!$A$4:$V$504,15,0)</f>
        <v>Realizar informes de capacitaciones realizadas  (Informe elaborado)</v>
      </c>
      <c r="I219" s="84">
        <f>VLOOKUP(A219,'PAI 2025 GPS rempl2)'!$A$4:$V$504,17,0)</f>
        <v>6</v>
      </c>
      <c r="J219" s="84" t="str">
        <f>VLOOKUP(A219,'PAI 2025 GPS rempl2)'!$A$4:$V$504,18,0)</f>
        <v>Númerica</v>
      </c>
      <c r="K219" s="181" t="str">
        <f>VLOOKUP(A219,'PAI 2025 GPS rempl2)'!$A$4:$V$504,20,0)</f>
        <v>2025-02-11</v>
      </c>
      <c r="L219" s="181" t="str">
        <f>VLOOKUP(A219,'PAI 2025 GPS rempl2)'!$A$4:$V$504,21,0)</f>
        <v>2025-12-16</v>
      </c>
      <c r="M219" s="84" t="str">
        <f>VLOOKUP(A219,'PAI 2025 GPS rempl2)'!$A$4:$V$504,22,0)</f>
        <v>7100-DIRECCIÓN DE INVESTIGACIONES DE PROTECCIÓN DE DATOS PERSONALES</v>
      </c>
      <c r="N219" s="84"/>
      <c r="O219" s="84"/>
      <c r="P219" s="84"/>
      <c r="Q219" s="84"/>
      <c r="S219" s="83" t="s">
        <v>916</v>
      </c>
      <c r="T219" s="83" t="str">
        <f>VLOOKUP(A219,'PAI 2025 GPS rempl2)'!$A$3:$E$505,4,0)</f>
        <v>Actividad propia</v>
      </c>
      <c r="U219" s="84" t="s">
        <v>1581</v>
      </c>
      <c r="V219" s="31">
        <f>VLOOKUP(S219,'PAI 2025 GPS rempl2)'!$E$4:$P$504,12,0)</f>
        <v>30</v>
      </c>
      <c r="W219" s="150" t="e">
        <f>+(V219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0" spans="1:23" x14ac:dyDescent="0.25">
      <c r="A220" s="83" t="s">
        <v>918</v>
      </c>
      <c r="B220" s="83" t="str">
        <f>VLOOKUP(A220,'PAI 2025 GPS rempl2)'!$A$3:$E$505,4,0)</f>
        <v>Producto</v>
      </c>
      <c r="C220" s="84" t="s">
        <v>1581</v>
      </c>
      <c r="D220" s="84" t="s">
        <v>1583</v>
      </c>
      <c r="E220" s="84" t="s">
        <v>606</v>
      </c>
      <c r="F220" s="84" t="s">
        <v>9</v>
      </c>
      <c r="G220" s="84" t="str">
        <f>VLOOKUP(A220,'PAI 2025 GPS rempl2)'!$E$4:$L$504,8,0)</f>
        <v>C-3503-0200-0012-20104c</v>
      </c>
      <c r="H220" s="84" t="str">
        <f>VLOOKUP(A220,'PAI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84">
        <f>VLOOKUP(A220,'PAI 2025 GPS rempl2)'!$A$4:$V$504,17,0)</f>
        <v>1</v>
      </c>
      <c r="J220" s="84" t="str">
        <f>VLOOKUP(A220,'PAI 2025 GPS rempl2)'!$A$4:$V$504,18,0)</f>
        <v>Númerica</v>
      </c>
      <c r="K220" s="181" t="str">
        <f>VLOOKUP(A220,'PAI 2025 GPS rempl2)'!$A$4:$V$504,20,0)</f>
        <v>2025-02-03</v>
      </c>
      <c r="L220" s="181" t="str">
        <f>VLOOKUP(A220,'PAI 2025 GPS rempl2)'!$A$4:$V$504,21,0)</f>
        <v>2025-09-30</v>
      </c>
      <c r="M220" s="84" t="str">
        <f>VLOOKUP(A220,'PAI 2025 GPS rempl2)'!$A$4:$V$504,22,0)</f>
        <v>7100-DIRECCIÓN DE INVESTIGACIONES DE PROTECCIÓN DE DATOS PERSONALES</v>
      </c>
      <c r="N220" s="84" t="s">
        <v>1458</v>
      </c>
      <c r="O220" s="84" t="s">
        <v>1496</v>
      </c>
      <c r="P220" s="84">
        <v>0</v>
      </c>
      <c r="Q220" s="84" t="s">
        <v>1551</v>
      </c>
      <c r="S220" s="83" t="s">
        <v>918</v>
      </c>
      <c r="T220" s="83" t="str">
        <f>VLOOKUP(A220,'PAI 2025 GPS rempl2)'!$A$3:$E$505,4,0)</f>
        <v>Producto</v>
      </c>
      <c r="U220" s="84" t="s">
        <v>1581</v>
      </c>
      <c r="V220" s="31">
        <f>VLOOKUP(S220,'PAI 2025 GPS rempl2)'!$E$4:$P$504,12,0)</f>
        <v>50</v>
      </c>
      <c r="W220" s="148">
        <f>(V220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1" spans="1:23" x14ac:dyDescent="0.25">
      <c r="A221" s="83" t="s">
        <v>920</v>
      </c>
      <c r="B221" s="83" t="str">
        <f>VLOOKUP(A221,'PAI 2025 GPS rempl2)'!$A$3:$E$505,4,0)</f>
        <v>Actividad propia</v>
      </c>
      <c r="C221" s="84" t="s">
        <v>1581</v>
      </c>
      <c r="D221" s="84" t="s">
        <v>1583</v>
      </c>
      <c r="E221" s="84" t="s">
        <v>606</v>
      </c>
      <c r="F221" s="84"/>
      <c r="G221" s="84" t="str">
        <f>VLOOKUP(A221,'PAI 2025 GPS rempl2)'!$E$4:$L$504,8,0)</f>
        <v>N/A</v>
      </c>
      <c r="H221" s="84" t="str">
        <f>VLOOKUP(A221,'PAI 2025 GPS rempl2)'!$A$4:$V$504,15,0)</f>
        <v>Realizar el diseño de la integración de la herramienta del Detector de Políticas con el Registro Nacional de Bases de Datos (Documento técnico con los diagramas de componentes requeridos y la descripción de cada uno)</v>
      </c>
      <c r="I221" s="84">
        <f>VLOOKUP(A221,'PAI 2025 GPS rempl2)'!$A$4:$V$504,17,0)</f>
        <v>1</v>
      </c>
      <c r="J221" s="84" t="str">
        <f>VLOOKUP(A221,'PAI 2025 GPS rempl2)'!$A$4:$V$504,18,0)</f>
        <v>Númerica</v>
      </c>
      <c r="K221" s="181" t="str">
        <f>VLOOKUP(A221,'PAI 2025 GPS rempl2)'!$A$4:$V$504,20,0)</f>
        <v>2025-02-03</v>
      </c>
      <c r="L221" s="181" t="str">
        <f>VLOOKUP(A221,'PAI 2025 GPS rempl2)'!$A$4:$V$504,21,0)</f>
        <v>2025-03-17</v>
      </c>
      <c r="M221" s="84" t="str">
        <f>VLOOKUP(A221,'PAI 2025 GPS rempl2)'!$A$4:$V$504,22,0)</f>
        <v>7100-DIRECCIÓN DE INVESTIGACIONES DE PROTECCIÓN DE DATOS PERSONALES</v>
      </c>
      <c r="N221" s="84"/>
      <c r="O221" s="84"/>
      <c r="P221" s="84"/>
      <c r="Q221" s="84"/>
      <c r="S221" s="83" t="s">
        <v>920</v>
      </c>
      <c r="T221" s="83" t="str">
        <f>VLOOKUP(A221,'PAI 2025 GPS rempl2)'!$A$3:$E$505,4,0)</f>
        <v>Actividad propia</v>
      </c>
      <c r="U221" s="84" t="s">
        <v>1581</v>
      </c>
      <c r="V221" s="31">
        <f>VLOOKUP(S221,'PAI 2025 GPS rempl2)'!$E$4:$P$504,12,0)</f>
        <v>20</v>
      </c>
      <c r="W221" s="150" t="e">
        <f>+(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2" spans="1:23" x14ac:dyDescent="0.25">
      <c r="A222" s="83" t="s">
        <v>922</v>
      </c>
      <c r="B222" s="83" t="str">
        <f>VLOOKUP(A222,'PAI 2025 GPS rempl2)'!$A$3:$E$505,4,0)</f>
        <v>Actividad propia</v>
      </c>
      <c r="C222" s="84" t="s">
        <v>1581</v>
      </c>
      <c r="D222" s="84" t="s">
        <v>1583</v>
      </c>
      <c r="E222" s="84" t="s">
        <v>606</v>
      </c>
      <c r="F222" s="84"/>
      <c r="G222" s="84" t="str">
        <f>VLOOKUP(A222,'PAI 2025 GPS rempl2)'!$E$4:$L$504,8,0)</f>
        <v>N/A</v>
      </c>
      <c r="H222" s="84" t="str">
        <f>VLOOKUP(A222,'PAI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84">
        <f>VLOOKUP(A222,'PAI 2025 GPS rempl2)'!$A$4:$V$504,17,0)</f>
        <v>1</v>
      </c>
      <c r="J222" s="84" t="str">
        <f>VLOOKUP(A222,'PAI 2025 GPS rempl2)'!$A$4:$V$504,18,0)</f>
        <v>Númerica</v>
      </c>
      <c r="K222" s="181" t="str">
        <f>VLOOKUP(A222,'PAI 2025 GPS rempl2)'!$A$4:$V$504,20,0)</f>
        <v>2025-03-18</v>
      </c>
      <c r="L222" s="181" t="str">
        <f>VLOOKUP(A222,'PAI 2025 GPS rempl2)'!$A$4:$V$504,21,0)</f>
        <v>2025-05-29</v>
      </c>
      <c r="M222" s="84" t="str">
        <f>VLOOKUP(A222,'PAI 2025 GPS rempl2)'!$A$4:$V$504,22,0)</f>
        <v>7100-DIRECCIÓN DE INVESTIGACIONES DE PROTECCIÓN DE DATOS PERSONALES</v>
      </c>
      <c r="N222" s="84"/>
      <c r="O222" s="84"/>
      <c r="P222" s="84"/>
      <c r="Q222" s="84"/>
      <c r="S222" s="83" t="s">
        <v>922</v>
      </c>
      <c r="T222" s="83" t="str">
        <f>VLOOKUP(A222,'PAI 2025 GPS rempl2)'!$A$3:$E$505,4,0)</f>
        <v>Actividad propia</v>
      </c>
      <c r="U222" s="84" t="s">
        <v>1581</v>
      </c>
      <c r="V222" s="31">
        <f>VLOOKUP(S222,'PAI 2025 GPS rempl2)'!$E$4:$P$504,12,0)</f>
        <v>30</v>
      </c>
      <c r="W222" s="150" t="e">
        <f>+(V222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3" spans="1:23" x14ac:dyDescent="0.25">
      <c r="A223" s="83" t="s">
        <v>923</v>
      </c>
      <c r="B223" s="83" t="str">
        <f>VLOOKUP(A223,'PAI 2025 GPS rempl2)'!$A$3:$E$505,4,0)</f>
        <v>Actividad propia</v>
      </c>
      <c r="C223" s="84" t="s">
        <v>1581</v>
      </c>
      <c r="D223" s="84" t="s">
        <v>1583</v>
      </c>
      <c r="E223" s="84" t="s">
        <v>606</v>
      </c>
      <c r="F223" s="84"/>
      <c r="G223" s="84" t="str">
        <f>VLOOKUP(A223,'PAI 2025 GPS rempl2)'!$E$4:$L$504,8,0)</f>
        <v>N/A</v>
      </c>
      <c r="H223" s="84" t="str">
        <f>VLOOKUP(A223,'PAI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84">
        <f>VLOOKUP(A223,'PAI 2025 GPS rempl2)'!$A$4:$V$504,17,0)</f>
        <v>1</v>
      </c>
      <c r="J223" s="84" t="str">
        <f>VLOOKUP(A223,'PAI 2025 GPS rempl2)'!$A$4:$V$504,18,0)</f>
        <v>Númerica</v>
      </c>
      <c r="K223" s="181" t="str">
        <f>VLOOKUP(A223,'PAI 2025 GPS rempl2)'!$A$4:$V$504,20,0)</f>
        <v>2025-06-03</v>
      </c>
      <c r="L223" s="181" t="str">
        <f>VLOOKUP(A223,'PAI 2025 GPS rempl2)'!$A$4:$V$504,21,0)</f>
        <v>2025-07-11</v>
      </c>
      <c r="M223" s="84" t="str">
        <f>VLOOKUP(A223,'PAI 2025 GPS rempl2)'!$A$4:$V$504,22,0)</f>
        <v>7100-DIRECCIÓN DE INVESTIGACIONES DE PROTECCIÓN DE DATOS PERSONALES</v>
      </c>
      <c r="N223" s="84"/>
      <c r="O223" s="84"/>
      <c r="P223" s="84"/>
      <c r="Q223" s="84"/>
      <c r="S223" s="83" t="s">
        <v>923</v>
      </c>
      <c r="T223" s="83" t="str">
        <f>VLOOKUP(A223,'PAI 2025 GPS rempl2)'!$A$3:$E$505,4,0)</f>
        <v>Actividad propia</v>
      </c>
      <c r="U223" s="84" t="s">
        <v>1581</v>
      </c>
      <c r="V223" s="31">
        <f>VLOOKUP(S223,'PAI 2025 GPS rempl2)'!$E$4:$P$504,12,0)</f>
        <v>20</v>
      </c>
      <c r="W223" s="150" t="e">
        <f>+(V223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4" spans="1:23" x14ac:dyDescent="0.25">
      <c r="A224" s="83" t="s">
        <v>924</v>
      </c>
      <c r="B224" s="83" t="str">
        <f>VLOOKUP(A224,'PAI 2025 GPS rempl2)'!$A$3:$E$505,4,0)</f>
        <v>Actividad propia</v>
      </c>
      <c r="C224" s="84" t="s">
        <v>1581</v>
      </c>
      <c r="D224" s="84" t="s">
        <v>1583</v>
      </c>
      <c r="E224" s="84" t="s">
        <v>606</v>
      </c>
      <c r="F224" s="84"/>
      <c r="G224" s="84" t="str">
        <f>VLOOKUP(A224,'PAI 2025 GPS rempl2)'!$E$4:$L$504,8,0)</f>
        <v>N/A</v>
      </c>
      <c r="H224" s="84" t="str">
        <f>VLOOKUP(A224,'PAI 2025 GPS rempl2)'!$A$4:$V$504,15,0)</f>
        <v>Realizar capacitación a los usuarios funcionales para socializar el manejo del servicio del Detector de Políticas como parte del sistema RNBD (Actas de Capacitación realizadas a los usuarios funcionales)</v>
      </c>
      <c r="I224" s="84">
        <f>VLOOKUP(A224,'PAI 2025 GPS rempl2)'!$A$4:$V$504,17,0)</f>
        <v>1</v>
      </c>
      <c r="J224" s="84" t="str">
        <f>VLOOKUP(A224,'PAI 2025 GPS rempl2)'!$A$4:$V$504,18,0)</f>
        <v>Númerica</v>
      </c>
      <c r="K224" s="181" t="str">
        <f>VLOOKUP(A224,'PAI 2025 GPS rempl2)'!$A$4:$V$504,20,0)</f>
        <v>2025-07-14</v>
      </c>
      <c r="L224" s="181" t="str">
        <f>VLOOKUP(A224,'PAI 2025 GPS rempl2)'!$A$4:$V$504,21,0)</f>
        <v>2025-08-29</v>
      </c>
      <c r="M224" s="84" t="str">
        <f>VLOOKUP(A224,'PAI 2025 GPS rempl2)'!$A$4:$V$504,22,0)</f>
        <v>7100-DIRECCIÓN DE INVESTIGACIONES DE PROTECCIÓN DE DATOS PERSONALES</v>
      </c>
      <c r="N224" s="84"/>
      <c r="O224" s="84"/>
      <c r="P224" s="84"/>
      <c r="Q224" s="84"/>
      <c r="S224" s="83" t="s">
        <v>924</v>
      </c>
      <c r="T224" s="83" t="str">
        <f>VLOOKUP(A224,'PAI 2025 GPS rempl2)'!$A$3:$E$505,4,0)</f>
        <v>Actividad propia</v>
      </c>
      <c r="U224" s="84" t="s">
        <v>1581</v>
      </c>
      <c r="V224" s="31">
        <f>VLOOKUP(S224,'PAI 2025 GPS rempl2)'!$E$4:$P$504,12,0)</f>
        <v>10</v>
      </c>
      <c r="W224" s="150" t="e">
        <f>+(V224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5" spans="1:23" x14ac:dyDescent="0.25">
      <c r="A225" s="83" t="s">
        <v>926</v>
      </c>
      <c r="B225" s="83" t="str">
        <f>VLOOKUP(A225,'PAI 2025 GPS rempl2)'!$A$3:$E$505,4,0)</f>
        <v>Actividad propia</v>
      </c>
      <c r="C225" s="84" t="s">
        <v>1581</v>
      </c>
      <c r="D225" s="84" t="s">
        <v>1583</v>
      </c>
      <c r="E225" s="84" t="s">
        <v>606</v>
      </c>
      <c r="F225" s="84"/>
      <c r="G225" s="84" t="str">
        <f>VLOOKUP(A225,'PAI 2025 GPS rempl2)'!$E$4:$L$504,8,0)</f>
        <v>N/A</v>
      </c>
      <c r="H225" s="84" t="str">
        <f>VLOOKUP(A225,'PAI 2025 GPS rempl2)'!$A$4:$V$504,15,0)</f>
        <v>Realizar paso a producción de la versión del sistema RNBD que incluya la integración con el Detector de Políticas (Informe que evidencie el paso a producción)</v>
      </c>
      <c r="I225" s="84">
        <f>VLOOKUP(A225,'PAI 2025 GPS rempl2)'!$A$4:$V$504,17,0)</f>
        <v>1</v>
      </c>
      <c r="J225" s="84" t="str">
        <f>VLOOKUP(A225,'PAI 2025 GPS rempl2)'!$A$4:$V$504,18,0)</f>
        <v>Númerica</v>
      </c>
      <c r="K225" s="181" t="str">
        <f>VLOOKUP(A225,'PAI 2025 GPS rempl2)'!$A$4:$V$504,20,0)</f>
        <v>2025-09-01</v>
      </c>
      <c r="L225" s="181" t="str">
        <f>VLOOKUP(A225,'PAI 2025 GPS rempl2)'!$A$4:$V$504,21,0)</f>
        <v>2025-09-30</v>
      </c>
      <c r="M225" s="84" t="str">
        <f>VLOOKUP(A225,'PAI 2025 GPS rempl2)'!$A$4:$V$504,22,0)</f>
        <v>7100-DIRECCIÓN DE INVESTIGACIONES DE PROTECCIÓN DE DATOS PERSONALES</v>
      </c>
      <c r="N225" s="84"/>
      <c r="O225" s="84"/>
      <c r="P225" s="84"/>
      <c r="Q225" s="84"/>
      <c r="S225" s="83" t="s">
        <v>926</v>
      </c>
      <c r="T225" s="83" t="str">
        <f>VLOOKUP(A225,'PAI 2025 GPS rempl2)'!$A$3:$E$505,4,0)</f>
        <v>Actividad propia</v>
      </c>
      <c r="U225" s="84" t="s">
        <v>1581</v>
      </c>
      <c r="V225" s="31">
        <f>VLOOKUP(S225,'PAI 2025 GPS rempl2)'!$E$4:$P$504,12,0)</f>
        <v>20</v>
      </c>
      <c r="W225" s="150" t="e">
        <f>+(V225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6" spans="1:23" x14ac:dyDescent="0.25">
      <c r="A226" s="83" t="s">
        <v>928</v>
      </c>
      <c r="B226" s="83" t="str">
        <f>VLOOKUP(A226,'PAI 2025 GPS rempl2)'!$A$3:$E$505,4,0)</f>
        <v>Producto</v>
      </c>
      <c r="C226" s="84" t="s">
        <v>1581</v>
      </c>
      <c r="D226" s="84" t="s">
        <v>1583</v>
      </c>
      <c r="E226" s="84" t="s">
        <v>606</v>
      </c>
      <c r="F226" s="84" t="s">
        <v>11</v>
      </c>
      <c r="G226" s="84" t="str">
        <f>VLOOKUP(A226,'PAI 2025 GPS rempl2)'!$E$4:$L$504,8,0)</f>
        <v>C-3503-0200-0012-20104c</v>
      </c>
      <c r="H226" s="84" t="str">
        <f>VLOOKUP(A226,'PAI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84">
        <f>VLOOKUP(A226,'PAI 2025 GPS rempl2)'!$A$4:$V$504,17,0)</f>
        <v>1</v>
      </c>
      <c r="J226" s="84" t="str">
        <f>VLOOKUP(A226,'PAI 2025 GPS rempl2)'!$A$4:$V$504,18,0)</f>
        <v>Númerica</v>
      </c>
      <c r="K226" s="181" t="str">
        <f>VLOOKUP(A226,'PAI 2025 GPS rempl2)'!$A$4:$V$504,20,0)</f>
        <v>2025-02-03</v>
      </c>
      <c r="L226" s="181" t="str">
        <f>VLOOKUP(A226,'PAI 2025 GPS rempl2)'!$A$4:$V$504,21,0)</f>
        <v>2025-10-30</v>
      </c>
      <c r="M226" s="84" t="str">
        <f>VLOOKUP(A226,'PAI 2025 GPS rempl2)'!$A$4:$V$504,22,0)</f>
        <v>20-OFICINA DE TECNOLOGÍA E INFORMÁTICA;
7200-DIRECCION DE HABEAS DATA</v>
      </c>
      <c r="N226" s="84" t="s">
        <v>1454</v>
      </c>
      <c r="O226" s="84" t="s">
        <v>1455</v>
      </c>
      <c r="P226" s="84">
        <v>0</v>
      </c>
      <c r="Q226" s="84" t="s">
        <v>1552</v>
      </c>
      <c r="S226" s="83" t="s">
        <v>928</v>
      </c>
      <c r="T226" s="83" t="str">
        <f>VLOOKUP(A226,'PAI 2025 GPS rempl2)'!$A$3:$E$505,4,0)</f>
        <v>Producto</v>
      </c>
      <c r="U226" s="84" t="s">
        <v>1581</v>
      </c>
      <c r="V226" s="31">
        <f>VLOOKUP(S226,'PAI 2025 GPS rempl2)'!$E$4:$P$504,12,0)</f>
        <v>50</v>
      </c>
      <c r="W226" s="148">
        <f>(V226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7" spans="1:23" x14ac:dyDescent="0.25">
      <c r="A227" s="83" t="s">
        <v>931</v>
      </c>
      <c r="B227" s="83" t="str">
        <f>VLOOKUP(A227,'PAI 2025 GPS rempl2)'!$A$3:$E$505,4,0)</f>
        <v>Actividad propia</v>
      </c>
      <c r="C227" s="84" t="s">
        <v>1581</v>
      </c>
      <c r="D227" s="84" t="s">
        <v>1583</v>
      </c>
      <c r="E227" s="84" t="s">
        <v>606</v>
      </c>
      <c r="F227" s="84"/>
      <c r="G227" s="84" t="str">
        <f>VLOOKUP(A227,'PAI 2025 GPS rempl2)'!$E$4:$L$504,8,0)</f>
        <v>N/A</v>
      </c>
      <c r="H227" s="84" t="str">
        <f>VLOOKUP(A227,'PAI 2025 GPS rempl2)'!$A$4:$V$504,15,0)</f>
        <v>Elaborar y aprobar requerimiento (1. Formato Solicitud de Requerimientos a Sistemas de Información GS03-F18, 2. Formato Lista de Chequeo de Requisitos de Seguridad de la Información GS03-F27 (Opcional) )</v>
      </c>
      <c r="I227" s="84">
        <f>VLOOKUP(A227,'PAI 2025 GPS rempl2)'!$A$4:$V$504,17,0)</f>
        <v>1</v>
      </c>
      <c r="J227" s="84" t="str">
        <f>VLOOKUP(A227,'PAI 2025 GPS rempl2)'!$A$4:$V$504,18,0)</f>
        <v>Númerica</v>
      </c>
      <c r="K227" s="181" t="str">
        <f>VLOOKUP(A227,'PAI 2025 GPS rempl2)'!$A$4:$V$504,20,0)</f>
        <v>2025-02-03</v>
      </c>
      <c r="L227" s="181" t="str">
        <f>VLOOKUP(A227,'PAI 2025 GPS rempl2)'!$A$4:$V$504,21,0)</f>
        <v>2025-04-30</v>
      </c>
      <c r="M227" s="84" t="str">
        <f>VLOOKUP(A227,'PAI 2025 GPS rempl2)'!$A$4:$V$504,22,0)</f>
        <v>20-OFICINA DE TECNOLOGÍA E INFORMÁTICA;
7200-DIRECCION DE HABEAS DATA</v>
      </c>
      <c r="N227" s="84"/>
      <c r="O227" s="84"/>
      <c r="P227" s="84"/>
      <c r="Q227" s="84"/>
      <c r="S227" s="83" t="s">
        <v>931</v>
      </c>
      <c r="T227" s="83" t="str">
        <f>VLOOKUP(A227,'PAI 2025 GPS rempl2)'!$A$3:$E$505,4,0)</f>
        <v>Actividad propia</v>
      </c>
      <c r="U227" s="84" t="s">
        <v>1581</v>
      </c>
      <c r="V227" s="31">
        <f>VLOOKUP(S227,'PAI 2025 GPS rempl2)'!$E$4:$P$504,12,0)</f>
        <v>100</v>
      </c>
      <c r="W227" s="150" t="e">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28" spans="1:23" x14ac:dyDescent="0.25">
      <c r="A228" s="83" t="s">
        <v>933</v>
      </c>
      <c r="B228" s="83" t="str">
        <f>VLOOKUP(A228,'PAI 2025 GPS rempl2)'!$A$3:$E$505,4,0)</f>
        <v>Actividad sin participaci�n</v>
      </c>
      <c r="C228" s="84" t="s">
        <v>1581</v>
      </c>
      <c r="D228" s="84" t="s">
        <v>1583</v>
      </c>
      <c r="E228" s="84" t="s">
        <v>606</v>
      </c>
      <c r="F228" s="84"/>
      <c r="G228" s="84" t="str">
        <f>VLOOKUP(A228,'PAI 2025 GPS rempl2)'!$E$4:$L$504,8,0)</f>
        <v>N/A</v>
      </c>
      <c r="H228" s="84" t="str">
        <f>VLOOKUP(A228,'PAI 2025 GPS rempl2)'!$A$4:$V$504,15,0)</f>
        <v>Diseñar la solución (1. Anteproyecto (Alcance, estado del arte, metodología, métricas, cronograma, etc.) / Único entregable)</v>
      </c>
      <c r="I228" s="84">
        <f>VLOOKUP(A228,'PAI 2025 GPS rempl2)'!$A$4:$V$504,17,0)</f>
        <v>1</v>
      </c>
      <c r="J228" s="84" t="str">
        <f>VLOOKUP(A228,'PAI 2025 GPS rempl2)'!$A$4:$V$504,18,0)</f>
        <v>Númerica</v>
      </c>
      <c r="K228" s="181" t="str">
        <f>VLOOKUP(A228,'PAI 2025 GPS rempl2)'!$A$4:$V$504,20,0)</f>
        <v>2025-05-02</v>
      </c>
      <c r="L228" s="181" t="str">
        <f>VLOOKUP(A228,'PAI 2025 GPS rempl2)'!$A$4:$V$504,21,0)</f>
        <v>2025-07-01</v>
      </c>
      <c r="M228" s="84" t="str">
        <f>VLOOKUP(A228,'PAI 2025 GPS rempl2)'!$A$4:$V$504,22,0)</f>
        <v>20-OFICINA DE TECNOLOGÍA E INFORMÁTICA</v>
      </c>
      <c r="N228" s="84"/>
      <c r="O228" s="84"/>
      <c r="P228" s="84"/>
      <c r="Q228" s="84"/>
      <c r="S228" s="83" t="s">
        <v>933</v>
      </c>
      <c r="T228" s="83" t="str">
        <f>VLOOKUP(A228,'PAI 2025 GPS rempl2)'!$A$3:$E$505,4,0)</f>
        <v>Actividad sin participaci�n</v>
      </c>
      <c r="U228" s="84" t="s">
        <v>1581</v>
      </c>
      <c r="V228" s="31">
        <f>VLOOKUP(S228,'PAI 2025 GPS rempl2)'!$E$4:$P$504,12,0)</f>
        <v>0</v>
      </c>
      <c r="W228" s="31">
        <f>+V228</f>
        <v>0</v>
      </c>
    </row>
    <row r="229" spans="1:23" x14ac:dyDescent="0.25">
      <c r="A229" s="83" t="s">
        <v>934</v>
      </c>
      <c r="B229" s="83" t="str">
        <f>VLOOKUP(A229,'PAI 2025 GPS rempl2)'!$A$3:$E$505,4,0)</f>
        <v>Actividad sin participaci�n</v>
      </c>
      <c r="C229" s="84" t="s">
        <v>1581</v>
      </c>
      <c r="D229" s="84" t="s">
        <v>1583</v>
      </c>
      <c r="E229" s="84" t="s">
        <v>606</v>
      </c>
      <c r="F229" s="84"/>
      <c r="G229" s="84" t="str">
        <f>VLOOKUP(A229,'PAI 2025 GPS rempl2)'!$E$4:$L$504,8,0)</f>
        <v>N/A</v>
      </c>
      <c r="H229" s="84" t="str">
        <f>VLOOKUP(A229,'PAI 2025 GPS rempl2)'!$A$4:$V$504,15,0)</f>
        <v>Planeación y gestión de la solución  (1. Reporte planeación de tareas, linea base de requerimientos (historias de usuario) y entregables  en la herramienta devops 2. plan de pruebas diseñado y registrado en la herramienta devops)</v>
      </c>
      <c r="I229" s="84">
        <f>VLOOKUP(A229,'PAI 2025 GPS rempl2)'!$A$4:$V$504,17,0)</f>
        <v>1</v>
      </c>
      <c r="J229" s="84" t="str">
        <f>VLOOKUP(A229,'PAI 2025 GPS rempl2)'!$A$4:$V$504,18,0)</f>
        <v>Númerica</v>
      </c>
      <c r="K229" s="181" t="str">
        <f>VLOOKUP(A229,'PAI 2025 GPS rempl2)'!$A$4:$V$504,20,0)</f>
        <v>2025-07-01</v>
      </c>
      <c r="L229" s="181" t="str">
        <f>VLOOKUP(A229,'PAI 2025 GPS rempl2)'!$A$4:$V$504,21,0)</f>
        <v>2025-07-31</v>
      </c>
      <c r="M229" s="84" t="str">
        <f>VLOOKUP(A229,'PAI 2025 GPS rempl2)'!$A$4:$V$504,22,0)</f>
        <v>20-OFICINA DE TECNOLOGÍA E INFORMÁTICA</v>
      </c>
      <c r="N229" s="84"/>
      <c r="O229" s="84"/>
      <c r="P229" s="84"/>
      <c r="Q229" s="84"/>
      <c r="S229" s="83" t="s">
        <v>934</v>
      </c>
      <c r="T229" s="83" t="str">
        <f>VLOOKUP(A229,'PAI 2025 GPS rempl2)'!$A$3:$E$505,4,0)</f>
        <v>Actividad sin participaci�n</v>
      </c>
      <c r="U229" s="84" t="s">
        <v>1581</v>
      </c>
      <c r="V229" s="31">
        <f>VLOOKUP(S229,'PAI 2025 GPS rempl2)'!$E$4:$P$504,12,0)</f>
        <v>0</v>
      </c>
      <c r="W229" s="31">
        <f>+V229</f>
        <v>0</v>
      </c>
    </row>
    <row r="230" spans="1:23" x14ac:dyDescent="0.25">
      <c r="A230" s="83" t="s">
        <v>935</v>
      </c>
      <c r="B230" s="83" t="str">
        <f>VLOOKUP(A230,'PAI 2025 GPS rempl2)'!$A$3:$E$505,4,0)</f>
        <v>Actividad sin participaci�n</v>
      </c>
      <c r="C230" s="84" t="s">
        <v>1581</v>
      </c>
      <c r="D230" s="84" t="s">
        <v>1583</v>
      </c>
      <c r="E230" s="84" t="s">
        <v>606</v>
      </c>
      <c r="F230" s="84"/>
      <c r="G230" s="84" t="str">
        <f>VLOOKUP(A230,'PAI 2025 GPS rempl2)'!$E$4:$L$504,8,0)</f>
        <v>N/A</v>
      </c>
      <c r="H230" s="84" t="str">
        <f>VLOOKUP(A230,'PAI 2025 GPS rempl2)'!$A$4:$V$504,15,0)</f>
        <v>Desarrollo de la solución (1. Captura de pantalla del Código fuente registrado en devops / 2. Captura de pantalla  de casos de prueba ejecutados por desarrollo. 3. Informe de desarrollo )</v>
      </c>
      <c r="I230" s="84">
        <f>VLOOKUP(A230,'PAI 2025 GPS rempl2)'!$A$4:$V$504,17,0)</f>
        <v>1</v>
      </c>
      <c r="J230" s="84" t="str">
        <f>VLOOKUP(A230,'PAI 2025 GPS rempl2)'!$A$4:$V$504,18,0)</f>
        <v>Númerica</v>
      </c>
      <c r="K230" s="181" t="str">
        <f>VLOOKUP(A230,'PAI 2025 GPS rempl2)'!$A$4:$V$504,20,0)</f>
        <v>2025-08-01</v>
      </c>
      <c r="L230" s="181" t="str">
        <f>VLOOKUP(A230,'PAI 2025 GPS rempl2)'!$A$4:$V$504,21,0)</f>
        <v>2025-10-30</v>
      </c>
      <c r="M230" s="84" t="str">
        <f>VLOOKUP(A230,'PAI 2025 GPS rempl2)'!$A$4:$V$504,22,0)</f>
        <v>20-OFICINA DE TECNOLOGÍA E INFORMÁTICA</v>
      </c>
      <c r="N230" s="84"/>
      <c r="O230" s="84"/>
      <c r="P230" s="84"/>
      <c r="Q230" s="84"/>
      <c r="S230" s="83" t="s">
        <v>935</v>
      </c>
      <c r="T230" s="83" t="str">
        <f>VLOOKUP(A230,'PAI 2025 GPS rempl2)'!$A$3:$E$505,4,0)</f>
        <v>Actividad sin participaci�n</v>
      </c>
      <c r="U230" s="84" t="s">
        <v>1581</v>
      </c>
      <c r="V230" s="31">
        <f>VLOOKUP(S230,'PAI 2025 GPS rempl2)'!$E$4:$P$504,12,0)</f>
        <v>0</v>
      </c>
      <c r="W230" s="31">
        <f>+V230</f>
        <v>0</v>
      </c>
    </row>
    <row r="231" spans="1:23" x14ac:dyDescent="0.25">
      <c r="A231" s="83" t="s">
        <v>936</v>
      </c>
      <c r="B231" s="83" t="str">
        <f>VLOOKUP(A231,'PAI 2025 GPS rempl2)'!$A$3:$E$505,4,0)</f>
        <v>Producto</v>
      </c>
      <c r="C231" s="84" t="s">
        <v>1581</v>
      </c>
      <c r="D231" s="84" t="s">
        <v>1585</v>
      </c>
      <c r="E231" s="84" t="s">
        <v>646</v>
      </c>
      <c r="F231" s="84" t="s">
        <v>12</v>
      </c>
      <c r="G231" s="84" t="str">
        <f>VLOOKUP(A231,'PAI 2025 GPS rempl2)'!$E$4:$L$504,8,0)</f>
        <v>C-3503-0200-0012-20104c</v>
      </c>
      <c r="H231" s="84" t="str">
        <f>VLOOKUP(A231,'PAI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84">
        <f>VLOOKUP(A231,'PAI 2025 GPS rempl2)'!$A$4:$V$504,17,0)</f>
        <v>2</v>
      </c>
      <c r="J231" s="84" t="str">
        <f>VLOOKUP(A231,'PAI 2025 GPS rempl2)'!$A$4:$V$504,18,0)</f>
        <v>Númerica</v>
      </c>
      <c r="K231" s="181" t="str">
        <f>VLOOKUP(A231,'PAI 2025 GPS rempl2)'!$A$4:$V$504,20,0)</f>
        <v>2025-02-03</v>
      </c>
      <c r="L231" s="181" t="str">
        <f>VLOOKUP(A231,'PAI 2025 GPS rempl2)'!$A$4:$V$504,21,0)</f>
        <v>2025-11-28</v>
      </c>
      <c r="M231" s="84" t="str">
        <f>VLOOKUP(A231,'PAI 2025 GPS rempl2)'!$A$4:$V$504,22,0)</f>
        <v>7200-DIRECCION DE HABEAS DATA</v>
      </c>
      <c r="N231" s="84" t="s">
        <v>1452</v>
      </c>
      <c r="O231" s="84" t="s">
        <v>1453</v>
      </c>
      <c r="P231" s="84">
        <v>0</v>
      </c>
      <c r="Q231" s="84" t="s">
        <v>1551</v>
      </c>
      <c r="S231" s="83" t="s">
        <v>936</v>
      </c>
      <c r="T231" s="83" t="str">
        <f>VLOOKUP(A231,'PAI 2025 GPS rempl2)'!$A$3:$E$505,4,0)</f>
        <v>Producto</v>
      </c>
      <c r="U231" s="84" t="s">
        <v>1581</v>
      </c>
      <c r="V231" s="31">
        <f>VLOOKUP(S231,'PAI 2025 GPS rempl2)'!$E$4:$P$504,12,0)</f>
        <v>50</v>
      </c>
      <c r="W231" s="148">
        <f>(V231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32" spans="1:23" x14ac:dyDescent="0.25">
      <c r="A232" s="83" t="s">
        <v>938</v>
      </c>
      <c r="B232" s="83" t="str">
        <f>VLOOKUP(A232,'PAI 2025 GPS rempl2)'!$A$3:$E$505,4,0)</f>
        <v>Actividad propia</v>
      </c>
      <c r="C232" s="84" t="s">
        <v>1581</v>
      </c>
      <c r="D232" s="84" t="s">
        <v>1585</v>
      </c>
      <c r="E232" s="84" t="s">
        <v>646</v>
      </c>
      <c r="F232" s="84"/>
      <c r="G232" s="84" t="str">
        <f>VLOOKUP(A232,'PAI 2025 GPS rempl2)'!$E$4:$L$504,8,0)</f>
        <v>N/A</v>
      </c>
      <c r="H232" s="84" t="str">
        <f>VLOOKUP(A232,'PAI 2025 GPS rempl2)'!$A$4:$V$504,15,0)</f>
        <v>Realizar mesas de trabajo entre la Dirección de Habeas Data y la Dirección de Investigaciones para determinar el enfoque de cada monitoreo (Listado asistencia /único entregable)</v>
      </c>
      <c r="I232" s="84">
        <f>VLOOKUP(A232,'PAI 2025 GPS rempl2)'!$A$4:$V$504,17,0)</f>
        <v>2</v>
      </c>
      <c r="J232" s="84" t="str">
        <f>VLOOKUP(A232,'PAI 2025 GPS rempl2)'!$A$4:$V$504,18,0)</f>
        <v>Númerica</v>
      </c>
      <c r="K232" s="181" t="str">
        <f>VLOOKUP(A232,'PAI 2025 GPS rempl2)'!$A$4:$V$504,20,0)</f>
        <v>2025-02-03</v>
      </c>
      <c r="L232" s="181" t="str">
        <f>VLOOKUP(A232,'PAI 2025 GPS rempl2)'!$A$4:$V$504,21,0)</f>
        <v>2025-07-04</v>
      </c>
      <c r="M232" s="84" t="str">
        <f>VLOOKUP(A232,'PAI 2025 GPS rempl2)'!$A$4:$V$504,22,0)</f>
        <v>7200-DIRECCION DE HABEAS DATA</v>
      </c>
      <c r="N232" s="84"/>
      <c r="O232" s="84"/>
      <c r="P232" s="84"/>
      <c r="Q232" s="84"/>
      <c r="S232" s="83" t="s">
        <v>938</v>
      </c>
      <c r="T232" s="83" t="str">
        <f>VLOOKUP(A232,'PAI 2025 GPS rempl2)'!$A$3:$E$505,4,0)</f>
        <v>Actividad propia</v>
      </c>
      <c r="U232" s="84" t="s">
        <v>1581</v>
      </c>
      <c r="V232" s="31">
        <f>VLOOKUP(S232,'PAI 2025 GPS rempl2)'!$E$4:$P$504,12,0)</f>
        <v>20</v>
      </c>
      <c r="W232" s="150" t="e">
        <f>+(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3" spans="1:23" x14ac:dyDescent="0.25">
      <c r="A233" s="83" t="s">
        <v>940</v>
      </c>
      <c r="B233" s="83" t="str">
        <f>VLOOKUP(A233,'PAI 2025 GPS rempl2)'!$A$3:$E$505,4,0)</f>
        <v>Actividad propia</v>
      </c>
      <c r="C233" s="84" t="s">
        <v>1581</v>
      </c>
      <c r="D233" s="84" t="s">
        <v>1585</v>
      </c>
      <c r="E233" s="84" t="s">
        <v>646</v>
      </c>
      <c r="F233" s="84"/>
      <c r="G233" s="84" t="str">
        <f>VLOOKUP(A233,'PAI 2025 GPS rempl2)'!$E$4:$L$504,8,0)</f>
        <v>N/A</v>
      </c>
      <c r="H233" s="84" t="str">
        <f>VLOOKUP(A233,'PAI 2025 GPS rempl2)'!$A$4:$V$504,15,0)</f>
        <v>Realizar informe respecto de las órdenes impartidas, de la ley 1266 de 2008. (Documento respecto de la ley 1266 de 2008/único entregable)</v>
      </c>
      <c r="I233" s="84">
        <f>VLOOKUP(A233,'PAI 2025 GPS rempl2)'!$A$4:$V$504,17,0)</f>
        <v>1</v>
      </c>
      <c r="J233" s="84" t="str">
        <f>VLOOKUP(A233,'PAI 2025 GPS rempl2)'!$A$4:$V$504,18,0)</f>
        <v>Númerica</v>
      </c>
      <c r="K233" s="181" t="str">
        <f>VLOOKUP(A233,'PAI 2025 GPS rempl2)'!$A$4:$V$504,20,0)</f>
        <v>2025-03-04</v>
      </c>
      <c r="L233" s="181" t="str">
        <f>VLOOKUP(A233,'PAI 2025 GPS rempl2)'!$A$4:$V$504,21,0)</f>
        <v>2025-06-27</v>
      </c>
      <c r="M233" s="84" t="str">
        <f>VLOOKUP(A233,'PAI 2025 GPS rempl2)'!$A$4:$V$504,22,0)</f>
        <v>7200-DIRECCION DE HABEAS DATA</v>
      </c>
      <c r="N233" s="84"/>
      <c r="O233" s="84"/>
      <c r="P233" s="84"/>
      <c r="Q233" s="84"/>
      <c r="S233" s="83" t="s">
        <v>940</v>
      </c>
      <c r="T233" s="83" t="str">
        <f>VLOOKUP(A233,'PAI 2025 GPS rempl2)'!$A$3:$E$505,4,0)</f>
        <v>Actividad propia</v>
      </c>
      <c r="U233" s="84" t="s">
        <v>1581</v>
      </c>
      <c r="V233" s="31">
        <f>VLOOKUP(S233,'PAI 2025 GPS rempl2)'!$E$4:$P$504,12,0)</f>
        <v>40</v>
      </c>
      <c r="W233" s="150" t="e">
        <f>+(V233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4" spans="1:23" x14ac:dyDescent="0.25">
      <c r="A234" s="83" t="s">
        <v>942</v>
      </c>
      <c r="B234" s="83" t="str">
        <f>VLOOKUP(A234,'PAI 2025 GPS rempl2)'!$A$3:$E$505,4,0)</f>
        <v>Actividad propia</v>
      </c>
      <c r="C234" s="84" t="s">
        <v>1581</v>
      </c>
      <c r="D234" s="84" t="s">
        <v>1585</v>
      </c>
      <c r="E234" s="84" t="s">
        <v>646</v>
      </c>
      <c r="F234" s="84"/>
      <c r="G234" s="84" t="str">
        <f>VLOOKUP(A234,'PAI 2025 GPS rempl2)'!$E$4:$L$504,8,0)</f>
        <v>N/A</v>
      </c>
      <c r="H234" s="84" t="str">
        <f>VLOOKUP(A234,'PAI 2025 GPS rempl2)'!$A$4:$V$504,15,0)</f>
        <v>Realizar informe respecto de las órdenes impartidas, de la ley 1581 de 2012  (Documento respecto de la ley 1581 de 2012/único entregable)</v>
      </c>
      <c r="I234" s="84">
        <f>VLOOKUP(A234,'PAI 2025 GPS rempl2)'!$A$4:$V$504,17,0)</f>
        <v>1</v>
      </c>
      <c r="J234" s="84" t="str">
        <f>VLOOKUP(A234,'PAI 2025 GPS rempl2)'!$A$4:$V$504,18,0)</f>
        <v>Númerica</v>
      </c>
      <c r="K234" s="181" t="str">
        <f>VLOOKUP(A234,'PAI 2025 GPS rempl2)'!$A$4:$V$504,20,0)</f>
        <v>2025-07-01</v>
      </c>
      <c r="L234" s="181" t="str">
        <f>VLOOKUP(A234,'PAI 2025 GPS rempl2)'!$A$4:$V$504,21,0)</f>
        <v>2025-11-28</v>
      </c>
      <c r="M234" s="84" t="str">
        <f>VLOOKUP(A234,'PAI 2025 GPS rempl2)'!$A$4:$V$504,22,0)</f>
        <v>7200-DIRECCION DE HABEAS DATA</v>
      </c>
      <c r="N234" s="84"/>
      <c r="O234" s="84"/>
      <c r="P234" s="84"/>
      <c r="Q234" s="84"/>
      <c r="S234" s="83" t="s">
        <v>942</v>
      </c>
      <c r="T234" s="83" t="str">
        <f>VLOOKUP(A234,'PAI 2025 GPS rempl2)'!$A$3:$E$505,4,0)</f>
        <v>Actividad propia</v>
      </c>
      <c r="U234" s="84" t="s">
        <v>1581</v>
      </c>
      <c r="V234" s="31">
        <f>VLOOKUP(S234,'PAI 2025 GPS rempl2)'!$E$4:$P$504,12,0)</f>
        <v>40</v>
      </c>
      <c r="W234" s="150" t="e">
        <f>+(V234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5" spans="1:23" x14ac:dyDescent="0.25">
      <c r="A235" s="83" t="s">
        <v>944</v>
      </c>
      <c r="B235" s="83" t="str">
        <f>VLOOKUP(A235,'PAI 2025 GPS rempl2)'!$A$3:$E$505,4,0)</f>
        <v>Producto</v>
      </c>
      <c r="C235" s="84" t="s">
        <v>1581</v>
      </c>
      <c r="D235" s="84" t="s">
        <v>1589</v>
      </c>
      <c r="E235" s="84" t="s">
        <v>730</v>
      </c>
      <c r="F235" s="84" t="s">
        <v>61</v>
      </c>
      <c r="G235" s="84" t="str">
        <f>VLOOKUP(A235,'PAI 2025 GPS rempl2)'!$E$4:$L$504,8,0)</f>
        <v>C-3599-0200-0005-53105b</v>
      </c>
      <c r="H235" s="84" t="str">
        <f>VLOOKUP(A235,'PAI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84">
        <f>VLOOKUP(A235,'PAI 2025 GPS rempl2)'!$A$4:$V$504,17,0)</f>
        <v>100</v>
      </c>
      <c r="J235" s="84" t="str">
        <f>VLOOKUP(A235,'PAI 2025 GPS rempl2)'!$A$4:$V$504,18,0)</f>
        <v>Porcentual</v>
      </c>
      <c r="K235" s="181" t="str">
        <f>VLOOKUP(A235,'PAI 2025 GPS rempl2)'!$A$4:$V$504,20,0)</f>
        <v>2025-01-15</v>
      </c>
      <c r="L235" s="181" t="str">
        <f>VLOOKUP(A235,'PAI 2025 GPS rempl2)'!$A$4:$V$504,21,0)</f>
        <v>2025-11-14</v>
      </c>
      <c r="M235" s="84" t="str">
        <f>VLOOKUP(A235,'PAI 2025 GPS rempl2)'!$A$4:$V$504,22,0)</f>
        <v>72-GRUPO DE TRABAJO DE ATENCION AL CIUDADANO</v>
      </c>
      <c r="N235" s="84" t="s">
        <v>1795</v>
      </c>
      <c r="O235" s="84" t="s">
        <v>1451</v>
      </c>
      <c r="P235" s="84">
        <v>0</v>
      </c>
      <c r="Q235" s="84" t="s">
        <v>1551</v>
      </c>
      <c r="S235" s="83" t="s">
        <v>944</v>
      </c>
      <c r="T235" s="83" t="str">
        <f>VLOOKUP(A235,'PAI 2025 GPS rempl2)'!$A$3:$E$505,4,0)</f>
        <v>Producto</v>
      </c>
      <c r="U235" s="84" t="s">
        <v>1581</v>
      </c>
      <c r="V235" s="31">
        <f>VLOOKUP(S235,'PAI 2025 GPS rempl2)'!$E$4:$P$504,12,0)</f>
        <v>30</v>
      </c>
      <c r="W235" s="148">
        <f>(V235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36" spans="1:23" x14ac:dyDescent="0.25">
      <c r="A236" s="83" t="s">
        <v>946</v>
      </c>
      <c r="B236" s="83" t="str">
        <f>VLOOKUP(A236,'PAI 2025 GPS rempl2)'!$A$3:$E$505,4,0)</f>
        <v>Actividad propia</v>
      </c>
      <c r="C236" s="84" t="s">
        <v>1581</v>
      </c>
      <c r="D236" s="84" t="s">
        <v>1589</v>
      </c>
      <c r="E236" s="84" t="s">
        <v>730</v>
      </c>
      <c r="F236" s="84"/>
      <c r="G236" s="84" t="str">
        <f>VLOOKUP(A236,'PAI 2025 GPS rempl2)'!$E$4:$L$504,8,0)</f>
        <v>N/A</v>
      </c>
      <c r="H236" s="84" t="str">
        <f>VLOOKUP(A236,'PAI 2025 GPS rempl2)'!$A$4:$V$504,15,0)</f>
        <v>Diseñar la estrategia de relacionamiento con la ciudadanía SIC 2025  que incluya el plan de trabajo para su ejecución (Documento de estrategia que incluya plan de trabajo)</v>
      </c>
      <c r="I236" s="84">
        <f>VLOOKUP(A236,'PAI 2025 GPS rempl2)'!$A$4:$V$504,17,0)</f>
        <v>1</v>
      </c>
      <c r="J236" s="84" t="str">
        <f>VLOOKUP(A236,'PAI 2025 GPS rempl2)'!$A$4:$V$504,18,0)</f>
        <v>Númerica</v>
      </c>
      <c r="K236" s="181" t="str">
        <f>VLOOKUP(A236,'PAI 2025 GPS rempl2)'!$A$4:$V$504,20,0)</f>
        <v>2025-01-15</v>
      </c>
      <c r="L236" s="181" t="str">
        <f>VLOOKUP(A236,'PAI 2025 GPS rempl2)'!$A$4:$V$504,21,0)</f>
        <v>2025-02-18</v>
      </c>
      <c r="M236" s="84" t="str">
        <f>VLOOKUP(A236,'PAI 2025 GPS rempl2)'!$A$4:$V$504,22,0)</f>
        <v>72-GRUPO DE TRABAJO DE ATENCION AL CIUDADANO</v>
      </c>
      <c r="N236" s="84"/>
      <c r="O236" s="84"/>
      <c r="P236" s="84"/>
      <c r="Q236" s="84"/>
      <c r="S236" s="83" t="s">
        <v>946</v>
      </c>
      <c r="T236" s="83" t="str">
        <f>VLOOKUP(A236,'PAI 2025 GPS rempl2)'!$A$3:$E$505,4,0)</f>
        <v>Actividad propia</v>
      </c>
      <c r="U236" s="84" t="s">
        <v>1581</v>
      </c>
      <c r="V236" s="31">
        <f>VLOOKUP(S236,'PAI 2025 GPS rempl2)'!$E$4:$P$504,12,0)</f>
        <v>10</v>
      </c>
      <c r="W236" s="150" t="e">
        <f>+(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7" spans="1:23" x14ac:dyDescent="0.25">
      <c r="A237" s="83" t="s">
        <v>948</v>
      </c>
      <c r="B237" s="83" t="str">
        <f>VLOOKUP(A237,'PAI 2025 GPS rempl2)'!$A$3:$E$505,4,0)</f>
        <v>Actividad propia</v>
      </c>
      <c r="C237" s="84" t="s">
        <v>1581</v>
      </c>
      <c r="D237" s="84" t="s">
        <v>1589</v>
      </c>
      <c r="E237" s="84" t="s">
        <v>730</v>
      </c>
      <c r="F237" s="84"/>
      <c r="G237" s="84" t="str">
        <f>VLOOKUP(A237,'PAI 2025 GPS rempl2)'!$E$4:$L$504,8,0)</f>
        <v>N/A</v>
      </c>
      <c r="H237" s="84" t="str">
        <f>VLOOKUP(A237,'PAI 2025 GPS rempl2)'!$A$4:$V$504,15,0)</f>
        <v>Comunicar a los grupos de valor la Estrategia de relacionamiento diseñada  (Capturas de pantalla de la divulgación en la página web y redes sociales)</v>
      </c>
      <c r="I237" s="84">
        <f>VLOOKUP(A237,'PAI 2025 GPS rempl2)'!$A$4:$V$504,17,0)</f>
        <v>1</v>
      </c>
      <c r="J237" s="84" t="str">
        <f>VLOOKUP(A237,'PAI 2025 GPS rempl2)'!$A$4:$V$504,18,0)</f>
        <v>Númerica</v>
      </c>
      <c r="K237" s="181" t="str">
        <f>VLOOKUP(A237,'PAI 2025 GPS rempl2)'!$A$4:$V$504,20,0)</f>
        <v>2025-02-19</v>
      </c>
      <c r="L237" s="181" t="str">
        <f>VLOOKUP(A237,'PAI 2025 GPS rempl2)'!$A$4:$V$504,21,0)</f>
        <v>2025-02-28</v>
      </c>
      <c r="M237" s="84" t="str">
        <f>VLOOKUP(A237,'PAI 2025 GPS rempl2)'!$A$4:$V$504,22,0)</f>
        <v>72-GRUPO DE TRABAJO DE ATENCION AL CIUDADANO</v>
      </c>
      <c r="N237" s="84"/>
      <c r="O237" s="84"/>
      <c r="P237" s="84"/>
      <c r="Q237" s="84"/>
      <c r="S237" s="83" t="s">
        <v>948</v>
      </c>
      <c r="T237" s="83" t="str">
        <f>VLOOKUP(A237,'PAI 2025 GPS rempl2)'!$A$3:$E$505,4,0)</f>
        <v>Actividad propia</v>
      </c>
      <c r="U237" s="84" t="s">
        <v>1581</v>
      </c>
      <c r="V237" s="31">
        <f>VLOOKUP(S237,'PAI 2025 GPS rempl2)'!$E$4:$P$504,12,0)</f>
        <v>10</v>
      </c>
      <c r="W237" s="150" t="e">
        <f>+(V237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8" spans="1:23" x14ac:dyDescent="0.25">
      <c r="A238" s="83" t="s">
        <v>950</v>
      </c>
      <c r="B238" s="83" t="str">
        <f>VLOOKUP(A238,'PAI 2025 GPS rempl2)'!$A$3:$E$505,4,0)</f>
        <v>Actividad propia</v>
      </c>
      <c r="C238" s="84" t="s">
        <v>1581</v>
      </c>
      <c r="D238" s="84" t="s">
        <v>1589</v>
      </c>
      <c r="E238" s="84" t="s">
        <v>730</v>
      </c>
      <c r="F238" s="84"/>
      <c r="G238" s="84" t="str">
        <f>VLOOKUP(A238,'PAI 2025 GPS rempl2)'!$E$4:$L$504,8,0)</f>
        <v>N/A</v>
      </c>
      <c r="H238" s="84" t="str">
        <f>VLOOKUP(A238,'PAI 2025 GPS rempl2)'!$A$4:$V$504,15,0)</f>
        <v>Desarrollar laboratorios de simplicidad para traducir a lenguaje claro documentos de alto tráfico de cara a la ciudadanía  (Informe con el resultado de los laboratorios)</v>
      </c>
      <c r="I238" s="84">
        <f>VLOOKUP(A238,'PAI 2025 GPS rempl2)'!$A$4:$V$504,17,0)</f>
        <v>2</v>
      </c>
      <c r="J238" s="84" t="str">
        <f>VLOOKUP(A238,'PAI 2025 GPS rempl2)'!$A$4:$V$504,18,0)</f>
        <v>Númerica</v>
      </c>
      <c r="K238" s="181" t="str">
        <f>VLOOKUP(A238,'PAI 2025 GPS rempl2)'!$A$4:$V$504,20,0)</f>
        <v>2025-03-03</v>
      </c>
      <c r="L238" s="181" t="str">
        <f>VLOOKUP(A238,'PAI 2025 GPS rempl2)'!$A$4:$V$504,21,0)</f>
        <v>2025-09-30</v>
      </c>
      <c r="M238" s="84" t="str">
        <f>VLOOKUP(A238,'PAI 2025 GPS rempl2)'!$A$4:$V$504,22,0)</f>
        <v>72-GRUPO DE TRABAJO DE ATENCION AL CIUDADANO</v>
      </c>
      <c r="N238" s="84"/>
      <c r="O238" s="84"/>
      <c r="P238" s="84"/>
      <c r="Q238" s="84"/>
      <c r="S238" s="83" t="s">
        <v>950</v>
      </c>
      <c r="T238" s="83" t="str">
        <f>VLOOKUP(A238,'PAI 2025 GPS rempl2)'!$A$3:$E$505,4,0)</f>
        <v>Actividad propia</v>
      </c>
      <c r="U238" s="84" t="s">
        <v>1581</v>
      </c>
      <c r="V238" s="31">
        <f>VLOOKUP(S238,'PAI 2025 GPS rempl2)'!$E$4:$P$504,12,0)</f>
        <v>15</v>
      </c>
      <c r="W238" s="150" t="e">
        <f>+(V238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39" spans="1:23" x14ac:dyDescent="0.25">
      <c r="A239" s="83" t="s">
        <v>952</v>
      </c>
      <c r="B239" s="83" t="str">
        <f>VLOOKUP(A239,'PAI 2025 GPS rempl2)'!$A$3:$E$505,4,0)</f>
        <v>Actividad propia</v>
      </c>
      <c r="C239" s="84" t="s">
        <v>1581</v>
      </c>
      <c r="D239" s="84" t="s">
        <v>1589</v>
      </c>
      <c r="E239" s="84" t="s">
        <v>730</v>
      </c>
      <c r="F239" s="84"/>
      <c r="G239" s="84" t="str">
        <f>VLOOKUP(A239,'PAI 2025 GPS rempl2)'!$E$4:$L$504,8,0)</f>
        <v>N/A</v>
      </c>
      <c r="H239" s="84" t="str">
        <f>VLOOKUP(A239,'PAI 2025 GPS rempl2)'!$A$4:$V$504,15,0)</f>
        <v>Traducir la Carta de Trato Digno dirigida a la ciudadanía en una lengua étnica y en braille  (Dos traducciones realizadas)</v>
      </c>
      <c r="I239" s="84">
        <f>VLOOKUP(A239,'PAI 2025 GPS rempl2)'!$A$4:$V$504,17,0)</f>
        <v>2</v>
      </c>
      <c r="J239" s="84" t="str">
        <f>VLOOKUP(A239,'PAI 2025 GPS rempl2)'!$A$4:$V$504,18,0)</f>
        <v>Númerica</v>
      </c>
      <c r="K239" s="181" t="str">
        <f>VLOOKUP(A239,'PAI 2025 GPS rempl2)'!$A$4:$V$504,20,0)</f>
        <v>2025-04-01</v>
      </c>
      <c r="L239" s="181" t="str">
        <f>VLOOKUP(A239,'PAI 2025 GPS rempl2)'!$A$4:$V$504,21,0)</f>
        <v>2025-10-31</v>
      </c>
      <c r="M239" s="84" t="str">
        <f>VLOOKUP(A239,'PAI 2025 GPS rempl2)'!$A$4:$V$504,22,0)</f>
        <v>72-GRUPO DE TRABAJO DE ATENCION AL CIUDADANO</v>
      </c>
      <c r="N239" s="84"/>
      <c r="O239" s="84"/>
      <c r="P239" s="84"/>
      <c r="Q239" s="84"/>
      <c r="S239" s="83" t="s">
        <v>952</v>
      </c>
      <c r="T239" s="83" t="str">
        <f>VLOOKUP(A239,'PAI 2025 GPS rempl2)'!$A$3:$E$505,4,0)</f>
        <v>Actividad propia</v>
      </c>
      <c r="U239" s="84" t="s">
        <v>1581</v>
      </c>
      <c r="V239" s="31">
        <f>VLOOKUP(S239,'PAI 2025 GPS rempl2)'!$E$4:$P$504,12,0)</f>
        <v>20</v>
      </c>
      <c r="W239" s="150" t="e">
        <f>+(V239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0" spans="1:23" x14ac:dyDescent="0.25">
      <c r="A240" s="83" t="s">
        <v>954</v>
      </c>
      <c r="B240" s="83" t="str">
        <f>VLOOKUP(A240,'PAI 2025 GPS rempl2)'!$A$3:$E$505,4,0)</f>
        <v>Actividad propia</v>
      </c>
      <c r="C240" s="84" t="s">
        <v>1581</v>
      </c>
      <c r="D240" s="84" t="s">
        <v>1589</v>
      </c>
      <c r="E240" s="84" t="s">
        <v>730</v>
      </c>
      <c r="F240" s="84"/>
      <c r="G240" s="84" t="str">
        <f>VLOOKUP(A240,'PAI 2025 GPS rempl2)'!$E$4:$L$504,8,0)</f>
        <v>N/A</v>
      </c>
      <c r="H240" s="84" t="str">
        <f>VLOOKUP(A240,'PAI 2025 GPS rempl2)'!$A$4:$V$504,15,0)</f>
        <v>Promover el uso de los canales virtuales a través de campañas de comunicación interna y externa  (Evidencias de las campañas realizadas)</v>
      </c>
      <c r="I240" s="84">
        <f>VLOOKUP(A240,'PAI 2025 GPS rempl2)'!$A$4:$V$504,17,0)</f>
        <v>2</v>
      </c>
      <c r="J240" s="84" t="str">
        <f>VLOOKUP(A240,'PAI 2025 GPS rempl2)'!$A$4:$V$504,18,0)</f>
        <v>Númerica</v>
      </c>
      <c r="K240" s="181" t="str">
        <f>VLOOKUP(A240,'PAI 2025 GPS rempl2)'!$A$4:$V$504,20,0)</f>
        <v>2025-04-07</v>
      </c>
      <c r="L240" s="181" t="str">
        <f>VLOOKUP(A240,'PAI 2025 GPS rempl2)'!$A$4:$V$504,21,0)</f>
        <v>2025-09-30</v>
      </c>
      <c r="M240" s="84" t="str">
        <f>VLOOKUP(A240,'PAI 2025 GPS rempl2)'!$A$4:$V$504,22,0)</f>
        <v>72-GRUPO DE TRABAJO DE ATENCION AL CIUDADANO</v>
      </c>
      <c r="N240" s="84"/>
      <c r="O240" s="84"/>
      <c r="P240" s="84"/>
      <c r="Q240" s="84"/>
      <c r="S240" s="83" t="s">
        <v>954</v>
      </c>
      <c r="T240" s="83" t="str">
        <f>VLOOKUP(A240,'PAI 2025 GPS rempl2)'!$A$3:$E$505,4,0)</f>
        <v>Actividad propia</v>
      </c>
      <c r="U240" s="84" t="s">
        <v>1581</v>
      </c>
      <c r="V240" s="31">
        <f>VLOOKUP(S240,'PAI 2025 GPS rempl2)'!$E$4:$P$504,12,0)</f>
        <v>15</v>
      </c>
      <c r="W240" s="150" t="e">
        <f>+(V240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1" spans="1:23" x14ac:dyDescent="0.25">
      <c r="A241" s="83" t="s">
        <v>956</v>
      </c>
      <c r="B241" s="83" t="str">
        <f>VLOOKUP(A241,'PAI 2025 GPS rempl2)'!$A$3:$E$505,4,0)</f>
        <v>Actividad propia</v>
      </c>
      <c r="C241" s="84" t="s">
        <v>1581</v>
      </c>
      <c r="D241" s="84" t="s">
        <v>1589</v>
      </c>
      <c r="E241" s="84" t="s">
        <v>730</v>
      </c>
      <c r="F241" s="84"/>
      <c r="G241" s="84" t="str">
        <f>VLOOKUP(A241,'PAI 2025 GPS rempl2)'!$E$4:$L$504,8,0)</f>
        <v>N/A</v>
      </c>
      <c r="H241" s="84" t="str">
        <f>VLOOKUP(A241,'PAI 2025 GPS rempl2)'!$A$4:$V$504,15,0)</f>
        <v>Desarrollar jornadas de socialización de lineamientos de Atención al Ciudadano a nivel interno  (Evidencias de socialización)</v>
      </c>
      <c r="I241" s="84">
        <f>VLOOKUP(A241,'PAI 2025 GPS rempl2)'!$A$4:$V$504,17,0)</f>
        <v>2</v>
      </c>
      <c r="J241" s="84" t="str">
        <f>VLOOKUP(A241,'PAI 2025 GPS rempl2)'!$A$4:$V$504,18,0)</f>
        <v>Númerica</v>
      </c>
      <c r="K241" s="181" t="str">
        <f>VLOOKUP(A241,'PAI 2025 GPS rempl2)'!$A$4:$V$504,20,0)</f>
        <v>2025-05-02</v>
      </c>
      <c r="L241" s="181" t="str">
        <f>VLOOKUP(A241,'PAI 2025 GPS rempl2)'!$A$4:$V$504,21,0)</f>
        <v>2025-09-30</v>
      </c>
      <c r="M241" s="84" t="str">
        <f>VLOOKUP(A241,'PAI 2025 GPS rempl2)'!$A$4:$V$504,22,0)</f>
        <v>72-GRUPO DE TRABAJO DE ATENCION AL CIUDADANO</v>
      </c>
      <c r="N241" s="84"/>
      <c r="O241" s="84"/>
      <c r="P241" s="84"/>
      <c r="Q241" s="84"/>
      <c r="S241" s="83" t="s">
        <v>956</v>
      </c>
      <c r="T241" s="83" t="str">
        <f>VLOOKUP(A241,'PAI 2025 GPS rempl2)'!$A$3:$E$505,4,0)</f>
        <v>Actividad propia</v>
      </c>
      <c r="U241" s="84" t="s">
        <v>1581</v>
      </c>
      <c r="V241" s="31">
        <f>VLOOKUP(S241,'PAI 2025 GPS rempl2)'!$E$4:$P$504,12,0)</f>
        <v>10</v>
      </c>
      <c r="W241" s="150" t="e">
        <f>+(V241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2" spans="1:23" x14ac:dyDescent="0.25">
      <c r="A242" s="83" t="s">
        <v>958</v>
      </c>
      <c r="B242" s="83" t="str">
        <f>VLOOKUP(A242,'PAI 2025 GPS rempl2)'!$A$3:$E$505,4,0)</f>
        <v>Actividad propia</v>
      </c>
      <c r="C242" s="84" t="s">
        <v>1581</v>
      </c>
      <c r="D242" s="84" t="s">
        <v>1589</v>
      </c>
      <c r="E242" s="84" t="s">
        <v>730</v>
      </c>
      <c r="F242" s="84"/>
      <c r="G242" s="84" t="str">
        <f>VLOOKUP(A242,'PAI 2025 GPS rempl2)'!$E$4:$L$504,8,0)</f>
        <v>N/A</v>
      </c>
      <c r="H242" s="84" t="str">
        <f>VLOOKUP(A242,'PAI 2025 GPS rempl2)'!$A$4:$V$504,15,0)</f>
        <v>Ejecutar el plan de trabajo de la estrategia de relacionamiento con la ciudadanía SIC 2025 (Informe de ejecución de estrategia de relacionamiento elaborado)</v>
      </c>
      <c r="I242" s="84">
        <f>VLOOKUP(A242,'PAI 2025 GPS rempl2)'!$A$4:$V$504,17,0)</f>
        <v>100</v>
      </c>
      <c r="J242" s="84" t="str">
        <f>VLOOKUP(A242,'PAI 2025 GPS rempl2)'!$A$4:$V$504,18,0)</f>
        <v>Porcentual</v>
      </c>
      <c r="K242" s="181" t="str">
        <f>VLOOKUP(A242,'PAI 2025 GPS rempl2)'!$A$4:$V$504,20,0)</f>
        <v>2025-05-02</v>
      </c>
      <c r="L242" s="181" t="str">
        <f>VLOOKUP(A242,'PAI 2025 GPS rempl2)'!$A$4:$V$504,21,0)</f>
        <v>2025-09-30</v>
      </c>
      <c r="M242" s="84" t="str">
        <f>VLOOKUP(A242,'PAI 2025 GPS rempl2)'!$A$4:$V$504,22,0)</f>
        <v>72-GRUPO DE TRABAJO DE ATENCION AL CIUDADANO</v>
      </c>
      <c r="N242" s="84"/>
      <c r="O242" s="84"/>
      <c r="P242" s="84"/>
      <c r="Q242" s="84"/>
      <c r="S242" s="83" t="s">
        <v>958</v>
      </c>
      <c r="T242" s="83" t="str">
        <f>VLOOKUP(A242,'PAI 2025 GPS rempl2)'!$A$3:$E$505,4,0)</f>
        <v>Actividad propia</v>
      </c>
      <c r="U242" s="84" t="s">
        <v>1581</v>
      </c>
      <c r="V242" s="31">
        <f>VLOOKUP(S242,'PAI 2025 GPS rempl2)'!$E$4:$P$504,12,0)</f>
        <v>10</v>
      </c>
      <c r="W242" s="150" t="e">
        <f>+(V242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3" spans="1:23" x14ac:dyDescent="0.25">
      <c r="A243" s="83" t="s">
        <v>959</v>
      </c>
      <c r="B243" s="83" t="str">
        <f>VLOOKUP(A243,'PAI 2025 GPS rempl2)'!$A$3:$E$505,4,0)</f>
        <v>Actividad propia</v>
      </c>
      <c r="C243" s="84" t="s">
        <v>1581</v>
      </c>
      <c r="D243" s="84" t="s">
        <v>1589</v>
      </c>
      <c r="E243" s="84" t="s">
        <v>730</v>
      </c>
      <c r="F243" s="84"/>
      <c r="G243" s="84" t="str">
        <f>VLOOKUP(A243,'PAI 2025 GPS rempl2)'!$E$4:$L$504,8,0)</f>
        <v>N/A</v>
      </c>
      <c r="H243" s="84" t="str">
        <f>VLOOKUP(A243,'PAI 2025 GPS rempl2)'!$A$4:$V$504,15,0)</f>
        <v>Elaborar y publicar informe con el resultado de la implementación de la estrategia de relacionamiento  (Informe publicado en el página web)</v>
      </c>
      <c r="I243" s="84">
        <f>VLOOKUP(A243,'PAI 2025 GPS rempl2)'!$A$4:$V$504,17,0)</f>
        <v>1</v>
      </c>
      <c r="J243" s="84" t="str">
        <f>VLOOKUP(A243,'PAI 2025 GPS rempl2)'!$A$4:$V$504,18,0)</f>
        <v>Númerica</v>
      </c>
      <c r="K243" s="181" t="str">
        <f>VLOOKUP(A243,'PAI 2025 GPS rempl2)'!$A$4:$V$504,20,0)</f>
        <v>2025-10-01</v>
      </c>
      <c r="L243" s="181" t="str">
        <f>VLOOKUP(A243,'PAI 2025 GPS rempl2)'!$A$4:$V$504,21,0)</f>
        <v>2025-11-14</v>
      </c>
      <c r="M243" s="84" t="str">
        <f>VLOOKUP(A243,'PAI 2025 GPS rempl2)'!$A$4:$V$504,22,0)</f>
        <v>72-GRUPO DE TRABAJO DE ATENCION AL CIUDADANO</v>
      </c>
      <c r="N243" s="84"/>
      <c r="O243" s="84"/>
      <c r="P243" s="84"/>
      <c r="Q243" s="84"/>
      <c r="S243" s="83" t="s">
        <v>959</v>
      </c>
      <c r="T243" s="83" t="str">
        <f>VLOOKUP(A243,'PAI 2025 GPS rempl2)'!$A$3:$E$505,4,0)</f>
        <v>Actividad propia</v>
      </c>
      <c r="U243" s="84" t="s">
        <v>1581</v>
      </c>
      <c r="V243" s="31">
        <f>VLOOKUP(S243,'PAI 2025 GPS rempl2)'!$E$4:$P$504,12,0)</f>
        <v>10</v>
      </c>
      <c r="W243" s="150" t="e">
        <f>+(V243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4" spans="1:23" x14ac:dyDescent="0.25">
      <c r="A244" s="83" t="s">
        <v>961</v>
      </c>
      <c r="B244" s="83" t="str">
        <f>VLOOKUP(A244,'PAI 2025 GPS rempl2)'!$A$3:$E$505,4,0)</f>
        <v>Producto</v>
      </c>
      <c r="C244" s="84" t="s">
        <v>1581</v>
      </c>
      <c r="D244" s="84" t="s">
        <v>1585</v>
      </c>
      <c r="E244" s="84" t="s">
        <v>646</v>
      </c>
      <c r="F244" s="84" t="s">
        <v>9</v>
      </c>
      <c r="G244" s="84" t="str">
        <f>VLOOKUP(A244,'PAI 2025 GPS rempl2)'!$E$4:$L$504,8,0)</f>
        <v>C-3599-0200-0005-53105b</v>
      </c>
      <c r="H244" s="84" t="str">
        <f>VLOOKUP(A244,'PAI 2025 GPS rempl2)'!$A$4:$V$504,15,0)</f>
        <v>Estrategia de Sinergia Interinstitucional para Jornadas Conjuntas de  Atención a la Ciudadanía, diseñada e implementada (Informe de actividades realizadas)</v>
      </c>
      <c r="I244" s="84">
        <f>VLOOKUP(A244,'PAI 2025 GPS rempl2)'!$A$4:$V$504,17,0)</f>
        <v>1</v>
      </c>
      <c r="J244" s="84" t="str">
        <f>VLOOKUP(A244,'PAI 2025 GPS rempl2)'!$A$4:$V$504,18,0)</f>
        <v>Númerica</v>
      </c>
      <c r="K244" s="181" t="str">
        <f>VLOOKUP(A244,'PAI 2025 GPS rempl2)'!$A$4:$V$504,20,0)</f>
        <v>2025-02-03</v>
      </c>
      <c r="L244" s="181" t="str">
        <f>VLOOKUP(A244,'PAI 2025 GPS rempl2)'!$A$4:$V$504,21,0)</f>
        <v>2025-12-31</v>
      </c>
      <c r="M244" s="84" t="str">
        <f>VLOOKUP(A244,'PAI 2025 GPS rempl2)'!$A$4:$V$504,22,0)</f>
        <v>72-GRUPO DE TRABAJO DE ATENCION AL CIUDADANO</v>
      </c>
      <c r="N244" s="84" t="s">
        <v>1458</v>
      </c>
      <c r="O244" s="84" t="s">
        <v>1496</v>
      </c>
      <c r="P244" s="84">
        <v>0</v>
      </c>
      <c r="Q244" s="84" t="s">
        <v>1551</v>
      </c>
      <c r="S244" s="83" t="s">
        <v>961</v>
      </c>
      <c r="T244" s="83" t="str">
        <f>VLOOKUP(A244,'PAI 2025 GPS rempl2)'!$A$3:$E$505,4,0)</f>
        <v>Producto</v>
      </c>
      <c r="U244" s="84" t="s">
        <v>1581</v>
      </c>
      <c r="V244" s="31">
        <f>VLOOKUP(S244,'PAI 2025 GPS rempl2)'!$E$4:$P$504,12,0)</f>
        <v>25</v>
      </c>
      <c r="W244" s="148">
        <f>(V244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5" spans="1:23" x14ac:dyDescent="0.25">
      <c r="A245" s="83" t="s">
        <v>963</v>
      </c>
      <c r="B245" s="83" t="str">
        <f>VLOOKUP(A245,'PAI 2025 GPS rempl2)'!$A$3:$E$505,4,0)</f>
        <v>Actividad propia</v>
      </c>
      <c r="C245" s="84" t="s">
        <v>1581</v>
      </c>
      <c r="D245" s="84" t="s">
        <v>1585</v>
      </c>
      <c r="E245" s="84" t="s">
        <v>646</v>
      </c>
      <c r="F245" s="84"/>
      <c r="G245" s="84" t="str">
        <f>VLOOKUP(A245,'PAI 2025 GPS rempl2)'!$E$4:$L$504,8,0)</f>
        <v>N/A</v>
      </c>
      <c r="H245" s="84" t="str">
        <f>VLOOKUP(A245,'PAI 2025 GPS rempl2)'!$A$4:$V$504,15,0)</f>
        <v>Diseñar la estrategia de sinergia con otras entidades que incluya plan de trabajo   (Documento estrategia (incluye plan de trabajo)</v>
      </c>
      <c r="I245" s="84">
        <f>VLOOKUP(A245,'PAI 2025 GPS rempl2)'!$A$4:$V$504,17,0)</f>
        <v>1</v>
      </c>
      <c r="J245" s="84" t="str">
        <f>VLOOKUP(A245,'PAI 2025 GPS rempl2)'!$A$4:$V$504,18,0)</f>
        <v>Númerica</v>
      </c>
      <c r="K245" s="181" t="str">
        <f>VLOOKUP(A245,'PAI 2025 GPS rempl2)'!$A$4:$V$504,20,0)</f>
        <v>2025-02-03</v>
      </c>
      <c r="L245" s="181" t="str">
        <f>VLOOKUP(A245,'PAI 2025 GPS rempl2)'!$A$4:$V$504,21,0)</f>
        <v>2025-03-31</v>
      </c>
      <c r="M245" s="84" t="str">
        <f>VLOOKUP(A245,'PAI 2025 GPS rempl2)'!$A$4:$V$504,22,0)</f>
        <v>72-GRUPO DE TRABAJO DE ATENCION AL CIUDADANO</v>
      </c>
      <c r="N245" s="84"/>
      <c r="O245" s="84"/>
      <c r="P245" s="84"/>
      <c r="Q245" s="84"/>
      <c r="S245" s="83" t="s">
        <v>963</v>
      </c>
      <c r="T245" s="83" t="str">
        <f>VLOOKUP(A245,'PAI 2025 GPS rempl2)'!$A$3:$E$505,4,0)</f>
        <v>Actividad propia</v>
      </c>
      <c r="U245" s="84" t="s">
        <v>1581</v>
      </c>
      <c r="V245" s="31">
        <f>VLOOKUP(S245,'PAI 2025 GPS rempl2)'!$E$4:$P$504,12,0)</f>
        <v>30</v>
      </c>
      <c r="W245" s="150" t="e">
        <f>+(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6" spans="1:23" x14ac:dyDescent="0.25">
      <c r="A246" s="83" t="s">
        <v>965</v>
      </c>
      <c r="B246" s="83" t="str">
        <f>VLOOKUP(A246,'PAI 2025 GPS rempl2)'!$A$3:$E$505,4,0)</f>
        <v>Actividad propia</v>
      </c>
      <c r="C246" s="84" t="s">
        <v>1581</v>
      </c>
      <c r="D246" s="84" t="s">
        <v>1585</v>
      </c>
      <c r="E246" s="84" t="s">
        <v>646</v>
      </c>
      <c r="F246" s="84"/>
      <c r="G246" s="84" t="str">
        <f>VLOOKUP(A246,'PAI 2025 GPS rempl2)'!$E$4:$L$504,8,0)</f>
        <v>N/A</v>
      </c>
      <c r="H246" s="84" t="str">
        <f>VLOOKUP(A246,'PAI 2025 GPS rempl2)'!$A$4:$V$504,15,0)</f>
        <v>Ejecutar el plan de trabajo de la estrategia de sinergia (Documento de seguimiento trimestral)</v>
      </c>
      <c r="I246" s="84">
        <f>VLOOKUP(A246,'PAI 2025 GPS rempl2)'!$A$4:$V$504,17,0)</f>
        <v>100</v>
      </c>
      <c r="J246" s="84" t="str">
        <f>VLOOKUP(A246,'PAI 2025 GPS rempl2)'!$A$4:$V$504,18,0)</f>
        <v>Porcentual</v>
      </c>
      <c r="K246" s="181" t="str">
        <f>VLOOKUP(A246,'PAI 2025 GPS rempl2)'!$A$4:$V$504,20,0)</f>
        <v>2025-04-01</v>
      </c>
      <c r="L246" s="181" t="str">
        <f>VLOOKUP(A246,'PAI 2025 GPS rempl2)'!$A$4:$V$504,21,0)</f>
        <v>2025-12-31</v>
      </c>
      <c r="M246" s="84" t="str">
        <f>VLOOKUP(A246,'PAI 2025 GPS rempl2)'!$A$4:$V$504,22,0)</f>
        <v>72-GRUPO DE TRABAJO DE ATENCION AL CIUDADANO</v>
      </c>
      <c r="N246" s="84"/>
      <c r="O246" s="84"/>
      <c r="P246" s="84"/>
      <c r="Q246" s="84"/>
      <c r="S246" s="83" t="s">
        <v>965</v>
      </c>
      <c r="T246" s="83" t="str">
        <f>VLOOKUP(A246,'PAI 2025 GPS rempl2)'!$A$3:$E$505,4,0)</f>
        <v>Actividad propia</v>
      </c>
      <c r="U246" s="84" t="s">
        <v>1581</v>
      </c>
      <c r="V246" s="31">
        <f>VLOOKUP(S246,'PAI 2025 GPS rempl2)'!$E$4:$P$504,12,0)</f>
        <v>60</v>
      </c>
      <c r="W246" s="150" t="e">
        <f>+(V246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7" spans="1:23" x14ac:dyDescent="0.25">
      <c r="A247" s="83" t="s">
        <v>966</v>
      </c>
      <c r="B247" s="83" t="str">
        <f>VLOOKUP(A247,'PAI 2025 GPS rempl2)'!$A$3:$E$505,4,0)</f>
        <v>Actividad propia</v>
      </c>
      <c r="C247" s="84" t="s">
        <v>1581</v>
      </c>
      <c r="D247" s="84" t="s">
        <v>1585</v>
      </c>
      <c r="E247" s="84" t="s">
        <v>646</v>
      </c>
      <c r="F247" s="84"/>
      <c r="G247" s="84" t="str">
        <f>VLOOKUP(A247,'PAI 2025 GPS rempl2)'!$E$4:$L$504,8,0)</f>
        <v>N/A</v>
      </c>
      <c r="H247" s="84" t="str">
        <f>VLOOKUP(A247,'PAI 2025 GPS rempl2)'!$A$4:$V$504,15,0)</f>
        <v>Elaborar informe final de la estrategia (Informe elaborado)</v>
      </c>
      <c r="I247" s="84">
        <f>VLOOKUP(A247,'PAI 2025 GPS rempl2)'!$A$4:$V$504,17,0)</f>
        <v>1</v>
      </c>
      <c r="J247" s="84" t="str">
        <f>VLOOKUP(A247,'PAI 2025 GPS rempl2)'!$A$4:$V$504,18,0)</f>
        <v>Númerica</v>
      </c>
      <c r="K247" s="181" t="str">
        <f>VLOOKUP(A247,'PAI 2025 GPS rempl2)'!$A$4:$V$504,20,0)</f>
        <v>2025-12-01</v>
      </c>
      <c r="L247" s="181" t="str">
        <f>VLOOKUP(A247,'PAI 2025 GPS rempl2)'!$A$4:$V$504,21,0)</f>
        <v>2025-12-31</v>
      </c>
      <c r="M247" s="84" t="str">
        <f>VLOOKUP(A247,'PAI 2025 GPS rempl2)'!$A$4:$V$504,22,0)</f>
        <v>72-GRUPO DE TRABAJO DE ATENCION AL CIUDADANO</v>
      </c>
      <c r="N247" s="84"/>
      <c r="O247" s="84"/>
      <c r="P247" s="84"/>
      <c r="Q247" s="84"/>
      <c r="S247" s="83" t="s">
        <v>966</v>
      </c>
      <c r="T247" s="83" t="str">
        <f>VLOOKUP(A247,'PAI 2025 GPS rempl2)'!$A$3:$E$505,4,0)</f>
        <v>Actividad propia</v>
      </c>
      <c r="U247" s="84" t="s">
        <v>1581</v>
      </c>
      <c r="V247" s="31">
        <f>VLOOKUP(S247,'PAI 2025 GPS rempl2)'!$E$4:$P$504,12,0)</f>
        <v>10</v>
      </c>
      <c r="W247" s="150" t="e">
        <f>+(V247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48" spans="1:23" x14ac:dyDescent="0.25">
      <c r="A248" s="83" t="s">
        <v>968</v>
      </c>
      <c r="B248" s="83" t="str">
        <f>VLOOKUP(A248,'PAI 2025 GPS rempl2)'!$A$3:$E$505,4,0)</f>
        <v>Producto</v>
      </c>
      <c r="C248" s="84" t="s">
        <v>1581</v>
      </c>
      <c r="D248" s="84" t="s">
        <v>1589</v>
      </c>
      <c r="E248" s="84" t="s">
        <v>730</v>
      </c>
      <c r="F248" s="84" t="s">
        <v>10</v>
      </c>
      <c r="G248" s="84" t="str">
        <f>VLOOKUP(A248,'PAI 2025 GPS rempl2)'!$E$4:$L$504,8,0)</f>
        <v>C-3599-0200-0005-53105b</v>
      </c>
      <c r="H248" s="84" t="str">
        <f>VLOOKUP(A248,'PAI 2025 GPS rempl2)'!$A$4:$V$504,15,0)</f>
        <v>Programa de atención a la ciudadanía con enfoque diferencial implementado. (Informe de actividades realizadas )</v>
      </c>
      <c r="I248" s="84">
        <f>VLOOKUP(A248,'PAI 2025 GPS rempl2)'!$A$4:$V$504,17,0)</f>
        <v>1</v>
      </c>
      <c r="J248" s="84" t="str">
        <f>VLOOKUP(A248,'PAI 2025 GPS rempl2)'!$A$4:$V$504,18,0)</f>
        <v>Númerica</v>
      </c>
      <c r="K248" s="181" t="str">
        <f>VLOOKUP(A248,'PAI 2025 GPS rempl2)'!$A$4:$V$504,20,0)</f>
        <v>2025-02-03</v>
      </c>
      <c r="L248" s="181" t="str">
        <f>VLOOKUP(A248,'PAI 2025 GPS rempl2)'!$A$4:$V$504,21,0)</f>
        <v>2025-11-28</v>
      </c>
      <c r="M248" s="84" t="str">
        <f>VLOOKUP(A248,'PAI 2025 GPS rempl2)'!$A$4:$V$504,22,0)</f>
        <v>142-GRUPO DE TRABAJO DE SERVICIOS ADMINISTRATIVOS Y RECURSOS FÍSICOS;
20-OFICINA DE TECNOLOGÍA E INFORMÁTICA;
72-GRUPO DE TRABAJO DE ATENCION AL CIUDADANO</v>
      </c>
      <c r="N248" s="84" t="s">
        <v>1456</v>
      </c>
      <c r="O248" s="84" t="s">
        <v>1457</v>
      </c>
      <c r="P248" s="84">
        <v>0</v>
      </c>
      <c r="Q248" s="84" t="s">
        <v>1553</v>
      </c>
      <c r="S248" s="83" t="s">
        <v>968</v>
      </c>
      <c r="T248" s="83" t="str">
        <f>VLOOKUP(A248,'PAI 2025 GPS rempl2)'!$A$3:$E$505,4,0)</f>
        <v>Producto</v>
      </c>
      <c r="U248" s="84" t="s">
        <v>1581</v>
      </c>
      <c r="V248" s="31">
        <f>VLOOKUP(S248,'PAI 2025 GPS rempl2)'!$E$4:$P$504,12,0)</f>
        <v>25</v>
      </c>
      <c r="W248" s="148">
        <f>(V248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9" spans="1:23" x14ac:dyDescent="0.25">
      <c r="A249" s="83" t="s">
        <v>970</v>
      </c>
      <c r="B249" s="83" t="str">
        <f>VLOOKUP(A249,'PAI 2025 GPS rempl2)'!$A$3:$E$505,4,0)</f>
        <v>Actividad propia</v>
      </c>
      <c r="C249" s="84" t="s">
        <v>1581</v>
      </c>
      <c r="D249" s="84" t="s">
        <v>1589</v>
      </c>
      <c r="E249" s="84" t="s">
        <v>730</v>
      </c>
      <c r="F249" s="84"/>
      <c r="G249" s="84" t="str">
        <f>VLOOKUP(A249,'PAI 2025 GPS rempl2)'!$E$4:$L$504,8,0)</f>
        <v>N/A</v>
      </c>
      <c r="H249" s="84" t="str">
        <f>VLOOKUP(A249,'PAI 2025 GPS rempl2)'!$A$4:$V$504,15,0)</f>
        <v>Identificar e intervenir los canales y servicios a los que se aplicará el enfoque diferencial (Documento con la propuesta de intervención de canales/servicios)</v>
      </c>
      <c r="I249" s="84">
        <f>VLOOKUP(A249,'PAI 2025 GPS rempl2)'!$A$4:$V$504,17,0)</f>
        <v>1</v>
      </c>
      <c r="J249" s="84" t="str">
        <f>VLOOKUP(A249,'PAI 2025 GPS rempl2)'!$A$4:$V$504,18,0)</f>
        <v>Númerica</v>
      </c>
      <c r="K249" s="181" t="str">
        <f>VLOOKUP(A249,'PAI 2025 GPS rempl2)'!$A$4:$V$504,20,0)</f>
        <v>2025-02-03</v>
      </c>
      <c r="L249" s="181" t="str">
        <f>VLOOKUP(A249,'PAI 2025 GPS rempl2)'!$A$4:$V$504,21,0)</f>
        <v>2025-03-14</v>
      </c>
      <c r="M249" s="84" t="str">
        <f>VLOOKUP(A249,'PAI 2025 GPS rempl2)'!$A$4:$V$504,22,0)</f>
        <v>72-GRUPO DE TRABAJO DE ATENCION AL CIUDADANO</v>
      </c>
      <c r="N249" s="84"/>
      <c r="O249" s="84"/>
      <c r="P249" s="84"/>
      <c r="Q249" s="84"/>
      <c r="S249" s="83" t="s">
        <v>970</v>
      </c>
      <c r="T249" s="83" t="str">
        <f>VLOOKUP(A249,'PAI 2025 GPS rempl2)'!$A$3:$E$505,4,0)</f>
        <v>Actividad propia</v>
      </c>
      <c r="U249" s="84" t="s">
        <v>1581</v>
      </c>
      <c r="V249" s="31">
        <f>VLOOKUP(S249,'PAI 2025 GPS rempl2)'!$E$4:$P$504,12,0)</f>
        <v>15</v>
      </c>
      <c r="W249" s="150" t="e">
        <f>+(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0" spans="1:23" x14ac:dyDescent="0.25">
      <c r="A250" s="83" t="s">
        <v>972</v>
      </c>
      <c r="B250" s="83" t="str">
        <f>VLOOKUP(A250,'PAI 2025 GPS rempl2)'!$A$3:$E$505,4,0)</f>
        <v>Actividad propia</v>
      </c>
      <c r="C250" s="84" t="s">
        <v>1581</v>
      </c>
      <c r="D250" s="84" t="s">
        <v>1589</v>
      </c>
      <c r="E250" s="84" t="s">
        <v>730</v>
      </c>
      <c r="F250" s="84"/>
      <c r="G250" s="84" t="str">
        <f>VLOOKUP(A250,'PAI 2025 GPS rempl2)'!$E$4:$L$504,8,0)</f>
        <v>N/A</v>
      </c>
      <c r="H250" s="84" t="str">
        <f>VLOOKUP(A250,'PAI 2025 GPS rempl2)'!$A$4:$V$504,15,0)</f>
        <v>Implementar la señalización inclusiva en otro lenguaje o idioma para los puntos priorizados de atención al ciudadano presenciales a nivel nacional (Informe de implementación)</v>
      </c>
      <c r="I250" s="84">
        <f>VLOOKUP(A250,'PAI 2025 GPS rempl2)'!$A$4:$V$504,17,0)</f>
        <v>1</v>
      </c>
      <c r="J250" s="84" t="str">
        <f>VLOOKUP(A250,'PAI 2025 GPS rempl2)'!$A$4:$V$504,18,0)</f>
        <v>Númerica</v>
      </c>
      <c r="K250" s="181" t="str">
        <f>VLOOKUP(A250,'PAI 2025 GPS rempl2)'!$A$4:$V$504,20,0)</f>
        <v>2025-03-18</v>
      </c>
      <c r="L250" s="181" t="str">
        <f>VLOOKUP(A250,'PAI 2025 GPS rempl2)'!$A$4:$V$504,21,0)</f>
        <v>2025-08-29</v>
      </c>
      <c r="M250" s="84" t="str">
        <f>VLOOKUP(A250,'PAI 2025 GPS rempl2)'!$A$4:$V$504,22,0)</f>
        <v>142-GRUPO DE TRABAJO DE SERVICIOS ADMINISTRATIVOS Y RECURSOS FÍSICOS;
72-GRUPO DE TRABAJO DE ATENCION AL CIUDADANO</v>
      </c>
      <c r="N250" s="84"/>
      <c r="O250" s="84"/>
      <c r="P250" s="84"/>
      <c r="Q250" s="84"/>
      <c r="S250" s="83" t="s">
        <v>972</v>
      </c>
      <c r="T250" s="83" t="str">
        <f>VLOOKUP(A250,'PAI 2025 GPS rempl2)'!$A$3:$E$505,4,0)</f>
        <v>Actividad propia</v>
      </c>
      <c r="U250" s="84" t="s">
        <v>1581</v>
      </c>
      <c r="V250" s="31">
        <f>VLOOKUP(S250,'PAI 2025 GPS rempl2)'!$E$4:$P$504,12,0)</f>
        <v>15</v>
      </c>
      <c r="W250" s="150" t="e">
        <f>+(V250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1" spans="1:23" x14ac:dyDescent="0.25">
      <c r="A251" s="83" t="s">
        <v>975</v>
      </c>
      <c r="B251" s="83" t="str">
        <f>VLOOKUP(A251,'PAI 2025 GPS rempl2)'!$A$3:$E$505,4,0)</f>
        <v>Actividad propia</v>
      </c>
      <c r="C251" s="84" t="s">
        <v>1581</v>
      </c>
      <c r="D251" s="84" t="s">
        <v>1589</v>
      </c>
      <c r="E251" s="84" t="s">
        <v>730</v>
      </c>
      <c r="F251" s="84"/>
      <c r="G251" s="84" t="str">
        <f>VLOOKUP(A251,'PAI 2025 GPS rempl2)'!$E$4:$L$504,8,0)</f>
        <v>N/A</v>
      </c>
      <c r="H251" s="84" t="str">
        <f>VLOOKUP(A251,'PAI 2025 GPS rempl2)'!$A$4:$V$504,15,0)</f>
        <v>Desarrolla jornada  con las entidades líderes en la atención incluyente y documentar las buenas prácticas en la materia (Documento de buenas prácticas identificadas)</v>
      </c>
      <c r="I251" s="84">
        <f>VLOOKUP(A251,'PAI 2025 GPS rempl2)'!$A$4:$V$504,17,0)</f>
        <v>1</v>
      </c>
      <c r="J251" s="84" t="str">
        <f>VLOOKUP(A251,'PAI 2025 GPS rempl2)'!$A$4:$V$504,18,0)</f>
        <v>Númerica</v>
      </c>
      <c r="K251" s="181" t="str">
        <f>VLOOKUP(A251,'PAI 2025 GPS rempl2)'!$A$4:$V$504,20,0)</f>
        <v>2025-04-01</v>
      </c>
      <c r="L251" s="181" t="str">
        <f>VLOOKUP(A251,'PAI 2025 GPS rempl2)'!$A$4:$V$504,21,0)</f>
        <v>2025-06-04</v>
      </c>
      <c r="M251" s="84" t="str">
        <f>VLOOKUP(A251,'PAI 2025 GPS rempl2)'!$A$4:$V$504,22,0)</f>
        <v>72-GRUPO DE TRABAJO DE ATENCION AL CIUDADANO</v>
      </c>
      <c r="N251" s="84"/>
      <c r="O251" s="84"/>
      <c r="P251" s="84"/>
      <c r="Q251" s="84"/>
      <c r="S251" s="83" t="s">
        <v>975</v>
      </c>
      <c r="T251" s="83" t="str">
        <f>VLOOKUP(A251,'PAI 2025 GPS rempl2)'!$A$3:$E$505,4,0)</f>
        <v>Actividad propia</v>
      </c>
      <c r="U251" s="84" t="s">
        <v>1581</v>
      </c>
      <c r="V251" s="31">
        <f>VLOOKUP(S251,'PAI 2025 GPS rempl2)'!$E$4:$P$504,12,0)</f>
        <v>20</v>
      </c>
      <c r="W251" s="150" t="e">
        <f>+(V251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2" spans="1:23" x14ac:dyDescent="0.25">
      <c r="A252" s="83" t="s">
        <v>977</v>
      </c>
      <c r="B252" s="83" t="str">
        <f>VLOOKUP(A252,'PAI 2025 GPS rempl2)'!$A$3:$E$505,4,0)</f>
        <v>Actividad propia eliminada</v>
      </c>
      <c r="C252" s="84" t="s">
        <v>1581</v>
      </c>
      <c r="D252" s="84" t="s">
        <v>1589</v>
      </c>
      <c r="E252" s="84" t="s">
        <v>730</v>
      </c>
      <c r="F252" s="84"/>
      <c r="G252" s="84" t="str">
        <f>VLOOKUP(A252,'PAI 2025 GPS rempl2)'!$E$4:$L$504,8,0)</f>
        <v>N/A</v>
      </c>
      <c r="H252" s="84" t="str">
        <f>VLOOKUP(A252,'PAI 2025 GPS rempl2)'!$A$4:$V$504,15,0)</f>
        <v>Rediseñar el menú de atención y servicios a la ciudadanía con mejoras en la accesibilidad y experiencia de los usuarios  (Menú destacado actualizado)</v>
      </c>
      <c r="I252" s="84">
        <f>VLOOKUP(A252,'PAI 2025 GPS rempl2)'!$A$4:$V$504,17,0)</f>
        <v>1</v>
      </c>
      <c r="J252" s="84" t="str">
        <f>VLOOKUP(A252,'PAI 2025 GPS rempl2)'!$A$4:$V$504,18,0)</f>
        <v>Númerica</v>
      </c>
      <c r="K252" s="181" t="str">
        <f>VLOOKUP(A252,'PAI 2025 GPS rempl2)'!$A$4:$V$504,20,0)</f>
        <v>2025-06-03</v>
      </c>
      <c r="L252" s="181" t="str">
        <f>VLOOKUP(A252,'PAI 2025 GPS rempl2)'!$A$4:$V$504,21,0)</f>
        <v>2025-11-28</v>
      </c>
      <c r="M252" s="84" t="str">
        <f>VLOOKUP(A252,'PAI 2025 GPS rempl2)'!$A$4:$V$504,22,0)</f>
        <v>20-OFICINA DE TECNOLOGÍA E INFORMÁTICA;
72-GRUPO DE TRABAJO DE ATENCION AL CIUDADANO</v>
      </c>
      <c r="N252" s="84"/>
      <c r="O252" s="84"/>
      <c r="P252" s="84"/>
      <c r="Q252" s="84"/>
      <c r="S252" s="83" t="s">
        <v>977</v>
      </c>
      <c r="T252" s="83" t="str">
        <f>VLOOKUP(A252,'PAI 2025 GPS rempl2)'!$A$3:$E$505,4,0)</f>
        <v>Actividad propia eliminada</v>
      </c>
      <c r="U252" s="84" t="s">
        <v>1581</v>
      </c>
      <c r="V252" s="31">
        <f>VLOOKUP(S252,'PAI 2025 GPS rempl2)'!$E$4:$P$504,12,0)</f>
        <v>30</v>
      </c>
      <c r="W252" s="150" t="e">
        <f>+(V252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3" spans="1:23" x14ac:dyDescent="0.25">
      <c r="A253" s="83" t="s">
        <v>980</v>
      </c>
      <c r="B253" s="83" t="str">
        <f>VLOOKUP(A253,'PAI 2025 GPS rempl2)'!$A$3:$E$505,4,0)</f>
        <v>Actividad propia</v>
      </c>
      <c r="C253" s="84" t="s">
        <v>1581</v>
      </c>
      <c r="D253" s="84" t="s">
        <v>1589</v>
      </c>
      <c r="E253" s="84" t="s">
        <v>730</v>
      </c>
      <c r="F253" s="84"/>
      <c r="G253" s="84" t="str">
        <f>VLOOKUP(A253,'PAI 2025 GPS rempl2)'!$E$4:$L$504,8,0)</f>
        <v>N/A</v>
      </c>
      <c r="H253" s="84" t="str">
        <f>VLOOKUP(A253,'PAI 2025 GPS rempl2)'!$A$4:$V$504,15,0)</f>
        <v>Implementar fase 2 del traductor interactivo  (Adquisición pantalla y en funcionamiento)</v>
      </c>
      <c r="I253" s="84">
        <f>VLOOKUP(A253,'PAI 2025 GPS rempl2)'!$A$4:$V$504,17,0)</f>
        <v>1</v>
      </c>
      <c r="J253" s="84" t="str">
        <f>VLOOKUP(A253,'PAI 2025 GPS rempl2)'!$A$4:$V$504,18,0)</f>
        <v>Númerica</v>
      </c>
      <c r="K253" s="181" t="str">
        <f>VLOOKUP(A253,'PAI 2025 GPS rempl2)'!$A$4:$V$504,20,0)</f>
        <v>2025-06-20</v>
      </c>
      <c r="L253" s="181" t="str">
        <f>VLOOKUP(A253,'PAI 2025 GPS rempl2)'!$A$4:$V$504,21,0)</f>
        <v>2025-11-28</v>
      </c>
      <c r="M253" s="84" t="str">
        <f>VLOOKUP(A253,'PAI 2025 GPS rempl2)'!$A$4:$V$504,22,0)</f>
        <v>20-OFICINA DE TECNOLOGÍA E INFORMÁTICA;
72-GRUPO DE TRABAJO DE ATENCION AL CIUDADANO</v>
      </c>
      <c r="N253" s="84"/>
      <c r="O253" s="84"/>
      <c r="P253" s="84"/>
      <c r="Q253" s="84"/>
      <c r="S253" s="83" t="s">
        <v>980</v>
      </c>
      <c r="T253" s="83" t="str">
        <f>VLOOKUP(A253,'PAI 2025 GPS rempl2)'!$A$3:$E$505,4,0)</f>
        <v>Actividad propia</v>
      </c>
      <c r="U253" s="84" t="s">
        <v>1581</v>
      </c>
      <c r="V253" s="31">
        <f>VLOOKUP(S253,'PAI 2025 GPS rempl2)'!$E$4:$P$504,12,0)</f>
        <v>50</v>
      </c>
      <c r="W253" s="150" t="e">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4" spans="1:23" x14ac:dyDescent="0.25">
      <c r="A254" s="83" t="s">
        <v>982</v>
      </c>
      <c r="B254" s="83" t="str">
        <f>VLOOKUP(A254,'PAI 2025 GPS rempl2)'!$A$3:$E$505,4,0)</f>
        <v>Producto</v>
      </c>
      <c r="C254" s="84" t="s">
        <v>1581</v>
      </c>
      <c r="D254" s="84" t="s">
        <v>1589</v>
      </c>
      <c r="E254" s="84" t="s">
        <v>730</v>
      </c>
      <c r="F254" s="84" t="s">
        <v>61</v>
      </c>
      <c r="G254" s="84" t="str">
        <f>VLOOKUP(A254,'PAI 2025 GPS rempl2)'!$E$4:$L$504,8,0)</f>
        <v>C-3599-0200-0005-53105b</v>
      </c>
      <c r="H254" s="84" t="str">
        <f>VLOOKUP(A254,'PAI 2025 GPS rempl2)'!$A$4:$V$504,15,0)</f>
        <v>Estrategia de promoción de la participación ciudadana en la SIC, formulada e implementada  (Informe de actividades realizadas )</v>
      </c>
      <c r="I254" s="84">
        <f>VLOOKUP(A254,'PAI 2025 GPS rempl2)'!$A$4:$V$504,17,0)</f>
        <v>30</v>
      </c>
      <c r="J254" s="84" t="str">
        <f>VLOOKUP(A254,'PAI 2025 GPS rempl2)'!$A$4:$V$504,18,0)</f>
        <v>Porcentual</v>
      </c>
      <c r="K254" s="181" t="str">
        <f>VLOOKUP(A254,'PAI 2025 GPS rempl2)'!$A$4:$V$504,20,0)</f>
        <v>2025-01-15</v>
      </c>
      <c r="L254" s="181" t="str">
        <f>VLOOKUP(A254,'PAI 2025 GPS rempl2)'!$A$4:$V$504,21,0)</f>
        <v>2025-12-15</v>
      </c>
      <c r="M254" s="84" t="str">
        <f>VLOOKUP(A254,'PAI 2025 GPS rempl2)'!$A$4:$V$504,22,0)</f>
        <v>72-GRUPO DE TRABAJO DE ATENCION AL CIUDADANO</v>
      </c>
      <c r="N254" s="84" t="s">
        <v>1795</v>
      </c>
      <c r="O254" s="84" t="s">
        <v>1451</v>
      </c>
      <c r="P254" s="84" t="s">
        <v>1619</v>
      </c>
      <c r="Q254" s="84" t="s">
        <v>1551</v>
      </c>
      <c r="S254" s="83" t="s">
        <v>982</v>
      </c>
      <c r="T254" s="83" t="str">
        <f>VLOOKUP(A254,'PAI 2025 GPS rempl2)'!$A$3:$E$505,4,0)</f>
        <v>Producto</v>
      </c>
      <c r="U254" s="84" t="s">
        <v>1581</v>
      </c>
      <c r="V254" s="31">
        <f>VLOOKUP(S254,'PAI 2025 GPS rempl2)'!$E$4:$P$504,12,0)</f>
        <v>20</v>
      </c>
      <c r="W254" s="148">
        <f>(V254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255" spans="1:23" x14ac:dyDescent="0.25">
      <c r="A255" s="83" t="s">
        <v>984</v>
      </c>
      <c r="B255" s="83" t="str">
        <f>VLOOKUP(A255,'PAI 2025 GPS rempl2)'!$A$3:$E$505,4,0)</f>
        <v>Actividad propia</v>
      </c>
      <c r="C255" s="84" t="s">
        <v>1581</v>
      </c>
      <c r="D255" s="84" t="s">
        <v>1589</v>
      </c>
      <c r="E255" s="84" t="s">
        <v>730</v>
      </c>
      <c r="F255" s="84"/>
      <c r="G255" s="84" t="str">
        <f>VLOOKUP(A255,'PAI 2025 GPS rempl2)'!$E$4:$L$504,8,0)</f>
        <v>N/A</v>
      </c>
      <c r="H255" s="84" t="str">
        <f>VLOOKUP(A255,'PAI 2025 GPS rempl2)'!$A$4:$V$504,15,0)</f>
        <v>Diseñar la estrategia de participación ciudadanía SIC 2025 que incluya el plan detrabajo para su ejecución (Documento de estrategia)</v>
      </c>
      <c r="I255" s="84">
        <f>VLOOKUP(A255,'PAI 2025 GPS rempl2)'!$A$4:$V$504,17,0)</f>
        <v>1</v>
      </c>
      <c r="J255" s="84" t="str">
        <f>VLOOKUP(A255,'PAI 2025 GPS rempl2)'!$A$4:$V$504,18,0)</f>
        <v>Númerica</v>
      </c>
      <c r="K255" s="181" t="str">
        <f>VLOOKUP(A255,'PAI 2025 GPS rempl2)'!$A$4:$V$504,20,0)</f>
        <v>2025-01-15</v>
      </c>
      <c r="L255" s="181" t="str">
        <f>VLOOKUP(A255,'PAI 2025 GPS rempl2)'!$A$4:$V$504,21,0)</f>
        <v>2025-02-18</v>
      </c>
      <c r="M255" s="84" t="str">
        <f>VLOOKUP(A255,'PAI 2025 GPS rempl2)'!$A$4:$V$504,22,0)</f>
        <v>72-GRUPO DE TRABAJO DE ATENCION AL CIUDADANO</v>
      </c>
      <c r="N255" s="84"/>
      <c r="O255" s="84"/>
      <c r="P255" s="84"/>
      <c r="Q255" s="84"/>
      <c r="S255" s="83" t="s">
        <v>984</v>
      </c>
      <c r="T255" s="83" t="str">
        <f>VLOOKUP(A255,'PAI 2025 GPS rempl2)'!$A$3:$E$505,4,0)</f>
        <v>Actividad propia</v>
      </c>
      <c r="U255" s="84" t="s">
        <v>1581</v>
      </c>
      <c r="V255" s="31">
        <f>VLOOKUP(S255,'PAI 2025 GPS rempl2)'!$E$4:$P$504,12,0)</f>
        <v>25</v>
      </c>
      <c r="W255" s="150" t="e">
        <f>+(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6" spans="1:23" x14ac:dyDescent="0.25">
      <c r="A256" s="83" t="s">
        <v>986</v>
      </c>
      <c r="B256" s="83" t="str">
        <f>VLOOKUP(A256,'PAI 2025 GPS rempl2)'!$A$3:$E$505,4,0)</f>
        <v>Actividad propia</v>
      </c>
      <c r="C256" s="84" t="s">
        <v>1581</v>
      </c>
      <c r="D256" s="84" t="s">
        <v>1589</v>
      </c>
      <c r="E256" s="84" t="s">
        <v>730</v>
      </c>
      <c r="F256" s="84"/>
      <c r="G256" s="84" t="str">
        <f>VLOOKUP(A256,'PAI 2025 GPS rempl2)'!$E$4:$L$504,8,0)</f>
        <v>N/A</v>
      </c>
      <c r="H256" s="84" t="str">
        <f>VLOOKUP(A256,'PAI 2025 GPS rempl2)'!$A$4:$V$504,15,0)</f>
        <v>Comunicar a los grupos de valor la Estrategia de participación ciudadana diseñada  (Capturas de pantalla de la divulgación en la página web y redes sociales)</v>
      </c>
      <c r="I256" s="84">
        <f>VLOOKUP(A256,'PAI 2025 GPS rempl2)'!$A$4:$V$504,17,0)</f>
        <v>1</v>
      </c>
      <c r="J256" s="84" t="str">
        <f>VLOOKUP(A256,'PAI 2025 GPS rempl2)'!$A$4:$V$504,18,0)</f>
        <v>Númerica</v>
      </c>
      <c r="K256" s="181" t="str">
        <f>VLOOKUP(A256,'PAI 2025 GPS rempl2)'!$A$4:$V$504,20,0)</f>
        <v>2025-02-19</v>
      </c>
      <c r="L256" s="181" t="str">
        <f>VLOOKUP(A256,'PAI 2025 GPS rempl2)'!$A$4:$V$504,21,0)</f>
        <v>2025-02-28</v>
      </c>
      <c r="M256" s="84" t="str">
        <f>VLOOKUP(A256,'PAI 2025 GPS rempl2)'!$A$4:$V$504,22,0)</f>
        <v>72-GRUPO DE TRABAJO DE ATENCION AL CIUDADANO</v>
      </c>
      <c r="N256" s="84"/>
      <c r="O256" s="84"/>
      <c r="P256" s="84"/>
      <c r="Q256" s="84"/>
      <c r="S256" s="83" t="s">
        <v>986</v>
      </c>
      <c r="T256" s="83" t="str">
        <f>VLOOKUP(A256,'PAI 2025 GPS rempl2)'!$A$3:$E$505,4,0)</f>
        <v>Actividad propia</v>
      </c>
      <c r="U256" s="84" t="s">
        <v>1581</v>
      </c>
      <c r="V256" s="31">
        <f>VLOOKUP(S256,'PAI 2025 GPS rempl2)'!$E$4:$P$504,12,0)</f>
        <v>20</v>
      </c>
      <c r="W256" s="150" t="e">
        <f>+(V256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7" spans="1:23" x14ac:dyDescent="0.25">
      <c r="A257" s="83" t="s">
        <v>988</v>
      </c>
      <c r="B257" s="83" t="str">
        <f>VLOOKUP(A257,'PAI 2025 GPS rempl2)'!$A$3:$E$505,4,0)</f>
        <v>Actividad propia</v>
      </c>
      <c r="C257" s="84" t="s">
        <v>1581</v>
      </c>
      <c r="D257" s="84" t="s">
        <v>1589</v>
      </c>
      <c r="E257" s="84" t="s">
        <v>730</v>
      </c>
      <c r="F257" s="84"/>
      <c r="G257" s="84" t="str">
        <f>VLOOKUP(A257,'PAI 2025 GPS rempl2)'!$E$4:$L$504,8,0)</f>
        <v>N/A</v>
      </c>
      <c r="H257" s="84" t="str">
        <f>VLOOKUP(A257,'PAI 2025 GPS rempl2)'!$A$4:$V$504,15,0)</f>
        <v>Ejecutar el plan de trabajo de la estrategia  (Informe trimestral de seguimiento elaborado)</v>
      </c>
      <c r="I257" s="84">
        <f>VLOOKUP(A257,'PAI 2025 GPS rempl2)'!$A$4:$V$504,17,0)</f>
        <v>100</v>
      </c>
      <c r="J257" s="84" t="str">
        <f>VLOOKUP(A257,'PAI 2025 GPS rempl2)'!$A$4:$V$504,18,0)</f>
        <v>Porcentual</v>
      </c>
      <c r="K257" s="181" t="str">
        <f>VLOOKUP(A257,'PAI 2025 GPS rempl2)'!$A$4:$V$504,20,0)</f>
        <v>2025-03-03</v>
      </c>
      <c r="L257" s="181" t="str">
        <f>VLOOKUP(A257,'PAI 2025 GPS rempl2)'!$A$4:$V$504,21,0)</f>
        <v>2025-11-14</v>
      </c>
      <c r="M257" s="84" t="str">
        <f>VLOOKUP(A257,'PAI 2025 GPS rempl2)'!$A$4:$V$504,22,0)</f>
        <v>72-GRUPO DE TRABAJO DE ATENCION AL CIUDADANO</v>
      </c>
      <c r="N257" s="84"/>
      <c r="O257" s="84"/>
      <c r="P257" s="84"/>
      <c r="Q257" s="84"/>
      <c r="S257" s="83" t="s">
        <v>988</v>
      </c>
      <c r="T257" s="83" t="str">
        <f>VLOOKUP(A257,'PAI 2025 GPS rempl2)'!$A$3:$E$505,4,0)</f>
        <v>Actividad propia</v>
      </c>
      <c r="U257" s="84" t="s">
        <v>1581</v>
      </c>
      <c r="V257" s="31">
        <f>VLOOKUP(S257,'PAI 2025 GPS rempl2)'!$E$4:$P$504,12,0)</f>
        <v>30</v>
      </c>
      <c r="W257" s="150" t="e">
        <f>+(V257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8" spans="1:23" x14ac:dyDescent="0.25">
      <c r="A258" s="83" t="s">
        <v>989</v>
      </c>
      <c r="B258" s="83" t="str">
        <f>VLOOKUP(A258,'PAI 2025 GPS rempl2)'!$A$3:$E$505,4,0)</f>
        <v>Actividad propia</v>
      </c>
      <c r="C258" s="84" t="s">
        <v>1581</v>
      </c>
      <c r="D258" s="84" t="s">
        <v>1589</v>
      </c>
      <c r="E258" s="84" t="s">
        <v>730</v>
      </c>
      <c r="F258" s="84"/>
      <c r="G258" s="84" t="str">
        <f>VLOOKUP(A258,'PAI 2025 GPS rempl2)'!$E$4:$L$504,8,0)</f>
        <v>N/A</v>
      </c>
      <c r="H258" s="84" t="str">
        <f>VLOOKUP(A258,'PAI 2025 GPS rempl2)'!$A$4:$V$504,15,0)</f>
        <v>Elaborar y publicar informe con el resultado de la implementación de la estrategia de participación ciudadana (Informe publicado en el página web)</v>
      </c>
      <c r="I258" s="84">
        <f>VLOOKUP(A258,'PAI 2025 GPS rempl2)'!$A$4:$V$504,17,0)</f>
        <v>1</v>
      </c>
      <c r="J258" s="84" t="str">
        <f>VLOOKUP(A258,'PAI 2025 GPS rempl2)'!$A$4:$V$504,18,0)</f>
        <v>Númerica</v>
      </c>
      <c r="K258" s="181" t="str">
        <f>VLOOKUP(A258,'PAI 2025 GPS rempl2)'!$A$4:$V$504,20,0)</f>
        <v>2025-12-01</v>
      </c>
      <c r="L258" s="181" t="str">
        <f>VLOOKUP(A258,'PAI 2025 GPS rempl2)'!$A$4:$V$504,21,0)</f>
        <v>2025-12-15</v>
      </c>
      <c r="M258" s="84" t="str">
        <f>VLOOKUP(A258,'PAI 2025 GPS rempl2)'!$A$4:$V$504,22,0)</f>
        <v>72-GRUPO DE TRABAJO DE ATENCION AL CIUDADANO</v>
      </c>
      <c r="N258" s="84"/>
      <c r="O258" s="84"/>
      <c r="P258" s="84"/>
      <c r="Q258" s="84"/>
      <c r="S258" s="83" t="s">
        <v>989</v>
      </c>
      <c r="T258" s="83" t="str">
        <f>VLOOKUP(A258,'PAI 2025 GPS rempl2)'!$A$3:$E$505,4,0)</f>
        <v>Actividad propia</v>
      </c>
      <c r="U258" s="84" t="s">
        <v>1581</v>
      </c>
      <c r="V258" s="31">
        <f>VLOOKUP(S258,'PAI 2025 GPS rempl2)'!$E$4:$P$504,12,0)</f>
        <v>25</v>
      </c>
      <c r="W258" s="150" t="e">
        <f>+(V258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59" spans="1:23" x14ac:dyDescent="0.25">
      <c r="A259" s="83" t="s">
        <v>992</v>
      </c>
      <c r="B259" s="83" t="str">
        <f>VLOOKUP(A259,'PAI 2025 GPS rempl2)'!$A$3:$E$505,4,0)</f>
        <v>Producto</v>
      </c>
      <c r="C259" s="84" t="s">
        <v>1581</v>
      </c>
      <c r="D259" s="84" t="s">
        <v>1585</v>
      </c>
      <c r="E259" s="84" t="s">
        <v>646</v>
      </c>
      <c r="F259" s="84" t="s">
        <v>12</v>
      </c>
      <c r="G259" s="84" t="str">
        <f>VLOOKUP(A259,'PAI 2025 GPS rempl2)'!$E$4:$L$504,8,0)</f>
        <v>FUNCIONAMIENTO</v>
      </c>
      <c r="H259" s="84" t="str">
        <f>VLOOKUP(A259,'PAI 2025 GPS rempl2)'!$A$4:$V$504,15,0)</f>
        <v>Capacitaciones externas de acompañamiento a los operadores comunitarios respecto del Régimen diferencial de protección de usuarios, realizadas (Soportes de desarrollo de capacitaciones (Presentación  y/o listas asistencia  y/o fotos)</v>
      </c>
      <c r="I259" s="84">
        <f>VLOOKUP(A259,'PAI 2025 GPS rempl2)'!$A$4:$V$504,17,0)</f>
        <v>10</v>
      </c>
      <c r="J259" s="84" t="str">
        <f>VLOOKUP(A259,'PAI 2025 GPS rempl2)'!$A$4:$V$504,18,0)</f>
        <v>Númerica</v>
      </c>
      <c r="K259" s="181" t="str">
        <f>VLOOKUP(A259,'PAI 2025 GPS rempl2)'!$A$4:$V$504,20,0)</f>
        <v>2025-01-15</v>
      </c>
      <c r="L259" s="181" t="str">
        <f>VLOOKUP(A259,'PAI 2025 GPS rempl2)'!$A$4:$V$504,21,0)</f>
        <v>2025-12-15</v>
      </c>
      <c r="M259" s="84" t="str">
        <f>VLOOKUP(A259,'PAI 2025 GPS rempl2)'!$A$4:$V$504,22,0)</f>
        <v>3200-DIRECCIÓN DE INVESTIGACIONES DE PROTECCIÓN DE USUARIOS DE SERVICIOS DE COMUNICACIONES</v>
      </c>
      <c r="N259" s="84" t="s">
        <v>1452</v>
      </c>
      <c r="O259" s="84" t="s">
        <v>1453</v>
      </c>
      <c r="P259" s="84" t="s">
        <v>1620</v>
      </c>
      <c r="Q259" s="84" t="s">
        <v>1551</v>
      </c>
      <c r="S259" s="83" t="s">
        <v>992</v>
      </c>
      <c r="T259" s="83" t="str">
        <f>VLOOKUP(A259,'PAI 2025 GPS rempl2)'!$A$3:$E$505,4,0)</f>
        <v>Producto</v>
      </c>
      <c r="U259" s="84" t="s">
        <v>1581</v>
      </c>
      <c r="V259" s="31">
        <f>VLOOKUP(S259,'PAI 2025 GPS rempl2)'!$E$4:$P$504,12,0)</f>
        <v>50</v>
      </c>
      <c r="W259" s="148">
        <f>(V259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0" spans="1:23" x14ac:dyDescent="0.25">
      <c r="A260" s="83" t="s">
        <v>995</v>
      </c>
      <c r="B260" s="83" t="str">
        <f>VLOOKUP(A260,'PAI 2025 GPS rempl2)'!$A$3:$E$505,4,0)</f>
        <v>Actividad propia</v>
      </c>
      <c r="C260" s="84" t="s">
        <v>1581</v>
      </c>
      <c r="D260" s="84" t="s">
        <v>1585</v>
      </c>
      <c r="E260" s="84" t="s">
        <v>646</v>
      </c>
      <c r="F260" s="84"/>
      <c r="G260" s="84" t="str">
        <f>VLOOKUP(A260,'PAI 2025 GPS rempl2)'!$E$4:$L$504,8,0)</f>
        <v>N/A</v>
      </c>
      <c r="H260" s="84" t="str">
        <f>VLOOKUP(A260,'PAI 2025 GPS rempl2)'!$A$4:$V$504,15,0)</f>
        <v>Definir el plan de trabajo de las capacitaciones a realizar (Temas y lugares donde se realizarán las capacitaciones) (Acta de reunión)</v>
      </c>
      <c r="I260" s="84">
        <f>VLOOKUP(A260,'PAI 2025 GPS rempl2)'!$A$4:$V$504,17,0)</f>
        <v>1</v>
      </c>
      <c r="J260" s="84" t="str">
        <f>VLOOKUP(A260,'PAI 2025 GPS rempl2)'!$A$4:$V$504,18,0)</f>
        <v>Númerica</v>
      </c>
      <c r="K260" s="181" t="str">
        <f>VLOOKUP(A260,'PAI 2025 GPS rempl2)'!$A$4:$V$504,20,0)</f>
        <v>2025-01-15</v>
      </c>
      <c r="L260" s="181" t="str">
        <f>VLOOKUP(A260,'PAI 2025 GPS rempl2)'!$A$4:$V$504,21,0)</f>
        <v>2025-02-14</v>
      </c>
      <c r="M260" s="84" t="str">
        <f>VLOOKUP(A260,'PAI 2025 GPS rempl2)'!$A$4:$V$504,22,0)</f>
        <v>3200-DIRECCIÓN DE INVESTIGACIONES DE PROTECCIÓN DE USUARIOS DE SERVICIOS DE COMUNICACIONES</v>
      </c>
      <c r="N260" s="84"/>
      <c r="O260" s="84"/>
      <c r="P260" s="84"/>
      <c r="Q260" s="84"/>
      <c r="S260" s="83" t="s">
        <v>995</v>
      </c>
      <c r="T260" s="83" t="str">
        <f>VLOOKUP(A260,'PAI 2025 GPS rempl2)'!$A$3:$E$505,4,0)</f>
        <v>Actividad propia</v>
      </c>
      <c r="U260" s="84" t="s">
        <v>1581</v>
      </c>
      <c r="V260" s="31">
        <f>VLOOKUP(S260,'PAI 2025 GPS rempl2)'!$E$4:$P$504,12,0)</f>
        <v>50</v>
      </c>
      <c r="W260" s="150" t="e">
        <f>+(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1" spans="1:23" x14ac:dyDescent="0.25">
      <c r="A261" s="83" t="s">
        <v>997</v>
      </c>
      <c r="B261" s="83" t="str">
        <f>VLOOKUP(A261,'PAI 2025 GPS rempl2)'!$A$3:$E$505,4,0)</f>
        <v>Actividad propia</v>
      </c>
      <c r="C261" s="84" t="s">
        <v>1581</v>
      </c>
      <c r="D261" s="84" t="s">
        <v>1585</v>
      </c>
      <c r="E261" s="84" t="s">
        <v>646</v>
      </c>
      <c r="F261" s="84"/>
      <c r="G261" s="84" t="str">
        <f>VLOOKUP(A261,'PAI 2025 GPS rempl2)'!$E$4:$L$504,8,0)</f>
        <v>N/A</v>
      </c>
      <c r="H261" s="84" t="str">
        <f>VLOOKUP(A261,'PAI 2025 GPS rempl2)'!$A$4:$V$504,15,0)</f>
        <v>Realizar las jornadas de capacitación (Soportes de desarrollo de capacitaciones (Presentación  y/o listas asistencia  y/o fotos)</v>
      </c>
      <c r="I261" s="84">
        <f>VLOOKUP(A261,'PAI 2025 GPS rempl2)'!$A$4:$V$504,17,0)</f>
        <v>10</v>
      </c>
      <c r="J261" s="84" t="str">
        <f>VLOOKUP(A261,'PAI 2025 GPS rempl2)'!$A$4:$V$504,18,0)</f>
        <v>Númerica</v>
      </c>
      <c r="K261" s="181" t="str">
        <f>VLOOKUP(A261,'PAI 2025 GPS rempl2)'!$A$4:$V$504,20,0)</f>
        <v>2025-02-17</v>
      </c>
      <c r="L261" s="181" t="str">
        <f>VLOOKUP(A261,'PAI 2025 GPS rempl2)'!$A$4:$V$504,21,0)</f>
        <v>2025-12-15</v>
      </c>
      <c r="M261" s="84" t="str">
        <f>VLOOKUP(A261,'PAI 2025 GPS rempl2)'!$A$4:$V$504,22,0)</f>
        <v>3200-DIRECCIÓN DE INVESTIGACIONES DE PROTECCIÓN DE USUARIOS DE SERVICIOS DE COMUNICACIONES</v>
      </c>
      <c r="N261" s="84"/>
      <c r="O261" s="84"/>
      <c r="P261" s="84"/>
      <c r="Q261" s="84"/>
      <c r="S261" s="83" t="s">
        <v>997</v>
      </c>
      <c r="T261" s="83" t="str">
        <f>VLOOKUP(A261,'PAI 2025 GPS rempl2)'!$A$3:$E$505,4,0)</f>
        <v>Actividad propia</v>
      </c>
      <c r="U261" s="84" t="s">
        <v>1581</v>
      </c>
      <c r="V261" s="31">
        <f>VLOOKUP(S261,'PAI 2025 GPS rempl2)'!$E$4:$P$504,12,0)</f>
        <v>50</v>
      </c>
      <c r="W261" s="150" t="e">
        <f>+(V261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2" spans="1:23" x14ac:dyDescent="0.25">
      <c r="A262" s="83" t="s">
        <v>998</v>
      </c>
      <c r="B262" s="83" t="str">
        <f>VLOOKUP(A262,'PAI 2025 GPS rempl2)'!$A$3:$E$505,4,0)</f>
        <v>Producto</v>
      </c>
      <c r="C262" s="84" t="s">
        <v>1581</v>
      </c>
      <c r="D262" s="84" t="s">
        <v>1585</v>
      </c>
      <c r="E262" s="84" t="s">
        <v>646</v>
      </c>
      <c r="F262" s="84" t="s">
        <v>9</v>
      </c>
      <c r="G262" s="84" t="str">
        <f>VLOOKUP(A262,'PAI 2025 GPS rempl2)'!$E$4:$L$504,8,0)</f>
        <v>FUNCIONAMIENTO</v>
      </c>
      <c r="H262" s="84" t="str">
        <f>VLOOKUP(A262,'PAI 2025 GPS rempl2)'!$A$4:$V$504,15,0)</f>
        <v>Recursos de reposición decididos en 6 meses o menos ( Listado definitivo realizado).</v>
      </c>
      <c r="I262" s="84">
        <f>VLOOKUP(A262,'PAI 2025 GPS rempl2)'!$A$4:$V$504,17,0)</f>
        <v>80</v>
      </c>
      <c r="J262" s="84" t="str">
        <f>VLOOKUP(A262,'PAI 2025 GPS rempl2)'!$A$4:$V$504,18,0)</f>
        <v>Porcentual</v>
      </c>
      <c r="K262" s="181" t="str">
        <f>VLOOKUP(A262,'PAI 2025 GPS rempl2)'!$A$4:$V$504,20,0)</f>
        <v>2025-01-02</v>
      </c>
      <c r="L262" s="181" t="str">
        <f>VLOOKUP(A262,'PAI 2025 GPS rempl2)'!$A$4:$V$504,21,0)</f>
        <v>2025-12-30</v>
      </c>
      <c r="M262" s="84" t="str">
        <f>VLOOKUP(A262,'PAI 2025 GPS rempl2)'!$A$4:$V$504,22,0)</f>
        <v>3200-DIRECCIÓN DE INVESTIGACIONES DE PROTECCIÓN DE USUARIOS DE SERVICIOS DE COMUNICACIONES</v>
      </c>
      <c r="N262" s="84" t="s">
        <v>1458</v>
      </c>
      <c r="O262" s="84" t="s">
        <v>1496</v>
      </c>
      <c r="P262" s="84">
        <v>0</v>
      </c>
      <c r="Q262" s="84" t="s">
        <v>1551</v>
      </c>
      <c r="S262" s="83" t="s">
        <v>998</v>
      </c>
      <c r="T262" s="83" t="str">
        <f>VLOOKUP(A262,'PAI 2025 GPS rempl2)'!$A$3:$E$505,4,0)</f>
        <v>Producto</v>
      </c>
      <c r="U262" s="84" t="s">
        <v>1581</v>
      </c>
      <c r="V262" s="31">
        <f>VLOOKUP(S262,'PAI 2025 GPS rempl2)'!$E$4:$P$504,12,0)</f>
        <v>50</v>
      </c>
      <c r="W262" s="148">
        <f>(V262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3" spans="1:23" x14ac:dyDescent="0.25">
      <c r="A263" s="83" t="s">
        <v>1000</v>
      </c>
      <c r="B263" s="83" t="str">
        <f>VLOOKUP(A263,'PAI 2025 GPS rempl2)'!$A$3:$E$505,4,0)</f>
        <v>Actividad propia</v>
      </c>
      <c r="C263" s="84" t="s">
        <v>1581</v>
      </c>
      <c r="D263" s="84" t="s">
        <v>1585</v>
      </c>
      <c r="E263" s="84" t="s">
        <v>646</v>
      </c>
      <c r="F263" s="84"/>
      <c r="G263" s="84" t="str">
        <f>VLOOKUP(A263,'PAI 2025 GPS rempl2)'!$E$4:$L$504,8,0)</f>
        <v>N/A</v>
      </c>
      <c r="H263" s="84" t="str">
        <f>VLOOKUP(A263,'PAI 2025 GPS rempl2)'!$A$4:$V$504,15,0)</f>
        <v>Realizar un inventario que identifique los recursos de reposición radicados entre el 15 de agosto de 2024 y el 15 de enero de 2025, incluyendo la información necesaria para verificar su cumplimiento (Listado con celdas definidas)</v>
      </c>
      <c r="I263" s="84">
        <f>VLOOKUP(A263,'PAI 2025 GPS rempl2)'!$A$4:$V$504,17,0)</f>
        <v>1</v>
      </c>
      <c r="J263" s="84" t="str">
        <f>VLOOKUP(A263,'PAI 2025 GPS rempl2)'!$A$4:$V$504,18,0)</f>
        <v>Númerica</v>
      </c>
      <c r="K263" s="181" t="str">
        <f>VLOOKUP(A263,'PAI 2025 GPS rempl2)'!$A$4:$V$504,20,0)</f>
        <v>2025-01-02</v>
      </c>
      <c r="L263" s="181" t="str">
        <f>VLOOKUP(A263,'PAI 2025 GPS rempl2)'!$A$4:$V$504,21,0)</f>
        <v>2025-03-14</v>
      </c>
      <c r="M263" s="84" t="str">
        <f>VLOOKUP(A263,'PAI 2025 GPS rempl2)'!$A$4:$V$504,22,0)</f>
        <v>3200-DIRECCIÓN DE INVESTIGACIONES DE PROTECCIÓN DE USUARIOS DE SERVICIOS DE COMUNICACIONES</v>
      </c>
      <c r="N263" s="84"/>
      <c r="O263" s="84"/>
      <c r="P263" s="84"/>
      <c r="Q263" s="84"/>
      <c r="S263" s="83" t="s">
        <v>1000</v>
      </c>
      <c r="T263" s="83" t="str">
        <f>VLOOKUP(A263,'PAI 2025 GPS rempl2)'!$A$3:$E$505,4,0)</f>
        <v>Actividad propia</v>
      </c>
      <c r="U263" s="84" t="s">
        <v>1581</v>
      </c>
      <c r="V263" s="31">
        <f>VLOOKUP(S263,'PAI 2025 GPS rempl2)'!$E$4:$P$504,12,0)</f>
        <v>25</v>
      </c>
      <c r="W263" s="150" t="e">
        <f>+(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4" spans="1:23" x14ac:dyDescent="0.25">
      <c r="A264" s="83" t="s">
        <v>1002</v>
      </c>
      <c r="B264" s="83" t="str">
        <f>VLOOKUP(A264,'PAI 2025 GPS rempl2)'!$A$3:$E$505,4,0)</f>
        <v>Actividad propia</v>
      </c>
      <c r="C264" s="84" t="s">
        <v>1581</v>
      </c>
      <c r="D264" s="84" t="s">
        <v>1585</v>
      </c>
      <c r="E264" s="84" t="s">
        <v>646</v>
      </c>
      <c r="F264" s="84"/>
      <c r="G264" s="84" t="str">
        <f>VLOOKUP(A264,'PAI 2025 GPS rempl2)'!$E$4:$L$504,8,0)</f>
        <v>N/A</v>
      </c>
      <c r="H264" s="84" t="str">
        <f>VLOOKUP(A264,'PAI 2025 GPS rempl2)'!$A$4:$V$504,15,0)</f>
        <v>Actualizar periodicamente el listado, incorporando los recursos de reposición ingresados desde el 15 de enero hasta el 30 de junio de 2025.  (Listado)</v>
      </c>
      <c r="I264" s="84">
        <f>VLOOKUP(A264,'PAI 2025 GPS rempl2)'!$A$4:$V$504,17,0)</f>
        <v>1</v>
      </c>
      <c r="J264" s="84" t="str">
        <f>VLOOKUP(A264,'PAI 2025 GPS rempl2)'!$A$4:$V$504,18,0)</f>
        <v>Númerica</v>
      </c>
      <c r="K264" s="181" t="str">
        <f>VLOOKUP(A264,'PAI 2025 GPS rempl2)'!$A$4:$V$504,20,0)</f>
        <v>2025-01-02</v>
      </c>
      <c r="L264" s="181" t="str">
        <f>VLOOKUP(A264,'PAI 2025 GPS rempl2)'!$A$4:$V$504,21,0)</f>
        <v>2025-07-15</v>
      </c>
      <c r="M264" s="84" t="str">
        <f>VLOOKUP(A264,'PAI 2025 GPS rempl2)'!$A$4:$V$504,22,0)</f>
        <v>3200-DIRECCIÓN DE INVESTIGACIONES DE PROTECCIÓN DE USUARIOS DE SERVICIOS DE COMUNICACIONES</v>
      </c>
      <c r="N264" s="84"/>
      <c r="O264" s="84"/>
      <c r="P264" s="84"/>
      <c r="Q264" s="84"/>
      <c r="S264" s="83" t="s">
        <v>1002</v>
      </c>
      <c r="T264" s="83" t="str">
        <f>VLOOKUP(A264,'PAI 2025 GPS rempl2)'!$A$3:$E$505,4,0)</f>
        <v>Actividad propia</v>
      </c>
      <c r="U264" s="84" t="s">
        <v>1581</v>
      </c>
      <c r="V264" s="31">
        <f>VLOOKUP(S264,'PAI 2025 GPS rempl2)'!$E$4:$P$504,12,0)</f>
        <v>25</v>
      </c>
      <c r="W264" s="150" t="e">
        <f>+(V264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5" spans="1:23" x14ac:dyDescent="0.25">
      <c r="A265" s="83" t="s">
        <v>1003</v>
      </c>
      <c r="B265" s="83" t="str">
        <f>VLOOKUP(A265,'PAI 2025 GPS rempl2)'!$A$3:$E$505,4,0)</f>
        <v>Actividad propia</v>
      </c>
      <c r="C265" s="84" t="s">
        <v>1581</v>
      </c>
      <c r="D265" s="84" t="s">
        <v>1585</v>
      </c>
      <c r="E265" s="84" t="s">
        <v>646</v>
      </c>
      <c r="F265" s="84"/>
      <c r="G265" s="84" t="str">
        <f>VLOOKUP(A265,'PAI 2025 GPS rempl2)'!$E$4:$L$504,8,0)</f>
        <v>N/A</v>
      </c>
      <c r="H265" s="84" t="str">
        <f>VLOOKUP(A265,'PAI 2025 GPS rempl2)'!$A$4:$V$504,15,0)</f>
        <v>Resolver los recursos de reposición identificados en el inventario de la actividad anterior en 6 meses o menos (listado definitivo realizado)</v>
      </c>
      <c r="I265" s="84">
        <f>VLOOKUP(A265,'PAI 2025 GPS rempl2)'!$A$4:$V$504,17,0)</f>
        <v>80</v>
      </c>
      <c r="J265" s="84" t="str">
        <f>VLOOKUP(A265,'PAI 2025 GPS rempl2)'!$A$4:$V$504,18,0)</f>
        <v>Porcentual</v>
      </c>
      <c r="K265" s="181" t="str">
        <f>VLOOKUP(A265,'PAI 2025 GPS rempl2)'!$A$4:$V$504,20,0)</f>
        <v>2025-01-02</v>
      </c>
      <c r="L265" s="181" t="str">
        <f>VLOOKUP(A265,'PAI 2025 GPS rempl2)'!$A$4:$V$504,21,0)</f>
        <v>2025-12-30</v>
      </c>
      <c r="M265" s="84" t="str">
        <f>VLOOKUP(A265,'PAI 2025 GPS rempl2)'!$A$4:$V$504,22,0)</f>
        <v>3200-DIRECCIÓN DE INVESTIGACIONES DE PROTECCIÓN DE USUARIOS DE SERVICIOS DE COMUNICACIONES</v>
      </c>
      <c r="N265" s="84"/>
      <c r="O265" s="84"/>
      <c r="P265" s="84"/>
      <c r="Q265" s="84"/>
      <c r="S265" s="83" t="s">
        <v>1003</v>
      </c>
      <c r="T265" s="83" t="str">
        <f>VLOOKUP(A265,'PAI 2025 GPS rempl2)'!$A$3:$E$505,4,0)</f>
        <v>Actividad propia</v>
      </c>
      <c r="U265" s="84" t="s">
        <v>1581</v>
      </c>
      <c r="V265" s="31">
        <f>VLOOKUP(S265,'PAI 2025 GPS rempl2)'!$E$4:$P$504,12,0)</f>
        <v>50</v>
      </c>
      <c r="W265" s="150" t="e">
        <f>+(V265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6" spans="1:23" x14ac:dyDescent="0.25">
      <c r="A266" s="83" t="s">
        <v>1006</v>
      </c>
      <c r="B266" s="83" t="str">
        <f>VLOOKUP(A266,'PAI 2025 GPS rempl2)'!$A$3:$E$505,4,0)</f>
        <v>Producto</v>
      </c>
      <c r="C266" s="84" t="s">
        <v>1581</v>
      </c>
      <c r="D266" s="84" t="s">
        <v>1585</v>
      </c>
      <c r="E266" s="84" t="s">
        <v>646</v>
      </c>
      <c r="F266" s="84" t="s">
        <v>9</v>
      </c>
      <c r="G266" s="84" t="str">
        <f>VLOOKUP(A266,'PAI 2025 GPS rempl2)'!$E$4:$L$504,8,0)</f>
        <v>C-3503-0200-0014-20309b</v>
      </c>
      <c r="H266" s="84" t="str">
        <f>VLOOKUP(A266,'PAI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84">
        <f>VLOOKUP(A266,'PAI 2025 GPS rempl2)'!$A$4:$V$504,17,0)</f>
        <v>60</v>
      </c>
      <c r="J266" s="84" t="str">
        <f>VLOOKUP(A266,'PAI 2025 GPS rempl2)'!$A$4:$V$504,18,0)</f>
        <v>Porcentual</v>
      </c>
      <c r="K266" s="181" t="str">
        <f>VLOOKUP(A266,'PAI 2025 GPS rempl2)'!$A$4:$V$504,20,0)</f>
        <v>2025-01-02</v>
      </c>
      <c r="L266" s="181" t="str">
        <f>VLOOKUP(A266,'PAI 2025 GPS rempl2)'!$A$4:$V$504,21,0)</f>
        <v>2025-12-31</v>
      </c>
      <c r="M266" s="84" t="str">
        <f>VLOOKUP(A266,'PAI 2025 GPS rempl2)'!$A$4:$V$504,22,0)</f>
        <v>2000-DESPACHO DEL SUPERINTENDENTE DELEGADO PARA LA PROPIEDAD INDUSTRIAL</v>
      </c>
      <c r="N266" s="84" t="s">
        <v>1458</v>
      </c>
      <c r="O266" s="84" t="s">
        <v>1496</v>
      </c>
      <c r="P266" s="84">
        <v>0</v>
      </c>
      <c r="Q266" s="84" t="s">
        <v>1551</v>
      </c>
      <c r="S266" s="83" t="s">
        <v>1006</v>
      </c>
      <c r="T266" s="83" t="str">
        <f>VLOOKUP(A266,'PAI 2025 GPS rempl2)'!$A$3:$E$505,4,0)</f>
        <v>Producto</v>
      </c>
      <c r="U266" s="84" t="s">
        <v>1581</v>
      </c>
      <c r="V266" s="31">
        <f>VLOOKUP(S266,'PAI 2025 GPS rempl2)'!$E$4:$P$504,12,0)</f>
        <v>50</v>
      </c>
      <c r="W266" s="148">
        <f>(V266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7" spans="1:23" x14ac:dyDescent="0.25">
      <c r="A267" s="83" t="s">
        <v>1008</v>
      </c>
      <c r="B267" s="83" t="str">
        <f>VLOOKUP(A267,'PAI 2025 GPS rempl2)'!$A$3:$E$505,4,0)</f>
        <v>Actividad propia</v>
      </c>
      <c r="C267" s="84" t="s">
        <v>1581</v>
      </c>
      <c r="D267" s="84" t="s">
        <v>1585</v>
      </c>
      <c r="E267" s="84" t="s">
        <v>646</v>
      </c>
      <c r="F267" s="84"/>
      <c r="G267" s="84" t="str">
        <f>VLOOKUP(A267,'PAI 2025 GPS rempl2)'!$E$4:$L$504,8,0)</f>
        <v>N/A</v>
      </c>
      <c r="H267" s="84" t="str">
        <f>VLOOKUP(A267,'PAI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84">
        <f>VLOOKUP(A267,'PAI 2025 GPS rempl2)'!$A$4:$V$504,17,0)</f>
        <v>60</v>
      </c>
      <c r="J267" s="84" t="str">
        <f>VLOOKUP(A267,'PAI 2025 GPS rempl2)'!$A$4:$V$504,18,0)</f>
        <v>Porcentual</v>
      </c>
      <c r="K267" s="181" t="str">
        <f>VLOOKUP(A267,'PAI 2025 GPS rempl2)'!$A$4:$V$504,20,0)</f>
        <v>2025-01-02</v>
      </c>
      <c r="L267" s="181" t="str">
        <f>VLOOKUP(A267,'PAI 2025 GPS rempl2)'!$A$4:$V$504,21,0)</f>
        <v>2025-12-31</v>
      </c>
      <c r="M267" s="84" t="str">
        <f>VLOOKUP(A267,'PAI 2025 GPS rempl2)'!$A$4:$V$504,22,0)</f>
        <v>2000-DESPACHO DEL SUPERINTENDENTE DELEGADO PARA LA PROPIEDAD INDUSTRIAL</v>
      </c>
      <c r="N267" s="84"/>
      <c r="O267" s="84"/>
      <c r="P267" s="84"/>
      <c r="Q267" s="84"/>
      <c r="S267" s="83" t="s">
        <v>1008</v>
      </c>
      <c r="T267" s="83" t="str">
        <f>VLOOKUP(A267,'PAI 2025 GPS rempl2)'!$A$3:$E$505,4,0)</f>
        <v>Actividad propia</v>
      </c>
      <c r="U267" s="84" t="s">
        <v>1581</v>
      </c>
      <c r="V267" s="31">
        <f>VLOOKUP(S267,'PAI 2025 GPS rempl2)'!$E$4:$P$504,12,0)</f>
        <v>100</v>
      </c>
      <c r="W267" s="150" t="e">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68" spans="1:23" x14ac:dyDescent="0.25">
      <c r="A268" s="83" t="s">
        <v>1009</v>
      </c>
      <c r="B268" s="83" t="str">
        <f>VLOOKUP(A268,'PAI 2025 GPS rempl2)'!$A$3:$E$505,4,0)</f>
        <v>Producto</v>
      </c>
      <c r="C268" s="84" t="s">
        <v>1581</v>
      </c>
      <c r="D268" s="84" t="s">
        <v>1585</v>
      </c>
      <c r="E268" s="84" t="s">
        <v>646</v>
      </c>
      <c r="F268" s="84" t="s">
        <v>12</v>
      </c>
      <c r="G268" s="84" t="str">
        <f>VLOOKUP(A268,'PAI 2025 GPS rempl2)'!$E$4:$L$504,8,0)</f>
        <v>N/A</v>
      </c>
      <c r="H268" s="84" t="str">
        <f>VLOOKUP(A268,'PAI 2025 GPS rempl2)'!$A$4:$V$504,15,0)</f>
        <v>Protocolo para la promoción, sensibilización y orientación al ciudadano en temas de Propiedad Industrial, mediante comunicación clara, oportuna y veraz, socializado (Acta de socialización firmada)</v>
      </c>
      <c r="I268" s="84">
        <f>VLOOKUP(A268,'PAI 2025 GPS rempl2)'!$A$4:$V$504,17,0)</f>
        <v>1</v>
      </c>
      <c r="J268" s="84" t="str">
        <f>VLOOKUP(A268,'PAI 2025 GPS rempl2)'!$A$4:$V$504,18,0)</f>
        <v>Númerica</v>
      </c>
      <c r="K268" s="181" t="str">
        <f>VLOOKUP(A268,'PAI 2025 GPS rempl2)'!$A$4:$V$504,20,0)</f>
        <v>2025-03-03</v>
      </c>
      <c r="L268" s="181" t="str">
        <f>VLOOKUP(A268,'PAI 2025 GPS rempl2)'!$A$4:$V$504,21,0)</f>
        <v>2025-10-31</v>
      </c>
      <c r="M268" s="84" t="str">
        <f>VLOOKUP(A268,'PAI 2025 GPS rempl2)'!$A$4:$V$504,22,0)</f>
        <v>2000-DESPACHO DEL SUPERINTENDENTE DELEGADO PARA LA PROPIEDAD INDUSTRIAL;
2023-GRUPO DE TRABAJO DE CENTRO DE INFORMACIÓN TECNOLÓGICA Y APOYO A LA GESTIÓN DE PROPIEDAD LA INDUSTRIAL</v>
      </c>
      <c r="N268" s="84" t="s">
        <v>1452</v>
      </c>
      <c r="O268" s="84" t="s">
        <v>1453</v>
      </c>
      <c r="P268" s="84">
        <v>0</v>
      </c>
      <c r="Q268" s="84" t="s">
        <v>1551</v>
      </c>
      <c r="S268" s="83" t="s">
        <v>1009</v>
      </c>
      <c r="T268" s="83" t="str">
        <f>VLOOKUP(A268,'PAI 2025 GPS rempl2)'!$A$3:$E$505,4,0)</f>
        <v>Producto</v>
      </c>
      <c r="U268" s="84" t="s">
        <v>1581</v>
      </c>
      <c r="V268" s="31">
        <f>VLOOKUP(S268,'PAI 2025 GPS rempl2)'!$E$4:$P$504,12,0)</f>
        <v>10</v>
      </c>
      <c r="W268" s="148">
        <f>(V268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69" spans="1:23" x14ac:dyDescent="0.25">
      <c r="A269" s="83" t="s">
        <v>1012</v>
      </c>
      <c r="B269" s="83" t="str">
        <f>VLOOKUP(A269,'PAI 2025 GPS rempl2)'!$A$3:$E$505,4,0)</f>
        <v>Actividad sin participaci�n</v>
      </c>
      <c r="C269" s="84" t="s">
        <v>1581</v>
      </c>
      <c r="D269" s="84" t="s">
        <v>1585</v>
      </c>
      <c r="E269" s="84" t="s">
        <v>646</v>
      </c>
      <c r="F269" s="84"/>
      <c r="G269" s="84" t="str">
        <f>VLOOKUP(A269,'PAI 2025 GPS rempl2)'!$E$4:$L$504,8,0)</f>
        <v>N/A</v>
      </c>
      <c r="H269" s="84" t="str">
        <f>VLOOKUP(A269,'PAI 2025 GPS rempl2)'!$A$4:$V$504,15,0)</f>
        <v>Definir la estructura y contenido del protocolo (Estructura y contenido del Protocolo definida)</v>
      </c>
      <c r="I269" s="84">
        <f>VLOOKUP(A269,'PAI 2025 GPS rempl2)'!$A$4:$V$504,17,0)</f>
        <v>1</v>
      </c>
      <c r="J269" s="84" t="str">
        <f>VLOOKUP(A269,'PAI 2025 GPS rempl2)'!$A$4:$V$504,18,0)</f>
        <v>Númerica</v>
      </c>
      <c r="K269" s="181" t="str">
        <f>VLOOKUP(A269,'PAI 2025 GPS rempl2)'!$A$4:$V$504,20,0)</f>
        <v>2025-03-03</v>
      </c>
      <c r="L269" s="181" t="str">
        <f>VLOOKUP(A269,'PAI 2025 GPS rempl2)'!$A$4:$V$504,21,0)</f>
        <v>2025-03-31</v>
      </c>
      <c r="M269" s="84" t="str">
        <f>VLOOKUP(A269,'PAI 2025 GPS rempl2)'!$A$4:$V$504,22,0)</f>
        <v>2023-GRUPO DE TRABAJO DE CENTRO DE INFORMACIÓN TECNOLÓGICA Y APOYO A LA GESTIÓN DE PROPIEDAD LA INDUSTRIAL</v>
      </c>
      <c r="N269" s="84"/>
      <c r="O269" s="84"/>
      <c r="P269" s="84"/>
      <c r="Q269" s="84"/>
      <c r="S269" s="83" t="s">
        <v>1012</v>
      </c>
      <c r="T269" s="83" t="str">
        <f>VLOOKUP(A269,'PAI 2025 GPS rempl2)'!$A$3:$E$505,4,0)</f>
        <v>Actividad sin participaci�n</v>
      </c>
      <c r="U269" s="84" t="s">
        <v>1581</v>
      </c>
      <c r="V269" s="31">
        <f>VLOOKUP(S269,'PAI 2025 GPS rempl2)'!$E$4:$P$504,12,0)</f>
        <v>0</v>
      </c>
      <c r="W269" s="31">
        <f>+V269</f>
        <v>0</v>
      </c>
    </row>
    <row r="270" spans="1:23" x14ac:dyDescent="0.25">
      <c r="A270" s="83" t="s">
        <v>1014</v>
      </c>
      <c r="B270" s="83" t="str">
        <f>VLOOKUP(A270,'PAI 2025 GPS rempl2)'!$A$3:$E$505,4,0)</f>
        <v>Actividad propia</v>
      </c>
      <c r="C270" s="84" t="s">
        <v>1581</v>
      </c>
      <c r="D270" s="84" t="s">
        <v>1585</v>
      </c>
      <c r="E270" s="84" t="s">
        <v>646</v>
      </c>
      <c r="F270" s="84"/>
      <c r="G270" s="84" t="str">
        <f>VLOOKUP(A270,'PAI 2025 GPS rempl2)'!$E$4:$L$504,8,0)</f>
        <v>N/A</v>
      </c>
      <c r="H270" s="84" t="str">
        <f>VLOOKUP(A270,'PAI 2025 GPS rempl2)'!$A$4:$V$504,15,0)</f>
        <v>Definir los lineamientos para la promoción,  sensibilización y orientación en temas de Propiedad Industrial que se desarrollarán en el protocolo (Lineamientos para la promoción definidos)</v>
      </c>
      <c r="I270" s="84">
        <f>VLOOKUP(A270,'PAI 2025 GPS rempl2)'!$A$4:$V$504,17,0)</f>
        <v>1</v>
      </c>
      <c r="J270" s="84" t="str">
        <f>VLOOKUP(A270,'PAI 2025 GPS rempl2)'!$A$4:$V$504,18,0)</f>
        <v>Númerica</v>
      </c>
      <c r="K270" s="181" t="str">
        <f>VLOOKUP(A270,'PAI 2025 GPS rempl2)'!$A$4:$V$504,20,0)</f>
        <v>2025-04-01</v>
      </c>
      <c r="L270" s="181" t="str">
        <f>VLOOKUP(A270,'PAI 2025 GPS rempl2)'!$A$4:$V$504,21,0)</f>
        <v>2025-05-30</v>
      </c>
      <c r="M270" s="84" t="str">
        <f>VLOOKUP(A270,'PAI 2025 GPS rempl2)'!$A$4:$V$504,22,0)</f>
        <v>2000-DESPACHO DEL SUPERINTENDENTE DELEGADO PARA LA PROPIEDAD INDUSTRIAL;
2023-GRUPO DE TRABAJO DE CENTRO DE INFORMACIÓN TECNOLÓGICA Y APOYO A LA GESTIÓN DE PROPIEDAD LA INDUSTRIAL</v>
      </c>
      <c r="N270" s="84"/>
      <c r="O270" s="84"/>
      <c r="P270" s="84"/>
      <c r="Q270" s="84"/>
      <c r="S270" s="83" t="s">
        <v>1014</v>
      </c>
      <c r="T270" s="83" t="str">
        <f>VLOOKUP(A270,'PAI 2025 GPS rempl2)'!$A$3:$E$505,4,0)</f>
        <v>Actividad propia</v>
      </c>
      <c r="U270" s="84" t="s">
        <v>1581</v>
      </c>
      <c r="V270" s="31">
        <f>VLOOKUP(S270,'PAI 2025 GPS rempl2)'!$E$4:$P$504,12,0)</f>
        <v>50</v>
      </c>
      <c r="W270" s="150" t="e">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71" spans="1:23" x14ac:dyDescent="0.25">
      <c r="A271" s="83" t="s">
        <v>1016</v>
      </c>
      <c r="B271" s="83" t="str">
        <f>VLOOKUP(A271,'PAI 2025 GPS rempl2)'!$A$3:$E$505,4,0)</f>
        <v>Actividad sin participaci�n</v>
      </c>
      <c r="C271" s="84" t="s">
        <v>1581</v>
      </c>
      <c r="D271" s="84" t="s">
        <v>1585</v>
      </c>
      <c r="E271" s="84" t="s">
        <v>646</v>
      </c>
      <c r="F271" s="84"/>
      <c r="G271" s="84" t="str">
        <f>VLOOKUP(A271,'PAI 2025 GPS rempl2)'!$E$4:$L$504,8,0)</f>
        <v>N/A</v>
      </c>
      <c r="H271" s="84" t="str">
        <f>VLOOKUP(A271,'PAI 2025 GPS rempl2)'!$A$4:$V$504,15,0)</f>
        <v>Elaborar el protocolo para la promoción,  sensibilización y orientación en temas de Propiedad Industrial (Protocolo elaborado)</v>
      </c>
      <c r="I271" s="84">
        <f>VLOOKUP(A271,'PAI 2025 GPS rempl2)'!$A$4:$V$504,17,0)</f>
        <v>1</v>
      </c>
      <c r="J271" s="84" t="str">
        <f>VLOOKUP(A271,'PAI 2025 GPS rempl2)'!$A$4:$V$504,18,0)</f>
        <v>Númerica</v>
      </c>
      <c r="K271" s="181" t="str">
        <f>VLOOKUP(A271,'PAI 2025 GPS rempl2)'!$A$4:$V$504,20,0)</f>
        <v>2025-06-03</v>
      </c>
      <c r="L271" s="181" t="str">
        <f>VLOOKUP(A271,'PAI 2025 GPS rempl2)'!$A$4:$V$504,21,0)</f>
        <v>2025-08-29</v>
      </c>
      <c r="M271" s="84" t="str">
        <f>VLOOKUP(A271,'PAI 2025 GPS rempl2)'!$A$4:$V$504,22,0)</f>
        <v>2023-GRUPO DE TRABAJO DE CENTRO DE INFORMACIÓN TECNOLÓGICA Y APOYO A LA GESTIÓN DE PROPIEDAD LA INDUSTRIAL</v>
      </c>
      <c r="N271" s="84"/>
      <c r="O271" s="84"/>
      <c r="P271" s="84"/>
      <c r="Q271" s="84"/>
      <c r="S271" s="83" t="s">
        <v>1016</v>
      </c>
      <c r="T271" s="83" t="str">
        <f>VLOOKUP(A271,'PAI 2025 GPS rempl2)'!$A$3:$E$505,4,0)</f>
        <v>Actividad sin participaci�n</v>
      </c>
      <c r="U271" s="84" t="s">
        <v>1581</v>
      </c>
      <c r="V271" s="31">
        <f>VLOOKUP(S271,'PAI 2025 GPS rempl2)'!$E$4:$P$504,12,0)</f>
        <v>0</v>
      </c>
      <c r="W271" s="31">
        <f>+V271</f>
        <v>0</v>
      </c>
    </row>
    <row r="272" spans="1:23" x14ac:dyDescent="0.25">
      <c r="A272" s="83" t="s">
        <v>1018</v>
      </c>
      <c r="B272" s="83" t="str">
        <f>VLOOKUP(A272,'PAI 2025 GPS rempl2)'!$A$3:$E$505,4,0)</f>
        <v>Actividad propia</v>
      </c>
      <c r="C272" s="84" t="s">
        <v>1581</v>
      </c>
      <c r="D272" s="84" t="s">
        <v>1585</v>
      </c>
      <c r="E272" s="84" t="s">
        <v>646</v>
      </c>
      <c r="F272" s="84"/>
      <c r="G272" s="84" t="str">
        <f>VLOOKUP(A272,'PAI 2025 GPS rempl2)'!$E$4:$L$504,8,0)</f>
        <v>N/A</v>
      </c>
      <c r="H272" s="84" t="str">
        <f>VLOOKUP(A272,'PAI 2025 GPS rempl2)'!$A$4:$V$504,15,0)</f>
        <v>Socializar a OSCAE y a la Red de Protección al Consumidor, el protocolo para la promoción,  sensibilización y orientación en temas de Propiedad Industrial (Acta de socialización firmada)</v>
      </c>
      <c r="I272" s="84">
        <f>VLOOKUP(A272,'PAI 2025 GPS rempl2)'!$A$4:$V$504,17,0)</f>
        <v>1</v>
      </c>
      <c r="J272" s="84" t="str">
        <f>VLOOKUP(A272,'PAI 2025 GPS rempl2)'!$A$4:$V$504,18,0)</f>
        <v>Númerica</v>
      </c>
      <c r="K272" s="181" t="str">
        <f>VLOOKUP(A272,'PAI 2025 GPS rempl2)'!$A$4:$V$504,20,0)</f>
        <v>2025-09-01</v>
      </c>
      <c r="L272" s="181" t="str">
        <f>VLOOKUP(A272,'PAI 2025 GPS rempl2)'!$A$4:$V$504,21,0)</f>
        <v>2025-10-31</v>
      </c>
      <c r="M272" s="84" t="str">
        <f>VLOOKUP(A272,'PAI 2025 GPS rempl2)'!$A$4:$V$504,22,0)</f>
        <v>2000-DESPACHO DEL SUPERINTENDENTE DELEGADO PARA LA PROPIEDAD INDUSTRIAL;
2023-GRUPO DE TRABAJO DE CENTRO DE INFORMACIÓN TECNOLÓGICA Y APOYO A LA GESTIÓN DE PROPIEDAD LA INDUSTRIAL</v>
      </c>
      <c r="N272" s="84"/>
      <c r="O272" s="84"/>
      <c r="P272" s="84"/>
      <c r="Q272" s="84"/>
      <c r="S272" s="83" t="s">
        <v>1018</v>
      </c>
      <c r="T272" s="83" t="str">
        <f>VLOOKUP(A272,'PAI 2025 GPS rempl2)'!$A$3:$E$505,4,0)</f>
        <v>Actividad propia</v>
      </c>
      <c r="U272" s="84" t="s">
        <v>1581</v>
      </c>
      <c r="V272" s="31">
        <f>VLOOKUP(S272,'PAI 2025 GPS rempl2)'!$E$4:$P$504,12,0)</f>
        <v>50</v>
      </c>
      <c r="W272" s="150" t="e">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73" spans="1:23" x14ac:dyDescent="0.25">
      <c r="A273" s="83" t="s">
        <v>1019</v>
      </c>
      <c r="B273" s="83" t="str">
        <f>VLOOKUP(A273,'PAI 2025 GPS rempl2)'!$A$3:$E$505,4,0)</f>
        <v>Producto</v>
      </c>
      <c r="C273" s="84" t="s">
        <v>1594</v>
      </c>
      <c r="D273" s="84" t="s">
        <v>1593</v>
      </c>
      <c r="E273" s="84" t="s">
        <v>1020</v>
      </c>
      <c r="F273" s="84" t="s">
        <v>11</v>
      </c>
      <c r="G273" s="84" t="str">
        <f>VLOOKUP(A273,'PAI 2025 GPS rempl2)'!$E$4:$L$504,8,0)</f>
        <v>N/A</v>
      </c>
      <c r="H273" s="84" t="str">
        <f>VLOOKUP(A273,'PAI 2025 GPS rempl2)'!$A$4:$V$504,15,0)</f>
        <v>Solución, mapa de ruta y documentación inicial en materia procedimental para el manejo del expediente electrónico - Segunda fase de estructura de expediente electrónico, realizada  (Informe elaborado)</v>
      </c>
      <c r="I273" s="84">
        <f>VLOOKUP(A273,'PAI 2025 GPS rempl2)'!$A$4:$V$504,17,0)</f>
        <v>1</v>
      </c>
      <c r="J273" s="84" t="str">
        <f>VLOOKUP(A273,'PAI 2025 GPS rempl2)'!$A$4:$V$504,18,0)</f>
        <v>Númerica</v>
      </c>
      <c r="K273" s="181" t="str">
        <f>VLOOKUP(A273,'PAI 2025 GPS rempl2)'!$A$4:$V$504,20,0)</f>
        <v>2025-02-03</v>
      </c>
      <c r="L273" s="181" t="str">
        <f>VLOOKUP(A273,'PAI 2025 GPS rempl2)'!$A$4:$V$504,21,0)</f>
        <v>2025-11-28</v>
      </c>
      <c r="M273" s="84" t="str">
        <f>VLOOKUP(A273,'PAI 2025 GPS rempl2)'!$A$4:$V$504,22,0)</f>
        <v>141-GRUPO DE TRABAJO DE GESTIÓN DOCUMENTAL Y ARCHIVO;
20-OFICINA DE TECNOLOGÍA E INFORMÁTICA;
2000-DESPACHO DEL SUPERINTENDENTE DELEGADO PARA LA PROPIEDAD INDUSTRIAL;
2020-DIRECCIÓN DE NUEVAS CREACIONES;
30-OFICINA ASESORA DE PLANEACIÓN</v>
      </c>
      <c r="N273" s="84" t="s">
        <v>1454</v>
      </c>
      <c r="O273" s="84" t="s">
        <v>1455</v>
      </c>
      <c r="P273" s="84">
        <v>0</v>
      </c>
      <c r="Q273" s="84" t="s">
        <v>1552</v>
      </c>
      <c r="S273" s="83" t="s">
        <v>1019</v>
      </c>
      <c r="T273" s="83" t="str">
        <f>VLOOKUP(A273,'PAI 2025 GPS rempl2)'!$A$3:$E$505,4,0)</f>
        <v>Producto</v>
      </c>
      <c r="U273" s="84" t="s">
        <v>1594</v>
      </c>
      <c r="V273" s="31">
        <f>VLOOKUP(S273,'PAI 2025 GPS rempl2)'!$E$4:$P$504,12,0)</f>
        <v>10</v>
      </c>
      <c r="W273" s="31">
        <f>+V273</f>
        <v>10</v>
      </c>
    </row>
    <row r="274" spans="1:23" x14ac:dyDescent="0.25">
      <c r="A274" s="83" t="s">
        <v>1023</v>
      </c>
      <c r="B274" s="83" t="str">
        <f>VLOOKUP(A274,'PAI 2025 GPS rempl2)'!$A$3:$E$505,4,0)</f>
        <v>Actividad propia</v>
      </c>
      <c r="C274" s="84" t="s">
        <v>1594</v>
      </c>
      <c r="D274" s="84" t="s">
        <v>1593</v>
      </c>
      <c r="E274" s="84" t="s">
        <v>1020</v>
      </c>
      <c r="F274" s="84"/>
      <c r="G274" s="84" t="str">
        <f>VLOOKUP(A274,'PAI 2025 GPS rempl2)'!$E$4:$L$504,8,0)</f>
        <v>N/A</v>
      </c>
      <c r="H274" s="84" t="str">
        <f>VLOOKUP(A274,'PAI 2025 GPS rempl2)'!$A$4:$V$504,15,0)</f>
        <v>Establecer cronograma para identificar el plan de trabajo a desarrollar (Cronograma establecido)</v>
      </c>
      <c r="I274" s="84">
        <f>VLOOKUP(A274,'PAI 2025 GPS rempl2)'!$A$4:$V$504,17,0)</f>
        <v>1</v>
      </c>
      <c r="J274" s="84" t="str">
        <f>VLOOKUP(A274,'PAI 2025 GPS rempl2)'!$A$4:$V$504,18,0)</f>
        <v>Númerica</v>
      </c>
      <c r="K274" s="181" t="str">
        <f>VLOOKUP(A274,'PAI 2025 GPS rempl2)'!$A$4:$V$504,20,0)</f>
        <v>2025-02-03</v>
      </c>
      <c r="L274" s="181" t="str">
        <f>VLOOKUP(A274,'PAI 2025 GPS rempl2)'!$A$4:$V$504,21,0)</f>
        <v>2025-02-28</v>
      </c>
      <c r="M274" s="84" t="str">
        <f>VLOOKUP(A274,'PAI 2025 GPS rempl2)'!$A$4:$V$504,22,0)</f>
        <v>141-GRUPO DE TRABAJO DE GESTIÓN DOCUMENTAL Y ARCHIVO;
20-OFICINA DE TECNOLOGÍA E INFORMÁTICA;
2000-DESPACHO DEL SUPERINTENDENTE DELEGADO PARA LA PROPIEDAD INDUSTRIAL;
2020-DIRECCIÓN DE NUEVAS CREACIONES;
30-OFICINA ASESORA DE PLANEACIÓN</v>
      </c>
      <c r="N274" s="84"/>
      <c r="O274" s="84"/>
      <c r="P274" s="84"/>
      <c r="Q274" s="84"/>
      <c r="S274" s="83" t="s">
        <v>1023</v>
      </c>
      <c r="T274" s="83" t="str">
        <f>VLOOKUP(A274,'PAI 2025 GPS rempl2)'!$A$3:$E$505,4,0)</f>
        <v>Actividad propia</v>
      </c>
      <c r="U274" s="84" t="s">
        <v>1594</v>
      </c>
      <c r="V274" s="31">
        <f>VLOOKUP(S274,'PAI 2025 GPS rempl2)'!$E$4:$P$504,12,0)</f>
        <v>10</v>
      </c>
      <c r="W274" s="31">
        <f>+(V274*100)/(V$274+$V$275+$V$276+$V$278+$V$280+$V$281+$V$482+$V$483+$V$484+$V$486+$V$487+$V$488+$V$490)</f>
        <v>2</v>
      </c>
    </row>
    <row r="275" spans="1:23" x14ac:dyDescent="0.25">
      <c r="A275" s="83" t="s">
        <v>1025</v>
      </c>
      <c r="B275" s="83" t="str">
        <f>VLOOKUP(A275,'PAI 2025 GPS rempl2)'!$A$3:$E$505,4,0)</f>
        <v>Actividad propia</v>
      </c>
      <c r="C275" s="84" t="s">
        <v>1594</v>
      </c>
      <c r="D275" s="84" t="s">
        <v>1593</v>
      </c>
      <c r="E275" s="84" t="s">
        <v>1020</v>
      </c>
      <c r="F275" s="84"/>
      <c r="G275" s="84" t="str">
        <f>VLOOKUP(A275,'PAI 2025 GPS rempl2)'!$E$4:$L$504,8,0)</f>
        <v>N/A</v>
      </c>
      <c r="H275" s="84" t="str">
        <f>VLOOKUP(A275,'PAI 2025 GPS rempl2)'!$A$4:$V$504,15,0)</f>
        <v>Realizar el seguimiento a las actividades planeadas en el cronograma (Informes de seguimiento a las actividades planeadas en el cronograma)</v>
      </c>
      <c r="I275" s="84">
        <f>VLOOKUP(A275,'PAI 2025 GPS rempl2)'!$A$4:$V$504,17,0)</f>
        <v>8</v>
      </c>
      <c r="J275" s="84" t="str">
        <f>VLOOKUP(A275,'PAI 2025 GPS rempl2)'!$A$4:$V$504,18,0)</f>
        <v>Númerica</v>
      </c>
      <c r="K275" s="181" t="str">
        <f>VLOOKUP(A275,'PAI 2025 GPS rempl2)'!$A$4:$V$504,20,0)</f>
        <v>2025-03-03</v>
      </c>
      <c r="L275" s="181" t="str">
        <f>VLOOKUP(A275,'PAI 2025 GPS rempl2)'!$A$4:$V$504,21,0)</f>
        <v>2025-10-31</v>
      </c>
      <c r="M275" s="84" t="str">
        <f>VLOOKUP(A275,'PAI 2025 GPS rempl2)'!$A$4:$V$504,22,0)</f>
        <v>2000-DESPACHO DEL SUPERINTENDENTE DELEGADO PARA LA PROPIEDAD INDUSTRIAL</v>
      </c>
      <c r="N275" s="84"/>
      <c r="O275" s="84"/>
      <c r="P275" s="84"/>
      <c r="Q275" s="84"/>
      <c r="S275" s="83" t="s">
        <v>1025</v>
      </c>
      <c r="T275" s="83" t="str">
        <f>VLOOKUP(A275,'PAI 2025 GPS rempl2)'!$A$3:$E$505,4,0)</f>
        <v>Actividad propia</v>
      </c>
      <c r="U275" s="84" t="s">
        <v>1594</v>
      </c>
      <c r="V275" s="31">
        <f>VLOOKUP(S275,'PAI 2025 GPS rempl2)'!$E$4:$P$504,12,0)</f>
        <v>60</v>
      </c>
      <c r="W275" s="31">
        <f>+(V275*100)/(V$274+$V$275+$V$276+$V$278+$V$280+$V$281+$V$482+$V$483+$V$484+$V$486+$V$487+$V$488+$V$490)</f>
        <v>12</v>
      </c>
    </row>
    <row r="276" spans="1:23" x14ac:dyDescent="0.25">
      <c r="A276" s="83" t="s">
        <v>1027</v>
      </c>
      <c r="B276" s="83" t="str">
        <f>VLOOKUP(A276,'PAI 2025 GPS rempl2)'!$A$3:$E$505,4,0)</f>
        <v>Actividad propia</v>
      </c>
      <c r="C276" s="84" t="s">
        <v>1594</v>
      </c>
      <c r="D276" s="84" t="s">
        <v>1593</v>
      </c>
      <c r="E276" s="84" t="s">
        <v>1020</v>
      </c>
      <c r="F276" s="84"/>
      <c r="G276" s="84" t="str">
        <f>VLOOKUP(A276,'PAI 2025 GPS rempl2)'!$E$4:$L$504,8,0)</f>
        <v>N/A</v>
      </c>
      <c r="H276" s="84" t="str">
        <f>VLOOKUP(A276,'PAI 2025 GPS rempl2)'!$A$4:$V$504,15,0)</f>
        <v>Elaborar informe de brechas (Informe elaborado)</v>
      </c>
      <c r="I276" s="84">
        <f>VLOOKUP(A276,'PAI 2025 GPS rempl2)'!$A$4:$V$504,17,0)</f>
        <v>1</v>
      </c>
      <c r="J276" s="84" t="str">
        <f>VLOOKUP(A276,'PAI 2025 GPS rempl2)'!$A$4:$V$504,18,0)</f>
        <v>Númerica</v>
      </c>
      <c r="K276" s="181" t="str">
        <f>VLOOKUP(A276,'PAI 2025 GPS rempl2)'!$A$4:$V$504,20,0)</f>
        <v>2025-11-04</v>
      </c>
      <c r="L276" s="181" t="str">
        <f>VLOOKUP(A276,'PAI 2025 GPS rempl2)'!$A$4:$V$504,21,0)</f>
        <v>2025-11-28</v>
      </c>
      <c r="M276" s="84" t="str">
        <f>VLOOKUP(A276,'PAI 2025 GPS rempl2)'!$A$4:$V$504,22,0)</f>
        <v>141-GRUPO DE TRABAJO DE GESTIÓN DOCUMENTAL Y ARCHIVO;
20-OFICINA DE TECNOLOGÍA E INFORMÁTICA;
2000-DESPACHO DEL SUPERINTENDENTE DELEGADO PARA LA PROPIEDAD INDUSTRIAL;
2020-DIRECCIÓN DE NUEVAS CREACIONES;
30-OFICINA ASESORA DE PLANEACIÓN</v>
      </c>
      <c r="N276" s="84"/>
      <c r="O276" s="84"/>
      <c r="P276" s="84"/>
      <c r="Q276" s="84"/>
      <c r="S276" s="83" t="s">
        <v>1027</v>
      </c>
      <c r="T276" s="83" t="str">
        <f>VLOOKUP(A276,'PAI 2025 GPS rempl2)'!$A$3:$E$505,4,0)</f>
        <v>Actividad propia</v>
      </c>
      <c r="U276" s="84" t="s">
        <v>1594</v>
      </c>
      <c r="V276" s="31">
        <f>VLOOKUP(S276,'PAI 2025 GPS rempl2)'!$E$4:$P$504,12,0)</f>
        <v>30</v>
      </c>
      <c r="W276" s="31">
        <f>+(V276*100)/(V$274+$V$275+$V$276+$V$278+$V$280+$V$281+$V$482+$V$483+$V$484+$V$486+$V$487+$V$488+$V$490)</f>
        <v>6</v>
      </c>
    </row>
    <row r="277" spans="1:23" x14ac:dyDescent="0.25">
      <c r="A277" s="83" t="s">
        <v>1029</v>
      </c>
      <c r="B277" s="83" t="str">
        <f>VLOOKUP(A277,'PAI 2025 GPS rempl2)'!$A$3:$E$505,4,0)</f>
        <v>Producto</v>
      </c>
      <c r="C277" s="84" t="s">
        <v>1594</v>
      </c>
      <c r="D277" s="84" t="s">
        <v>1593</v>
      </c>
      <c r="E277" s="84" t="s">
        <v>1020</v>
      </c>
      <c r="F277" s="84" t="s">
        <v>11</v>
      </c>
      <c r="G277" s="84" t="str">
        <f>VLOOKUP(A277,'PAI 2025 GPS rempl2)'!$E$4:$L$504,8,0)</f>
        <v>N/A</v>
      </c>
      <c r="H277" s="84" t="str">
        <f>VLOOKUP(A277,'PAI 2025 GPS rempl2)'!$A$4:$V$504,15,0)</f>
        <v>Protocolo para la conservación de evidencias en el entorno digital, gestión de pruebas digitales y el aseguramiento del acervo probatorio en entornos digitales, elaborado. (Protocolo elaborado)</v>
      </c>
      <c r="I277" s="84">
        <f>VLOOKUP(A277,'PAI 2025 GPS rempl2)'!$A$4:$V$504,17,0)</f>
        <v>1</v>
      </c>
      <c r="J277" s="84" t="str">
        <f>VLOOKUP(A277,'PAI 2025 GPS rempl2)'!$A$4:$V$504,18,0)</f>
        <v>Númerica</v>
      </c>
      <c r="K277" s="181" t="str">
        <f>VLOOKUP(A277,'PAI 2025 GPS rempl2)'!$A$4:$V$504,20,0)</f>
        <v>2025-01-20</v>
      </c>
      <c r="L277" s="181" t="str">
        <f>VLOOKUP(A277,'PAI 2025 GPS rempl2)'!$A$4:$V$504,21,0)</f>
        <v>2025-11-28</v>
      </c>
      <c r="M277" s="84" t="str">
        <f>VLOOKUP(A277,'PAI 2025 GPS rempl2)'!$A$4:$V$504,22,0)</f>
        <v>10-OFICINA  ASESORA JURÍDICA;
20-OFICINA DE TECNOLOGÍA E INFORMÁTICA;
2000-DESPACHO DEL SUPERINTENDENTE DELEGADO PARA LA PROPIEDAD INDUSTRIAL;
2010-DIRECCION DE SIGNOS DISTINTIVOS;
2020-DIRECCIÓN DE NUEVAS CREACIONES</v>
      </c>
      <c r="N277" s="84" t="s">
        <v>1454</v>
      </c>
      <c r="O277" s="84" t="s">
        <v>1455</v>
      </c>
      <c r="P277" s="84">
        <v>0</v>
      </c>
      <c r="Q277" s="84" t="s">
        <v>1552</v>
      </c>
      <c r="S277" s="83" t="s">
        <v>1029</v>
      </c>
      <c r="T277" s="83" t="str">
        <f>VLOOKUP(A277,'PAI 2025 GPS rempl2)'!$A$3:$E$505,4,0)</f>
        <v>Producto</v>
      </c>
      <c r="U277" s="84" t="s">
        <v>1594</v>
      </c>
      <c r="V277" s="31">
        <f>VLOOKUP(S277,'PAI 2025 GPS rempl2)'!$E$4:$P$504,12,0)</f>
        <v>10</v>
      </c>
      <c r="W277" s="31">
        <f>+V277</f>
        <v>10</v>
      </c>
    </row>
    <row r="278" spans="1:23" x14ac:dyDescent="0.25">
      <c r="A278" s="83" t="s">
        <v>1031</v>
      </c>
      <c r="B278" s="83" t="str">
        <f>VLOOKUP(A278,'PAI 2025 GPS rempl2)'!$A$3:$E$505,4,0)</f>
        <v>Actividad propia</v>
      </c>
      <c r="C278" s="84" t="s">
        <v>1594</v>
      </c>
      <c r="D278" s="84" t="s">
        <v>1593</v>
      </c>
      <c r="E278" s="84" t="s">
        <v>1020</v>
      </c>
      <c r="F278" s="84"/>
      <c r="G278" s="84" t="str">
        <f>VLOOKUP(A278,'PAI 2025 GPS rempl2)'!$E$4:$L$504,8,0)</f>
        <v>N/A</v>
      </c>
      <c r="H278" s="84" t="str">
        <f>VLOOKUP(A278,'PAI 2025 GPS rempl2)'!$A$4:$V$504,15,0)</f>
        <v>Identificar los tipos de evidencia y fuentes que requieren de conservación en los trámites de PI  (Informe sobre tipos de evidencia y fuentes de conservación elaborado)</v>
      </c>
      <c r="I278" s="84">
        <f>VLOOKUP(A278,'PAI 2025 GPS rempl2)'!$A$4:$V$504,17,0)</f>
        <v>1</v>
      </c>
      <c r="J278" s="84" t="str">
        <f>VLOOKUP(A278,'PAI 2025 GPS rempl2)'!$A$4:$V$504,18,0)</f>
        <v>Númerica</v>
      </c>
      <c r="K278" s="181" t="str">
        <f>VLOOKUP(A278,'PAI 2025 GPS rempl2)'!$A$4:$V$504,20,0)</f>
        <v>2025-01-20</v>
      </c>
      <c r="L278" s="181" t="str">
        <f>VLOOKUP(A278,'PAI 2025 GPS rempl2)'!$A$4:$V$504,21,0)</f>
        <v>2025-02-28</v>
      </c>
      <c r="M278" s="84" t="str">
        <f>VLOOKUP(A278,'PAI 2025 GPS rempl2)'!$A$4:$V$504,22,0)</f>
        <v>20-OFICINA DE TECNOLOGÍA E INFORMÁTICA;
2000-DESPACHO DEL SUPERINTENDENTE DELEGADO PARA LA PROPIEDAD INDUSTRIAL;
2010-DIRECCION DE SIGNOS DISTINTIVOS;
2020-DIRECCIÓN DE NUEVAS CREACIONES</v>
      </c>
      <c r="N278" s="84"/>
      <c r="O278" s="84"/>
      <c r="P278" s="84"/>
      <c r="Q278" s="84"/>
      <c r="S278" s="83" t="s">
        <v>1031</v>
      </c>
      <c r="T278" s="83" t="str">
        <f>VLOOKUP(A278,'PAI 2025 GPS rempl2)'!$A$3:$E$505,4,0)</f>
        <v>Actividad propia</v>
      </c>
      <c r="U278" s="84" t="s">
        <v>1594</v>
      </c>
      <c r="V278" s="31">
        <f>VLOOKUP(S278,'PAI 2025 GPS rempl2)'!$E$4:$P$504,12,0)</f>
        <v>40</v>
      </c>
      <c r="W278" s="31">
        <f>+(V278*100)/(V$274+$V$275+$V$276+$V$278+$V$280+$V$281+$V$482+$V$483+$V$484+$V$486+$V$487+$V$488+$V$490)</f>
        <v>8</v>
      </c>
    </row>
    <row r="279" spans="1:23" x14ac:dyDescent="0.25">
      <c r="A279" s="83" t="s">
        <v>1034</v>
      </c>
      <c r="B279" s="83" t="str">
        <f>VLOOKUP(A279,'PAI 2025 GPS rempl2)'!$A$3:$E$505,4,0)</f>
        <v>Actividad sin participaci�n</v>
      </c>
      <c r="C279" s="84" t="s">
        <v>1594</v>
      </c>
      <c r="D279" s="84" t="s">
        <v>1593</v>
      </c>
      <c r="E279" s="84" t="s">
        <v>1020</v>
      </c>
      <c r="F279" s="84"/>
      <c r="G279" s="84" t="str">
        <f>VLOOKUP(A279,'PAI 2025 GPS rempl2)'!$E$4:$L$504,8,0)</f>
        <v>N/A</v>
      </c>
      <c r="H279" s="84" t="str">
        <f>VLOOKUP(A279,'PAI 2025 GPS rempl2)'!$A$4:$V$504,15,0)</f>
        <v>Realizar un análisis de las leyes y regulaciones sobre la conservación de evidencias digitales  (Documento de análisis elaborado)</v>
      </c>
      <c r="I279" s="84">
        <f>VLOOKUP(A279,'PAI 2025 GPS rempl2)'!$A$4:$V$504,17,0)</f>
        <v>1</v>
      </c>
      <c r="J279" s="84" t="str">
        <f>VLOOKUP(A279,'PAI 2025 GPS rempl2)'!$A$4:$V$504,18,0)</f>
        <v>Númerica</v>
      </c>
      <c r="K279" s="181" t="str">
        <f>VLOOKUP(A279,'PAI 2025 GPS rempl2)'!$A$4:$V$504,20,0)</f>
        <v>2025-01-20</v>
      </c>
      <c r="L279" s="181" t="str">
        <f>VLOOKUP(A279,'PAI 2025 GPS rempl2)'!$A$4:$V$504,21,0)</f>
        <v>2025-02-28</v>
      </c>
      <c r="M279" s="84" t="str">
        <f>VLOOKUP(A279,'PAI 2025 GPS rempl2)'!$A$4:$V$504,22,0)</f>
        <v>10-OFICINA  ASESORA JURÍDICA</v>
      </c>
      <c r="N279" s="84"/>
      <c r="O279" s="84"/>
      <c r="P279" s="84"/>
      <c r="Q279" s="84"/>
      <c r="S279" s="83" t="s">
        <v>1034</v>
      </c>
      <c r="T279" s="83" t="str">
        <f>VLOOKUP(A279,'PAI 2025 GPS rempl2)'!$A$3:$E$505,4,0)</f>
        <v>Actividad sin participaci�n</v>
      </c>
      <c r="U279" s="84" t="s">
        <v>1594</v>
      </c>
      <c r="V279" s="31">
        <f>VLOOKUP(S279,'PAI 2025 GPS rempl2)'!$E$4:$P$504,12,0)</f>
        <v>0</v>
      </c>
      <c r="W279" s="31">
        <f>+V279</f>
        <v>0</v>
      </c>
    </row>
    <row r="280" spans="1:23" x14ac:dyDescent="0.25">
      <c r="A280" s="83" t="s">
        <v>1037</v>
      </c>
      <c r="B280" s="83" t="str">
        <f>VLOOKUP(A280,'PAI 2025 GPS rempl2)'!$A$3:$E$505,4,0)</f>
        <v>Actividad propia</v>
      </c>
      <c r="C280" s="84" t="s">
        <v>1594</v>
      </c>
      <c r="D280" s="84" t="s">
        <v>1593</v>
      </c>
      <c r="E280" s="84" t="s">
        <v>1020</v>
      </c>
      <c r="F280" s="84"/>
      <c r="G280" s="84" t="str">
        <f>VLOOKUP(A280,'PAI 2025 GPS rempl2)'!$E$4:$L$504,8,0)</f>
        <v>N/A</v>
      </c>
      <c r="H280" s="84" t="str">
        <f>VLOOKUP(A280,'PAI 2025 GPS rempl2)'!$A$4:$V$504,15,0)</f>
        <v>Definir la estructura y contenido del Protocolo (Documento con la estructura y contenido definido)</v>
      </c>
      <c r="I280" s="84">
        <f>VLOOKUP(A280,'PAI 2025 GPS rempl2)'!$A$4:$V$504,17,0)</f>
        <v>1</v>
      </c>
      <c r="J280" s="84" t="str">
        <f>VLOOKUP(A280,'PAI 2025 GPS rempl2)'!$A$4:$V$504,18,0)</f>
        <v>Númerica</v>
      </c>
      <c r="K280" s="181" t="str">
        <f>VLOOKUP(A280,'PAI 2025 GPS rempl2)'!$A$4:$V$504,20,0)</f>
        <v>2025-03-03</v>
      </c>
      <c r="L280" s="181" t="str">
        <f>VLOOKUP(A280,'PAI 2025 GPS rempl2)'!$A$4:$V$504,21,0)</f>
        <v>2025-04-30</v>
      </c>
      <c r="M280" s="84" t="str">
        <f>VLOOKUP(A280,'PAI 2025 GPS rempl2)'!$A$4:$V$504,22,0)</f>
        <v>20-OFICINA DE TECNOLOGÍA E INFORMÁTICA;
2000-DESPACHO DEL SUPERINTENDENTE DELEGADO PARA LA PROPIEDAD INDUSTRIAL;
2010-DIRECCION DE SIGNOS DISTINTIVOS;
2020-DIRECCIÓN DE NUEVAS CREACIONES</v>
      </c>
      <c r="N280" s="84"/>
      <c r="O280" s="84"/>
      <c r="P280" s="84"/>
      <c r="Q280" s="84"/>
      <c r="S280" s="83" t="s">
        <v>1037</v>
      </c>
      <c r="T280" s="83" t="str">
        <f>VLOOKUP(A280,'PAI 2025 GPS rempl2)'!$A$3:$E$505,4,0)</f>
        <v>Actividad propia</v>
      </c>
      <c r="U280" s="84" t="s">
        <v>1594</v>
      </c>
      <c r="V280" s="31">
        <f>VLOOKUP(S280,'PAI 2025 GPS rempl2)'!$E$4:$P$504,12,0)</f>
        <v>30</v>
      </c>
      <c r="W280" s="31">
        <f>+(V280*100)/(V$274+$V$275+$V$276+$V$278+$V$280+$V$281+$V$482+$V$483+$V$484+$V$486+$V$487+$V$488+$V$490)</f>
        <v>6</v>
      </c>
    </row>
    <row r="281" spans="1:23" x14ac:dyDescent="0.25">
      <c r="A281" s="83" t="s">
        <v>1038</v>
      </c>
      <c r="B281" s="83" t="str">
        <f>VLOOKUP(A281,'PAI 2025 GPS rempl2)'!$A$3:$E$505,4,0)</f>
        <v>Actividad propia</v>
      </c>
      <c r="C281" s="84" t="s">
        <v>1594</v>
      </c>
      <c r="D281" s="84" t="s">
        <v>1593</v>
      </c>
      <c r="E281" s="84" t="s">
        <v>1020</v>
      </c>
      <c r="F281" s="84"/>
      <c r="G281" s="84" t="str">
        <f>VLOOKUP(A281,'PAI 2025 GPS rempl2)'!$E$4:$L$504,8,0)</f>
        <v>N/A</v>
      </c>
      <c r="H281" s="84" t="str">
        <f>VLOOKUP(A281,'PAI 2025 GPS rempl2)'!$A$4:$V$504,15,0)</f>
        <v>Elaborar el protocolo para la conservación de evidencias en el entorno digital (Protocolo elaborado)</v>
      </c>
      <c r="I281" s="84">
        <f>VLOOKUP(A281,'PAI 2025 GPS rempl2)'!$A$4:$V$504,17,0)</f>
        <v>1</v>
      </c>
      <c r="J281" s="84" t="str">
        <f>VLOOKUP(A281,'PAI 2025 GPS rempl2)'!$A$4:$V$504,18,0)</f>
        <v>Númerica</v>
      </c>
      <c r="K281" s="181" t="str">
        <f>VLOOKUP(A281,'PAI 2025 GPS rempl2)'!$A$4:$V$504,20,0)</f>
        <v>2025-05-05</v>
      </c>
      <c r="L281" s="181" t="str">
        <f>VLOOKUP(A281,'PAI 2025 GPS rempl2)'!$A$4:$V$504,21,0)</f>
        <v>2025-11-28</v>
      </c>
      <c r="M281" s="84" t="str">
        <f>VLOOKUP(A281,'PAI 2025 GPS rempl2)'!$A$4:$V$504,22,0)</f>
        <v>20-OFICINA DE TECNOLOGÍA E INFORMÁTICA;
2000-DESPACHO DEL SUPERINTENDENTE DELEGADO PARA LA PROPIEDAD INDUSTRIAL;
2010-DIRECCION DE SIGNOS DISTINTIVOS;
2020-DIRECCIÓN DE NUEVAS CREACIONES</v>
      </c>
      <c r="N281" s="84"/>
      <c r="O281" s="84"/>
      <c r="P281" s="84"/>
      <c r="Q281" s="84"/>
      <c r="S281" s="83" t="s">
        <v>1038</v>
      </c>
      <c r="T281" s="83" t="str">
        <f>VLOOKUP(A281,'PAI 2025 GPS rempl2)'!$A$3:$E$505,4,0)</f>
        <v>Actividad propia</v>
      </c>
      <c r="U281" s="84" t="s">
        <v>1594</v>
      </c>
      <c r="V281" s="31">
        <f>VLOOKUP(S281,'PAI 2025 GPS rempl2)'!$E$4:$P$504,12,0)</f>
        <v>30</v>
      </c>
      <c r="W281" s="31">
        <f>+(V281*100)/(V$274+$V$275+$V$276+$V$278+$V$280+$V$281+$V$482+$V$483+$V$484+$V$486+$V$487+$V$488+$V$490)</f>
        <v>6</v>
      </c>
    </row>
    <row r="282" spans="1:23" x14ac:dyDescent="0.25">
      <c r="A282" s="83" t="s">
        <v>1039</v>
      </c>
      <c r="B282" s="83" t="str">
        <f>VLOOKUP(A282,'PAI 2025 GPS rempl2)'!$A$3:$E$505,4,0)</f>
        <v>Producto</v>
      </c>
      <c r="C282" s="84" t="s">
        <v>1581</v>
      </c>
      <c r="D282" s="84" t="s">
        <v>1580</v>
      </c>
      <c r="E282" s="84" t="s">
        <v>542</v>
      </c>
      <c r="F282" s="84" t="s">
        <v>11</v>
      </c>
      <c r="G282" s="84" t="str">
        <f>VLOOKUP(A282,'PAI 2025 GPS rempl2)'!$E$4:$L$504,8,0)</f>
        <v>FUNCIONAMIENTO</v>
      </c>
      <c r="H282" s="84" t="str">
        <f>VLOOKUP(A282,'PAI 2025 GPS rempl2)'!$A$4:$V$504,15,0)</f>
        <v>Intervenciones en el sistema de información SIPI respecto a temas funcionales y técnicos, puestas en producción (Correos electrónicos del proveedor indicando la puesta en producción)</v>
      </c>
      <c r="I282" s="84">
        <f>VLOOKUP(A282,'PAI 2025 GPS rempl2)'!$A$4:$V$504,17,0)</f>
        <v>4</v>
      </c>
      <c r="J282" s="84" t="str">
        <f>VLOOKUP(A282,'PAI 2025 GPS rempl2)'!$A$4:$V$504,18,0)</f>
        <v>Númerica</v>
      </c>
      <c r="K282" s="181" t="str">
        <f>VLOOKUP(A282,'PAI 2025 GPS rempl2)'!$A$4:$V$504,20,0)</f>
        <v>2025-01-07</v>
      </c>
      <c r="L282" s="181" t="str">
        <f>VLOOKUP(A282,'PAI 2025 GPS rempl2)'!$A$4:$V$504,21,0)</f>
        <v>2025-11-28</v>
      </c>
      <c r="M282" s="84" t="str">
        <f>VLOOKUP(A282,'PAI 2025 GPS rempl2)'!$A$4:$V$504,22,0)</f>
        <v>20-OFICINA DE TECNOLOGÍA E INFORMÁTICA;
2000-DESPACHO DEL SUPERINTENDENTE DELEGADO PARA LA PROPIEDAD INDUSTRIAL</v>
      </c>
      <c r="N282" s="84" t="s">
        <v>1454</v>
      </c>
      <c r="O282" s="84" t="s">
        <v>1455</v>
      </c>
      <c r="P282" s="84">
        <v>0</v>
      </c>
      <c r="Q282" s="84" t="s">
        <v>1552</v>
      </c>
      <c r="S282" s="83" t="s">
        <v>1039</v>
      </c>
      <c r="T282" s="83" t="str">
        <f>VLOOKUP(A282,'PAI 2025 GPS rempl2)'!$A$3:$E$505,4,0)</f>
        <v>Producto</v>
      </c>
      <c r="U282" s="84" t="s">
        <v>1581</v>
      </c>
      <c r="V282" s="31">
        <f>VLOOKUP(S282,'PAI 2025 GPS rempl2)'!$E$4:$P$504,12,0)</f>
        <v>10</v>
      </c>
      <c r="W282" s="148">
        <f>(V282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3" spans="1:23" x14ac:dyDescent="0.25">
      <c r="A283" s="83" t="s">
        <v>1042</v>
      </c>
      <c r="B283" s="83" t="str">
        <f>VLOOKUP(A283,'PAI 2025 GPS rempl2)'!$A$3:$E$505,4,0)</f>
        <v>Actividad propia</v>
      </c>
      <c r="C283" s="84" t="s">
        <v>1581</v>
      </c>
      <c r="D283" s="84" t="s">
        <v>1580</v>
      </c>
      <c r="E283" s="84" t="s">
        <v>542</v>
      </c>
      <c r="F283" s="84"/>
      <c r="G283" s="84" t="str">
        <f>VLOOKUP(A283,'PAI 2025 GPS rempl2)'!$E$4:$L$504,8,0)</f>
        <v>N/A</v>
      </c>
      <c r="H283" s="84" t="str">
        <f>VLOOKUP(A283,'PAI 2025 GPS rempl2)'!$A$4:$V$504,15,0)</f>
        <v>Priorizar y enviar los requerimientos previstos para las 4 versiones de fortalecimiento del SIPI (Correos electrónicos de la OTI al proveedor informando los requerimientos priorizados)</v>
      </c>
      <c r="I283" s="84">
        <f>VLOOKUP(A283,'PAI 2025 GPS rempl2)'!$A$4:$V$504,17,0)</f>
        <v>4</v>
      </c>
      <c r="J283" s="84" t="str">
        <f>VLOOKUP(A283,'PAI 2025 GPS rempl2)'!$A$4:$V$504,18,0)</f>
        <v>Númerica</v>
      </c>
      <c r="K283" s="181" t="str">
        <f>VLOOKUP(A283,'PAI 2025 GPS rempl2)'!$A$4:$V$504,20,0)</f>
        <v>2025-01-07</v>
      </c>
      <c r="L283" s="181" t="str">
        <f>VLOOKUP(A283,'PAI 2025 GPS rempl2)'!$A$4:$V$504,21,0)</f>
        <v>2025-11-28</v>
      </c>
      <c r="M283" s="84" t="str">
        <f>VLOOKUP(A283,'PAI 2025 GPS rempl2)'!$A$4:$V$504,22,0)</f>
        <v>20-OFICINA DE TECNOLOGÍA E INFORMÁTICA;
2000-DESPACHO DEL SUPERINTENDENTE DELEGADO PARA LA PROPIEDAD INDUSTRIAL</v>
      </c>
      <c r="N283" s="84"/>
      <c r="O283" s="84"/>
      <c r="P283" s="84"/>
      <c r="Q283" s="84"/>
      <c r="S283" s="83" t="s">
        <v>1042</v>
      </c>
      <c r="T283" s="83" t="str">
        <f>VLOOKUP(A283,'PAI 2025 GPS rempl2)'!$A$3:$E$505,4,0)</f>
        <v>Actividad propia</v>
      </c>
      <c r="U283" s="84" t="s">
        <v>1581</v>
      </c>
      <c r="V283" s="31">
        <f>VLOOKUP(S283,'PAI 2025 GPS rempl2)'!$E$4:$P$504,12,0)</f>
        <v>50</v>
      </c>
      <c r="W283" s="150" t="e">
        <f>+(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4" spans="1:23" x14ac:dyDescent="0.25">
      <c r="A284" s="83" t="s">
        <v>1044</v>
      </c>
      <c r="B284" s="83" t="str">
        <f>VLOOKUP(A284,'PAI 2025 GPS rempl2)'!$A$3:$E$505,4,0)</f>
        <v>Actividad propia</v>
      </c>
      <c r="C284" s="84" t="s">
        <v>1581</v>
      </c>
      <c r="D284" s="84" t="s">
        <v>1580</v>
      </c>
      <c r="E284" s="84" t="s">
        <v>542</v>
      </c>
      <c r="F284" s="84"/>
      <c r="G284" s="84" t="str">
        <f>VLOOKUP(A284,'PAI 2025 GPS rempl2)'!$E$4:$L$504,8,0)</f>
        <v>N/A</v>
      </c>
      <c r="H284" s="84" t="str">
        <f>VLOOKUP(A284,'PAI 2025 GPS rempl2)'!$A$4:$V$504,15,0)</f>
        <v>Realizar seguimiento al desarrollo, prueba y puesta en producción de los requerimientos priorizados en las 4 versiones (Correos electrónicos del proveedor indicando la puesta en producción)</v>
      </c>
      <c r="I284" s="84">
        <f>VLOOKUP(A284,'PAI 2025 GPS rempl2)'!$A$4:$V$504,17,0)</f>
        <v>4</v>
      </c>
      <c r="J284" s="84" t="str">
        <f>VLOOKUP(A284,'PAI 2025 GPS rempl2)'!$A$4:$V$504,18,0)</f>
        <v>Númerica</v>
      </c>
      <c r="K284" s="181" t="str">
        <f>VLOOKUP(A284,'PAI 2025 GPS rempl2)'!$A$4:$V$504,20,0)</f>
        <v>2025-04-01</v>
      </c>
      <c r="L284" s="181" t="str">
        <f>VLOOKUP(A284,'PAI 2025 GPS rempl2)'!$A$4:$V$504,21,0)</f>
        <v>2025-11-28</v>
      </c>
      <c r="M284" s="84" t="str">
        <f>VLOOKUP(A284,'PAI 2025 GPS rempl2)'!$A$4:$V$504,22,0)</f>
        <v>20-OFICINA DE TECNOLOGÍA E INFORMÁTICA;
2000-DESPACHO DEL SUPERINTENDENTE DELEGADO PARA LA PROPIEDAD INDUSTRIAL</v>
      </c>
      <c r="N284" s="84"/>
      <c r="O284" s="84"/>
      <c r="P284" s="84"/>
      <c r="Q284" s="84"/>
      <c r="S284" s="83" t="s">
        <v>1044</v>
      </c>
      <c r="T284" s="83" t="str">
        <f>VLOOKUP(A284,'PAI 2025 GPS rempl2)'!$A$3:$E$505,4,0)</f>
        <v>Actividad propia</v>
      </c>
      <c r="U284" s="84" t="s">
        <v>1581</v>
      </c>
      <c r="V284" s="31">
        <f>VLOOKUP(S284,'PAI 2025 GPS rempl2)'!$E$4:$P$504,12,0)</f>
        <v>50</v>
      </c>
      <c r="W284" s="150" t="e">
        <f>+(V284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5" spans="1:23" x14ac:dyDescent="0.25">
      <c r="A285" s="83" t="s">
        <v>1045</v>
      </c>
      <c r="B285" s="83" t="str">
        <f>VLOOKUP(A285,'PAI 2025 GPS rempl2)'!$A$3:$E$505,4,0)</f>
        <v>Producto</v>
      </c>
      <c r="C285" s="84" t="s">
        <v>1581</v>
      </c>
      <c r="D285" s="84" t="s">
        <v>1592</v>
      </c>
      <c r="E285" s="84" t="s">
        <v>1499</v>
      </c>
      <c r="F285" s="84" t="s">
        <v>61</v>
      </c>
      <c r="G285" s="84" t="str">
        <f>VLOOKUP(A285,'PAI 2025 GPS rempl2)'!$E$4:$L$504,8,0)</f>
        <v>N/A</v>
      </c>
      <c r="H285" s="84" t="str">
        <f>VLOOKUP(A285,'PAI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84">
        <f>VLOOKUP(A285,'PAI 2025 GPS rempl2)'!$A$4:$V$504,17,0)</f>
        <v>2</v>
      </c>
      <c r="J285" s="84" t="str">
        <f>VLOOKUP(A285,'PAI 2025 GPS rempl2)'!$A$4:$V$504,18,0)</f>
        <v>Númerica</v>
      </c>
      <c r="K285" s="181" t="str">
        <f>VLOOKUP(A285,'PAI 2025 GPS rempl2)'!$A$4:$V$504,20,0)</f>
        <v>2025-01-20</v>
      </c>
      <c r="L285" s="181" t="str">
        <f>VLOOKUP(A285,'PAI 2025 GPS rempl2)'!$A$4:$V$504,21,0)</f>
        <v>2025-07-18</v>
      </c>
      <c r="M285" s="84" t="str">
        <f>VLOOKUP(A285,'PAI 2025 GPS rempl2)'!$A$4:$V$504,22,0)</f>
        <v>2000-DESPACHO DEL SUPERINTENDENTE DELEGADO PARA LA PROPIEDAD INDUSTRIAL;
2010-DIRECCION DE SIGNOS DISTINTIVOS;
2020-DIRECCIÓN DE NUEVAS CREACIONES</v>
      </c>
      <c r="N285" s="84" t="s">
        <v>1795</v>
      </c>
      <c r="O285" s="84" t="s">
        <v>1451</v>
      </c>
      <c r="P285" s="84">
        <v>0</v>
      </c>
      <c r="Q285" s="84" t="s">
        <v>1551</v>
      </c>
      <c r="S285" s="83" t="s">
        <v>1045</v>
      </c>
      <c r="T285" s="83" t="str">
        <f>VLOOKUP(A285,'PAI 2025 GPS rempl2)'!$A$3:$E$505,4,0)</f>
        <v>Producto</v>
      </c>
      <c r="U285" s="84" t="s">
        <v>1581</v>
      </c>
      <c r="V285" s="31">
        <f>VLOOKUP(S285,'PAI 2025 GPS rempl2)'!$E$4:$P$504,12,0)</f>
        <v>10</v>
      </c>
      <c r="W285" s="148">
        <f>(V285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6" spans="1:23" x14ac:dyDescent="0.25">
      <c r="A286" s="83" t="s">
        <v>1047</v>
      </c>
      <c r="B286" s="83" t="str">
        <f>VLOOKUP(A286,'PAI 2025 GPS rempl2)'!$A$3:$E$505,4,0)</f>
        <v>Actividad sin participaci�n</v>
      </c>
      <c r="C286" s="84" t="s">
        <v>1581</v>
      </c>
      <c r="D286" s="84" t="s">
        <v>1592</v>
      </c>
      <c r="E286" s="84" t="s">
        <v>1499</v>
      </c>
      <c r="F286" s="84"/>
      <c r="G286" s="84" t="str">
        <f>VLOOKUP(A286,'PAI 2025 GPS rempl2)'!$E$4:$L$504,8,0)</f>
        <v>N/A</v>
      </c>
      <c r="H286" s="84" t="str">
        <f>VLOOKUP(A286,'PAI 2025 GPS rempl2)'!$A$4:$V$504,15,0)</f>
        <v>Identificar necesidades de regulación en materia de Propiedad Industrial para mejora de los trámites (Documento de identificación de necesidades elaborado)</v>
      </c>
      <c r="I286" s="84">
        <f>VLOOKUP(A286,'PAI 2025 GPS rempl2)'!$A$4:$V$504,17,0)</f>
        <v>2</v>
      </c>
      <c r="J286" s="84" t="str">
        <f>VLOOKUP(A286,'PAI 2025 GPS rempl2)'!$A$4:$V$504,18,0)</f>
        <v>Númerica</v>
      </c>
      <c r="K286" s="181" t="str">
        <f>VLOOKUP(A286,'PAI 2025 GPS rempl2)'!$A$4:$V$504,20,0)</f>
        <v>2025-01-20</v>
      </c>
      <c r="L286" s="181" t="str">
        <f>VLOOKUP(A286,'PAI 2025 GPS rempl2)'!$A$4:$V$504,21,0)</f>
        <v>2025-05-30</v>
      </c>
      <c r="M286" s="84" t="str">
        <f>VLOOKUP(A286,'PAI 2025 GPS rempl2)'!$A$4:$V$504,22,0)</f>
        <v>2010-DIRECCION DE SIGNOS DISTINTIVOS;
2020-DIRECCIÓN DE NUEVAS CREACIONES</v>
      </c>
      <c r="N286" s="84"/>
      <c r="O286" s="84"/>
      <c r="P286" s="84"/>
      <c r="Q286" s="84"/>
      <c r="S286" s="83" t="s">
        <v>1047</v>
      </c>
      <c r="T286" s="83" t="str">
        <f>VLOOKUP(A286,'PAI 2025 GPS rempl2)'!$A$3:$E$505,4,0)</f>
        <v>Actividad sin participaci�n</v>
      </c>
      <c r="U286" s="84" t="s">
        <v>1581</v>
      </c>
      <c r="V286" s="31">
        <f>VLOOKUP(S286,'PAI 2025 GPS rempl2)'!$E$4:$P$504,12,0)</f>
        <v>0</v>
      </c>
      <c r="W286" s="31">
        <f>+V286</f>
        <v>0</v>
      </c>
    </row>
    <row r="287" spans="1:23" x14ac:dyDescent="0.25">
      <c r="A287" s="83" t="s">
        <v>1050</v>
      </c>
      <c r="B287" s="83" t="str">
        <f>VLOOKUP(A287,'PAI 2025 GPS rempl2)'!$A$3:$E$505,4,0)</f>
        <v>Actividad sin participaci�n</v>
      </c>
      <c r="C287" s="84" t="s">
        <v>1581</v>
      </c>
      <c r="D287" s="84" t="s">
        <v>1592</v>
      </c>
      <c r="E287" s="84" t="s">
        <v>1499</v>
      </c>
      <c r="F287" s="84"/>
      <c r="G287" s="84" t="str">
        <f>VLOOKUP(A287,'PAI 2025 GPS rempl2)'!$E$4:$L$504,8,0)</f>
        <v>N/A</v>
      </c>
      <c r="H287" s="84" t="str">
        <f>VLOOKUP(A287,'PAI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84">
        <f>VLOOKUP(A287,'PAI 2025 GPS rempl2)'!$A$4:$V$504,17,0)</f>
        <v>2</v>
      </c>
      <c r="J287" s="84" t="str">
        <f>VLOOKUP(A287,'PAI 2025 GPS rempl2)'!$A$4:$V$504,18,0)</f>
        <v>Númerica</v>
      </c>
      <c r="K287" s="181" t="str">
        <f>VLOOKUP(A287,'PAI 2025 GPS rempl2)'!$A$4:$V$504,20,0)</f>
        <v>2025-01-20</v>
      </c>
      <c r="L287" s="181" t="str">
        <f>VLOOKUP(A287,'PAI 2025 GPS rempl2)'!$A$4:$V$504,21,0)</f>
        <v>2025-05-30</v>
      </c>
      <c r="M287" s="84" t="str">
        <f>VLOOKUP(A287,'PAI 2025 GPS rempl2)'!$A$4:$V$504,22,0)</f>
        <v>2010-DIRECCION DE SIGNOS DISTINTIVOS;
2020-DIRECCIÓN DE NUEVAS CREACIONES</v>
      </c>
      <c r="N287" s="84"/>
      <c r="O287" s="84"/>
      <c r="P287" s="84"/>
      <c r="Q287" s="84"/>
      <c r="S287" s="83" t="s">
        <v>1050</v>
      </c>
      <c r="T287" s="83" t="str">
        <f>VLOOKUP(A287,'PAI 2025 GPS rempl2)'!$A$3:$E$505,4,0)</f>
        <v>Actividad sin participaci�n</v>
      </c>
      <c r="U287" s="84" t="s">
        <v>1581</v>
      </c>
      <c r="V287" s="31">
        <f>VLOOKUP(S287,'PAI 2025 GPS rempl2)'!$E$4:$P$504,12,0)</f>
        <v>0</v>
      </c>
      <c r="W287" s="31">
        <f>+V287</f>
        <v>0</v>
      </c>
    </row>
    <row r="288" spans="1:23" x14ac:dyDescent="0.25">
      <c r="A288" s="83" t="s">
        <v>1052</v>
      </c>
      <c r="B288" s="83" t="str">
        <f>VLOOKUP(A288,'PAI 2025 GPS rempl2)'!$A$3:$E$505,4,0)</f>
        <v>Actividad propia</v>
      </c>
      <c r="C288" s="84" t="s">
        <v>1581</v>
      </c>
      <c r="D288" s="84" t="s">
        <v>1592</v>
      </c>
      <c r="E288" s="84" t="s">
        <v>1499</v>
      </c>
      <c r="F288" s="84"/>
      <c r="G288" s="84" t="str">
        <f>VLOOKUP(A288,'PAI 2025 GPS rempl2)'!$E$4:$L$504,8,0)</f>
        <v>N/A</v>
      </c>
      <c r="H288" s="84" t="str">
        <f>VLOOKUP(A288,'PAI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84">
        <f>VLOOKUP(A288,'PAI 2025 GPS rempl2)'!$A$4:$V$504,17,0)</f>
        <v>2</v>
      </c>
      <c r="J288" s="84" t="str">
        <f>VLOOKUP(A288,'PAI 2025 GPS rempl2)'!$A$4:$V$504,18,0)</f>
        <v>Númerica</v>
      </c>
      <c r="K288" s="181" t="str">
        <f>VLOOKUP(A288,'PAI 2025 GPS rempl2)'!$A$4:$V$504,20,0)</f>
        <v>2025-06-03</v>
      </c>
      <c r="L288" s="181" t="str">
        <f>VLOOKUP(A288,'PAI 2025 GPS rempl2)'!$A$4:$V$504,21,0)</f>
        <v>2025-06-27</v>
      </c>
      <c r="M288" s="84" t="str">
        <f>VLOOKUP(A288,'PAI 2025 GPS rempl2)'!$A$4:$V$504,22,0)</f>
        <v>2000-DESPACHO DEL SUPERINTENDENTE DELEGADO PARA LA PROPIEDAD INDUSTRIAL</v>
      </c>
      <c r="N288" s="84"/>
      <c r="O288" s="84"/>
      <c r="P288" s="84"/>
      <c r="Q288" s="84"/>
      <c r="S288" s="83" t="s">
        <v>1052</v>
      </c>
      <c r="T288" s="83" t="str">
        <f>VLOOKUP(A288,'PAI 2025 GPS rempl2)'!$A$3:$E$505,4,0)</f>
        <v>Actividad propia</v>
      </c>
      <c r="U288" s="84" t="s">
        <v>1581</v>
      </c>
      <c r="V288" s="31">
        <f>VLOOKUP(S288,'PAI 2025 GPS rempl2)'!$E$4:$P$504,12,0)</f>
        <v>50</v>
      </c>
      <c r="W288" s="150" t="e">
        <f>+(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89" spans="1:23" x14ac:dyDescent="0.25">
      <c r="A289" s="83" t="s">
        <v>1053</v>
      </c>
      <c r="B289" s="83" t="str">
        <f>VLOOKUP(A289,'PAI 2025 GPS rempl2)'!$A$3:$E$505,4,0)</f>
        <v>Actividad propia</v>
      </c>
      <c r="C289" s="84" t="s">
        <v>1581</v>
      </c>
      <c r="D289" s="84" t="s">
        <v>1592</v>
      </c>
      <c r="E289" s="84" t="s">
        <v>1499</v>
      </c>
      <c r="F289" s="84"/>
      <c r="G289" s="84" t="str">
        <f>VLOOKUP(A289,'PAI 2025 GPS rempl2)'!$E$4:$L$504,8,0)</f>
        <v>N/A</v>
      </c>
      <c r="H289" s="84" t="str">
        <f>VLOOKUP(A289,'PAI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84">
        <f>VLOOKUP(A289,'PAI 2025 GPS rempl2)'!$A$4:$V$504,17,0)</f>
        <v>2</v>
      </c>
      <c r="J289" s="84" t="str">
        <f>VLOOKUP(A289,'PAI 2025 GPS rempl2)'!$A$4:$V$504,18,0)</f>
        <v>Númerica</v>
      </c>
      <c r="K289" s="181" t="str">
        <f>VLOOKUP(A289,'PAI 2025 GPS rempl2)'!$A$4:$V$504,20,0)</f>
        <v>2025-07-01</v>
      </c>
      <c r="L289" s="181" t="str">
        <f>VLOOKUP(A289,'PAI 2025 GPS rempl2)'!$A$4:$V$504,21,0)</f>
        <v>2025-07-18</v>
      </c>
      <c r="M289" s="84" t="str">
        <f>VLOOKUP(A289,'PAI 2025 GPS rempl2)'!$A$4:$V$504,22,0)</f>
        <v>2000-DESPACHO DEL SUPERINTENDENTE DELEGADO PARA LA PROPIEDAD INDUSTRIAL</v>
      </c>
      <c r="N289" s="84"/>
      <c r="O289" s="84"/>
      <c r="P289" s="84"/>
      <c r="Q289" s="84"/>
      <c r="S289" s="83" t="s">
        <v>1053</v>
      </c>
      <c r="T289" s="83" t="str">
        <f>VLOOKUP(A289,'PAI 2025 GPS rempl2)'!$A$3:$E$505,4,0)</f>
        <v>Actividad propia</v>
      </c>
      <c r="U289" s="84" t="s">
        <v>1581</v>
      </c>
      <c r="V289" s="31">
        <f>VLOOKUP(S289,'PAI 2025 GPS rempl2)'!$E$4:$P$504,12,0)</f>
        <v>50</v>
      </c>
      <c r="W289" s="150" t="e">
        <f>+(V289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0" spans="1:23" x14ac:dyDescent="0.25">
      <c r="A290" s="83" t="s">
        <v>1055</v>
      </c>
      <c r="B290" s="83" t="str">
        <f>VLOOKUP(A290,'PAI 2025 GPS rempl2)'!$A$3:$E$505,4,0)</f>
        <v>Producto</v>
      </c>
      <c r="C290" s="84" t="s">
        <v>1581</v>
      </c>
      <c r="D290" s="84" t="s">
        <v>1585</v>
      </c>
      <c r="E290" s="84" t="s">
        <v>646</v>
      </c>
      <c r="F290" s="84" t="s">
        <v>9</v>
      </c>
      <c r="G290" s="84" t="str">
        <f>VLOOKUP(A290,'PAI 2025 GPS rempl2)'!$E$4:$L$504,8,0)</f>
        <v>C-3503-0200-0011-40401c</v>
      </c>
      <c r="H290" s="84" t="str">
        <f>VLOOKUP(A290,'PAI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84">
        <f>VLOOKUP(A290,'PAI 2025 GPS rempl2)'!$A$4:$V$504,17,0)</f>
        <v>100</v>
      </c>
      <c r="J290" s="84" t="str">
        <f>VLOOKUP(A290,'PAI 2025 GPS rempl2)'!$A$4:$V$504,18,0)</f>
        <v>Númerica</v>
      </c>
      <c r="K290" s="181" t="str">
        <f>VLOOKUP(A290,'PAI 2025 GPS rempl2)'!$A$4:$V$504,20,0)</f>
        <v>2025-01-20</v>
      </c>
      <c r="L290" s="181" t="str">
        <f>VLOOKUP(A290,'PAI 2025 GPS rempl2)'!$A$4:$V$504,21,0)</f>
        <v>2025-12-12</v>
      </c>
      <c r="M290" s="84" t="str">
        <f>VLOOKUP(A290,'PAI 2025 GPS rempl2)'!$A$4:$V$504,22,0)</f>
        <v>4000-DESPACHO DEL SUPERINTENDENTE DELEGADO PARA ASUNTOS JURISDICCIONALES</v>
      </c>
      <c r="N290" s="84" t="s">
        <v>1458</v>
      </c>
      <c r="O290" s="84" t="s">
        <v>1496</v>
      </c>
      <c r="P290" s="84">
        <v>0</v>
      </c>
      <c r="Q290" s="84" t="s">
        <v>1551</v>
      </c>
      <c r="S290" s="83" t="s">
        <v>1055</v>
      </c>
      <c r="T290" s="83" t="str">
        <f>VLOOKUP(A290,'PAI 2025 GPS rempl2)'!$A$3:$E$505,4,0)</f>
        <v>Producto</v>
      </c>
      <c r="U290" s="84" t="s">
        <v>1581</v>
      </c>
      <c r="V290" s="31">
        <f>VLOOKUP(S290,'PAI 2025 GPS rempl2)'!$E$4:$P$504,12,0)</f>
        <v>16</v>
      </c>
      <c r="W290" s="148">
        <f>(V290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291" spans="1:23" x14ac:dyDescent="0.25">
      <c r="A291" s="83" t="s">
        <v>1057</v>
      </c>
      <c r="B291" s="83" t="str">
        <f>VLOOKUP(A291,'PAI 2025 GPS rempl2)'!$A$3:$E$505,4,0)</f>
        <v>Actividad propia</v>
      </c>
      <c r="C291" s="84" t="s">
        <v>1581</v>
      </c>
      <c r="D291" s="84" t="s">
        <v>1585</v>
      </c>
      <c r="E291" s="84" t="s">
        <v>646</v>
      </c>
      <c r="F291" s="84"/>
      <c r="G291" s="84" t="str">
        <f>VLOOKUP(A291,'PAI 2025 GPS rempl2)'!$E$4:$L$504,8,0)</f>
        <v>N/A</v>
      </c>
      <c r="H291" s="84" t="str">
        <f>VLOOKUP(A291,'PAI 2025 GPS rempl2)'!$A$4:$V$504,15,0)</f>
        <v>Finalizar acciones de competencia desleal y propiedad industrial que hayan sido admitidas a 31 de diciembre de 2024. (Listado mensual en Excel de autos o sentencias finalizados)</v>
      </c>
      <c r="I291" s="84">
        <f>VLOOKUP(A291,'PAI 2025 GPS rempl2)'!$A$4:$V$504,17,0)</f>
        <v>100</v>
      </c>
      <c r="J291" s="84" t="str">
        <f>VLOOKUP(A291,'PAI 2025 GPS rempl2)'!$A$4:$V$504,18,0)</f>
        <v>Númerica</v>
      </c>
      <c r="K291" s="181" t="str">
        <f>VLOOKUP(A291,'PAI 2025 GPS rempl2)'!$A$4:$V$504,20,0)</f>
        <v>2025-01-20</v>
      </c>
      <c r="L291" s="181" t="str">
        <f>VLOOKUP(A291,'PAI 2025 GPS rempl2)'!$A$4:$V$504,21,0)</f>
        <v>2025-12-12</v>
      </c>
      <c r="M291" s="84" t="str">
        <f>VLOOKUP(A291,'PAI 2025 GPS rempl2)'!$A$4:$V$504,22,0)</f>
        <v>4000-DESPACHO DEL SUPERINTENDENTE DELEGADO PARA ASUNTOS JURISDICCIONALES</v>
      </c>
      <c r="N291" s="84"/>
      <c r="O291" s="84"/>
      <c r="P291" s="84"/>
      <c r="Q291" s="84"/>
      <c r="S291" s="83" t="s">
        <v>1057</v>
      </c>
      <c r="T291" s="83" t="str">
        <f>VLOOKUP(A291,'PAI 2025 GPS rempl2)'!$A$3:$E$505,4,0)</f>
        <v>Actividad propia</v>
      </c>
      <c r="U291" s="84" t="s">
        <v>1581</v>
      </c>
      <c r="V291" s="31">
        <f>VLOOKUP(S291,'PAI 2025 GPS rempl2)'!$E$4:$P$504,12,0)</f>
        <v>100</v>
      </c>
      <c r="W291" s="150" t="e">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2" spans="1:23" x14ac:dyDescent="0.25">
      <c r="A292" s="83" t="s">
        <v>1058</v>
      </c>
      <c r="B292" s="83" t="str">
        <f>VLOOKUP(A292,'PAI 2025 GPS rempl2)'!$A$3:$E$505,4,0)</f>
        <v>Producto</v>
      </c>
      <c r="C292" s="84" t="s">
        <v>1581</v>
      </c>
      <c r="D292" s="84" t="s">
        <v>1585</v>
      </c>
      <c r="E292" s="84" t="s">
        <v>646</v>
      </c>
      <c r="F292" s="84" t="s">
        <v>9</v>
      </c>
      <c r="G292" s="84" t="str">
        <f>VLOOKUP(A292,'PAI 2025 GPS rempl2)'!$E$4:$L$504,8,0)</f>
        <v>C-3503-0200-0011-40401c</v>
      </c>
      <c r="H292" s="84" t="str">
        <f>VLOOKUP(A292,'PAI 2025 GPS rempl2)'!$A$4:$V$504,15,0)</f>
        <v>Demandas de protección al consumidor, en fase de calificación, gestionadas. (Informe consolidado/ único entregable)..</v>
      </c>
      <c r="I292" s="84">
        <f>VLOOKUP(A292,'PAI 2025 GPS rempl2)'!$A$4:$V$504,17,0)</f>
        <v>42000</v>
      </c>
      <c r="J292" s="84" t="str">
        <f>VLOOKUP(A292,'PAI 2025 GPS rempl2)'!$A$4:$V$504,18,0)</f>
        <v>Númerica</v>
      </c>
      <c r="K292" s="181" t="str">
        <f>VLOOKUP(A292,'PAI 2025 GPS rempl2)'!$A$4:$V$504,20,0)</f>
        <v>2025-01-20</v>
      </c>
      <c r="L292" s="181" t="str">
        <f>VLOOKUP(A292,'PAI 2025 GPS rempl2)'!$A$4:$V$504,21,0)</f>
        <v>2025-12-12</v>
      </c>
      <c r="M292" s="84" t="str">
        <f>VLOOKUP(A292,'PAI 2025 GPS rempl2)'!$A$4:$V$504,22,0)</f>
        <v>4000-DESPACHO DEL SUPERINTENDENTE DELEGADO PARA ASUNTOS JURISDICCIONALES</v>
      </c>
      <c r="N292" s="84" t="s">
        <v>1458</v>
      </c>
      <c r="O292" s="84" t="s">
        <v>1496</v>
      </c>
      <c r="P292" s="84">
        <v>0</v>
      </c>
      <c r="Q292" s="84" t="s">
        <v>1551</v>
      </c>
      <c r="S292" s="83" t="s">
        <v>1058</v>
      </c>
      <c r="T292" s="83" t="str">
        <f>VLOOKUP(A292,'PAI 2025 GPS rempl2)'!$A$3:$E$505,4,0)</f>
        <v>Producto</v>
      </c>
      <c r="U292" s="84" t="s">
        <v>1581</v>
      </c>
      <c r="V292" s="31">
        <f>VLOOKUP(S292,'PAI 2025 GPS rempl2)'!$E$4:$P$504,12,0)</f>
        <v>17</v>
      </c>
      <c r="W292" s="148">
        <f>(V292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3" spans="1:23" x14ac:dyDescent="0.25">
      <c r="A293" s="83" t="s">
        <v>1059</v>
      </c>
      <c r="B293" s="83" t="str">
        <f>VLOOKUP(A293,'PAI 2025 GPS rempl2)'!$A$3:$E$505,4,0)</f>
        <v>Actividad propia</v>
      </c>
      <c r="C293" s="84" t="s">
        <v>1581</v>
      </c>
      <c r="D293" s="84" t="s">
        <v>1585</v>
      </c>
      <c r="E293" s="84" t="s">
        <v>646</v>
      </c>
      <c r="F293" s="84"/>
      <c r="G293" s="84" t="str">
        <f>VLOOKUP(A293,'PAI 2025 GPS rempl2)'!$E$4:$L$504,8,0)</f>
        <v>N/A</v>
      </c>
      <c r="H293" s="84" t="str">
        <f>VLOOKUP(A293,'PAI 2025 GPS rempl2)'!$A$4:$V$504,15,0)</f>
        <v>Gestionar las demandas de protección al consumidor (Informe mensual consolidado/ único entregable)</v>
      </c>
      <c r="I293" s="84">
        <f>VLOOKUP(A293,'PAI 2025 GPS rempl2)'!$A$4:$V$504,17,0)</f>
        <v>42000</v>
      </c>
      <c r="J293" s="84" t="str">
        <f>VLOOKUP(A293,'PAI 2025 GPS rempl2)'!$A$4:$V$504,18,0)</f>
        <v>Númerica</v>
      </c>
      <c r="K293" s="181" t="str">
        <f>VLOOKUP(A293,'PAI 2025 GPS rempl2)'!$A$4:$V$504,20,0)</f>
        <v>2025-01-20</v>
      </c>
      <c r="L293" s="181" t="str">
        <f>VLOOKUP(A293,'PAI 2025 GPS rempl2)'!$A$4:$V$504,21,0)</f>
        <v>2025-12-12</v>
      </c>
      <c r="M293" s="84" t="str">
        <f>VLOOKUP(A293,'PAI 2025 GPS rempl2)'!$A$4:$V$504,22,0)</f>
        <v>4000-DESPACHO DEL SUPERINTENDENTE DELEGADO PARA ASUNTOS JURISDICCIONALES</v>
      </c>
      <c r="N293" s="84"/>
      <c r="O293" s="84"/>
      <c r="P293" s="84"/>
      <c r="Q293" s="84"/>
      <c r="S293" s="83" t="s">
        <v>1059</v>
      </c>
      <c r="T293" s="83" t="str">
        <f>VLOOKUP(A293,'PAI 2025 GPS rempl2)'!$A$3:$E$505,4,0)</f>
        <v>Actividad propia</v>
      </c>
      <c r="U293" s="84" t="s">
        <v>1581</v>
      </c>
      <c r="V293" s="31">
        <f>VLOOKUP(S293,'PAI 2025 GPS rempl2)'!$E$4:$P$504,12,0)</f>
        <v>100</v>
      </c>
      <c r="W293" s="150" t="e">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4" spans="1:23" x14ac:dyDescent="0.25">
      <c r="A294" s="83" t="s">
        <v>1060</v>
      </c>
      <c r="B294" s="83" t="str">
        <f>VLOOKUP(A294,'PAI 2025 GPS rempl2)'!$A$3:$E$505,4,0)</f>
        <v>Producto</v>
      </c>
      <c r="C294" s="84" t="s">
        <v>1581</v>
      </c>
      <c r="D294" s="84" t="s">
        <v>1585</v>
      </c>
      <c r="E294" s="84" t="s">
        <v>646</v>
      </c>
      <c r="F294" s="84" t="s">
        <v>9</v>
      </c>
      <c r="G294" s="84" t="str">
        <f>VLOOKUP(A294,'PAI 2025 GPS rempl2)'!$E$4:$L$504,8,0)</f>
        <v>C-3503-0200-0011-40401c</v>
      </c>
      <c r="H294" s="84" t="str">
        <f>VLOOKUP(A294,'PAI 2025 GPS rempl2)'!$A$4:$V$504,15,0)</f>
        <v>Niveles de congestión de los procesos admitidos y pendientes de decisión a 31 de diciembre de 2024, en materia de Protección al Consumidor, reducidos. (Informe final que liste los autos o sentencias admitidos, finalizados)</v>
      </c>
      <c r="I294" s="84">
        <f>VLOOKUP(A294,'PAI 2025 GPS rempl2)'!$A$4:$V$504,17,0)</f>
        <v>20000</v>
      </c>
      <c r="J294" s="84" t="str">
        <f>VLOOKUP(A294,'PAI 2025 GPS rempl2)'!$A$4:$V$504,18,0)</f>
        <v>Númerica</v>
      </c>
      <c r="K294" s="181" t="str">
        <f>VLOOKUP(A294,'PAI 2025 GPS rempl2)'!$A$4:$V$504,20,0)</f>
        <v>2025-01-20</v>
      </c>
      <c r="L294" s="181" t="str">
        <f>VLOOKUP(A294,'PAI 2025 GPS rempl2)'!$A$4:$V$504,21,0)</f>
        <v>2025-12-12</v>
      </c>
      <c r="M294" s="84" t="str">
        <f>VLOOKUP(A294,'PAI 2025 GPS rempl2)'!$A$4:$V$504,22,0)</f>
        <v>4000-DESPACHO DEL SUPERINTENDENTE DELEGADO PARA ASUNTOS JURISDICCIONALES</v>
      </c>
      <c r="N294" s="84" t="s">
        <v>1458</v>
      </c>
      <c r="O294" s="84" t="s">
        <v>1496</v>
      </c>
      <c r="P294" s="84">
        <v>0</v>
      </c>
      <c r="Q294" s="84" t="s">
        <v>1551</v>
      </c>
      <c r="S294" s="83" t="s">
        <v>1060</v>
      </c>
      <c r="T294" s="83" t="str">
        <f>VLOOKUP(A294,'PAI 2025 GPS rempl2)'!$A$3:$E$505,4,0)</f>
        <v>Producto</v>
      </c>
      <c r="U294" s="84" t="s">
        <v>1581</v>
      </c>
      <c r="V294" s="31">
        <f>VLOOKUP(S294,'PAI 2025 GPS rempl2)'!$E$4:$P$504,12,0)</f>
        <v>17</v>
      </c>
      <c r="W294" s="148">
        <f>(V294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5" spans="1:23" x14ac:dyDescent="0.25">
      <c r="A295" s="83" t="s">
        <v>1062</v>
      </c>
      <c r="B295" s="83" t="str">
        <f>VLOOKUP(A295,'PAI 2025 GPS rempl2)'!$A$3:$E$505,4,0)</f>
        <v>Actividad propia</v>
      </c>
      <c r="C295" s="84" t="s">
        <v>1581</v>
      </c>
      <c r="D295" s="84" t="s">
        <v>1585</v>
      </c>
      <c r="E295" s="84" t="s">
        <v>646</v>
      </c>
      <c r="F295" s="84"/>
      <c r="G295" s="84" t="str">
        <f>VLOOKUP(A295,'PAI 2025 GPS rempl2)'!$E$4:$L$504,8,0)</f>
        <v>N/A</v>
      </c>
      <c r="H295" s="84" t="str">
        <f>VLOOKUP(A295,'PAI 2025 GPS rempl2)'!$A$4:$V$504,15,0)</f>
        <v>Finalizar las acciones de protección al consumidor admitidas y pendientes de decisión a 31 de diciembre de 2024. (Listado mensual en Excel de autos o sentencias finalizados)</v>
      </c>
      <c r="I295" s="84">
        <f>VLOOKUP(A295,'PAI 2025 GPS rempl2)'!$A$4:$V$504,17,0)</f>
        <v>20000</v>
      </c>
      <c r="J295" s="84" t="str">
        <f>VLOOKUP(A295,'PAI 2025 GPS rempl2)'!$A$4:$V$504,18,0)</f>
        <v>Númerica</v>
      </c>
      <c r="K295" s="181" t="str">
        <f>VLOOKUP(A295,'PAI 2025 GPS rempl2)'!$A$4:$V$504,20,0)</f>
        <v>2025-01-20</v>
      </c>
      <c r="L295" s="181" t="str">
        <f>VLOOKUP(A295,'PAI 2025 GPS rempl2)'!$A$4:$V$504,21,0)</f>
        <v>2025-12-12</v>
      </c>
      <c r="M295" s="84" t="str">
        <f>VLOOKUP(A295,'PAI 2025 GPS rempl2)'!$A$4:$V$504,22,0)</f>
        <v>4000-DESPACHO DEL SUPERINTENDENTE DELEGADO PARA ASUNTOS JURISDICCIONALES</v>
      </c>
      <c r="N295" s="84"/>
      <c r="O295" s="84"/>
      <c r="P295" s="84"/>
      <c r="Q295" s="84"/>
      <c r="S295" s="83" t="s">
        <v>1062</v>
      </c>
      <c r="T295" s="83" t="str">
        <f>VLOOKUP(A295,'PAI 2025 GPS rempl2)'!$A$3:$E$505,4,0)</f>
        <v>Actividad propia</v>
      </c>
      <c r="U295" s="84" t="s">
        <v>1581</v>
      </c>
      <c r="V295" s="31">
        <f>VLOOKUP(S295,'PAI 2025 GPS rempl2)'!$E$4:$P$504,12,0)</f>
        <v>100</v>
      </c>
      <c r="W295" s="150" t="e">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6" spans="1:23" x14ac:dyDescent="0.25">
      <c r="A296" s="83" t="s">
        <v>1063</v>
      </c>
      <c r="B296" s="83" t="str">
        <f>VLOOKUP(A296,'PAI 2025 GPS rempl2)'!$A$3:$E$505,4,0)</f>
        <v>Producto</v>
      </c>
      <c r="C296" s="84" t="s">
        <v>1581</v>
      </c>
      <c r="D296" s="84" t="s">
        <v>1585</v>
      </c>
      <c r="E296" s="84" t="s">
        <v>646</v>
      </c>
      <c r="F296" s="84" t="s">
        <v>9</v>
      </c>
      <c r="G296" s="84" t="str">
        <f>VLOOKUP(A296,'PAI 2025 GPS rempl2)'!$E$4:$L$504,8,0)</f>
        <v>C-3503-0200-0011-40401c</v>
      </c>
      <c r="H296" s="84" t="str">
        <f>VLOOKUP(A296,'PAI 2025 GPS rempl2)'!$A$4:$V$504,15,0)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296" s="84">
        <f>VLOOKUP(A296,'PAI 2025 GPS rempl2)'!$A$4:$V$504,17,0)</f>
        <v>6430</v>
      </c>
      <c r="J296" s="84" t="str">
        <f>VLOOKUP(A296,'PAI 2025 GPS rempl2)'!$A$4:$V$504,18,0)</f>
        <v>Númerica</v>
      </c>
      <c r="K296" s="181" t="str">
        <f>VLOOKUP(A296,'PAI 2025 GPS rempl2)'!$A$4:$V$504,20,0)</f>
        <v>2025-01-20</v>
      </c>
      <c r="L296" s="181" t="str">
        <f>VLOOKUP(A296,'PAI 2025 GPS rempl2)'!$A$4:$V$504,21,0)</f>
        <v>2025-12-12</v>
      </c>
      <c r="M296" s="84" t="str">
        <f>VLOOKUP(A296,'PAI 2025 GPS rempl2)'!$A$4:$V$504,22,0)</f>
        <v>4000-DESPACHO DEL SUPERINTENDENTE DELEGADO PARA ASUNTOS JURISDICCIONALES</v>
      </c>
      <c r="N296" s="84" t="s">
        <v>1458</v>
      </c>
      <c r="O296" s="84" t="s">
        <v>1496</v>
      </c>
      <c r="P296" s="84">
        <v>0</v>
      </c>
      <c r="Q296" s="84" t="s">
        <v>1551</v>
      </c>
      <c r="S296" s="83" t="s">
        <v>1063</v>
      </c>
      <c r="T296" s="83" t="str">
        <f>VLOOKUP(A296,'PAI 2025 GPS rempl2)'!$A$3:$E$505,4,0)</f>
        <v>Producto</v>
      </c>
      <c r="U296" s="84" t="s">
        <v>1581</v>
      </c>
      <c r="V296" s="31">
        <f>VLOOKUP(S296,'PAI 2025 GPS rempl2)'!$E$4:$P$504,12,0)</f>
        <v>17</v>
      </c>
      <c r="W296" s="148">
        <f>(V296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7" spans="1:23" x14ac:dyDescent="0.25">
      <c r="A297" s="83" t="s">
        <v>1065</v>
      </c>
      <c r="B297" s="83" t="str">
        <f>VLOOKUP(A297,'PAI 2025 GPS rempl2)'!$A$3:$E$505,4,0)</f>
        <v>Actividad propia</v>
      </c>
      <c r="C297" s="84" t="s">
        <v>1581</v>
      </c>
      <c r="D297" s="84" t="s">
        <v>1585</v>
      </c>
      <c r="E297" s="84" t="s">
        <v>646</v>
      </c>
      <c r="F297" s="84"/>
      <c r="G297" s="84" t="str">
        <f>VLOOKUP(A297,'PAI 2025 GPS rempl2)'!$E$4:$L$504,8,0)</f>
        <v>N/A</v>
      </c>
      <c r="H297" s="84" t="str">
        <f>VLOOKUP(A297,'PAI 2025 GPS rempl2)'!$A$4:$V$504,15,0)</f>
        <v>Finalizar el trámite para la verificación del cumplimiento de las sentencias, transacciones y conciliaciones a favor del consumidor legalmente celebradas hasta el 31 de diciembre de 2023 (Listado en Excel mensual de finalización)</v>
      </c>
      <c r="I297" s="84">
        <f>VLOOKUP(A297,'PAI 2025 GPS rempl2)'!$A$4:$V$504,17,0)</f>
        <v>6430</v>
      </c>
      <c r="J297" s="84" t="str">
        <f>VLOOKUP(A297,'PAI 2025 GPS rempl2)'!$A$4:$V$504,18,0)</f>
        <v>Númerica</v>
      </c>
      <c r="K297" s="181" t="str">
        <f>VLOOKUP(A297,'PAI 2025 GPS rempl2)'!$A$4:$V$504,20,0)</f>
        <v>2025-01-20</v>
      </c>
      <c r="L297" s="181" t="str">
        <f>VLOOKUP(A297,'PAI 2025 GPS rempl2)'!$A$4:$V$504,21,0)</f>
        <v>2025-12-12</v>
      </c>
      <c r="M297" s="84" t="str">
        <f>VLOOKUP(A297,'PAI 2025 GPS rempl2)'!$A$4:$V$504,22,0)</f>
        <v>4000-DESPACHO DEL SUPERINTENDENTE DELEGADO PARA ASUNTOS JURISDICCIONALES</v>
      </c>
      <c r="N297" s="84"/>
      <c r="O297" s="84"/>
      <c r="P297" s="84"/>
      <c r="Q297" s="84"/>
      <c r="S297" s="83" t="s">
        <v>1065</v>
      </c>
      <c r="T297" s="83" t="str">
        <f>VLOOKUP(A297,'PAI 2025 GPS rempl2)'!$A$3:$E$505,4,0)</f>
        <v>Actividad propia</v>
      </c>
      <c r="U297" s="84" t="s">
        <v>1581</v>
      </c>
      <c r="V297" s="31">
        <f>VLOOKUP(S297,'PAI 2025 GPS rempl2)'!$E$4:$P$504,12,0)</f>
        <v>50</v>
      </c>
      <c r="W297" s="150" t="e">
        <f>+(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8" spans="1:23" x14ac:dyDescent="0.25">
      <c r="A298" s="83" t="s">
        <v>1823</v>
      </c>
      <c r="B298" s="83" t="str">
        <f>VLOOKUP(A298,'PAI 2025 GPS rempl2)'!$A$3:$E$505,4,0)</f>
        <v>Actividad propia</v>
      </c>
      <c r="C298" s="84" t="s">
        <v>1581</v>
      </c>
      <c r="D298" s="84" t="s">
        <v>1585</v>
      </c>
      <c r="E298" s="84" t="s">
        <v>646</v>
      </c>
      <c r="F298" s="84"/>
      <c r="G298" s="84" t="str">
        <f>VLOOKUP(A298,'PAI 2025 GPS rempl2)'!$E$4:$L$504,8,0)</f>
        <v>N/A</v>
      </c>
      <c r="H298" s="84" t="str">
        <f>VLOOKUP(A298,'PAI 2025 GPS rempl2)'!$A$4:$V$504,15,0)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298" s="84">
        <f>VLOOKUP(A298,'PAI 2025 GPS rempl2)'!$A$4:$V$504,17,0)</f>
        <v>100</v>
      </c>
      <c r="J298" s="84" t="str">
        <f>VLOOKUP(A298,'PAI 2025 GPS rempl2)'!$A$4:$V$504,18,0)</f>
        <v>Porcentual</v>
      </c>
      <c r="K298" s="181" t="str">
        <f>VLOOKUP(A298,'PAI 2025 GPS rempl2)'!$A$4:$V$504,20,0)</f>
        <v>2025-05-02</v>
      </c>
      <c r="L298" s="181" t="str">
        <f>VLOOKUP(A298,'PAI 2025 GPS rempl2)'!$A$4:$V$504,21,0)</f>
        <v>2025-12-12</v>
      </c>
      <c r="M298" s="84" t="str">
        <f>VLOOKUP(A298,'PAI 2025 GPS rempl2)'!$A$4:$V$504,22,0)</f>
        <v>4000-DESPACHO DEL SUPERINTENDENTE DELEGADO PARA ASUNTOS JURISDICCIONALES</v>
      </c>
      <c r="N298" s="84"/>
      <c r="O298" s="84"/>
      <c r="P298" s="84"/>
      <c r="Q298" s="84"/>
      <c r="S298" s="83" t="s">
        <v>1823</v>
      </c>
      <c r="T298" s="83" t="str">
        <f>VLOOKUP(A298,'PAI 2025 GPS rempl2)'!$A$3:$E$505,4,0)</f>
        <v>Actividad propia</v>
      </c>
      <c r="U298" s="84" t="s">
        <v>1581</v>
      </c>
      <c r="V298" s="31">
        <f>VLOOKUP(S298,'PAI 2025 GPS rempl2)'!$E$4:$P$504,12,0)</f>
        <v>50</v>
      </c>
      <c r="W298" s="150" t="e">
        <f>+(V298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299" spans="1:23" x14ac:dyDescent="0.25">
      <c r="A299" s="83" t="s">
        <v>1066</v>
      </c>
      <c r="B299" s="83" t="str">
        <f>VLOOKUP(A299,'PAI 2025 GPS rempl2)'!$A$3:$E$505,4,0)</f>
        <v>Producto</v>
      </c>
      <c r="C299" s="84" t="s">
        <v>1581</v>
      </c>
      <c r="D299" s="84" t="s">
        <v>1585</v>
      </c>
      <c r="E299" s="84" t="s">
        <v>646</v>
      </c>
      <c r="F299" s="84" t="s">
        <v>10</v>
      </c>
      <c r="G299" s="84" t="str">
        <f>VLOOKUP(A299,'PAI 2025 GPS rempl2)'!$E$4:$L$504,8,0)</f>
        <v>C-3503-0200-0011-40401c</v>
      </c>
      <c r="H299" s="84" t="str">
        <f>VLOOKUP(A299,'PAI 2025 GPS rempl2)'!$A$4:$V$504,15,0)</f>
        <v>Presencia territorial de la SIC en materia de asuntos jursidiccionales, fortalecida. (Listados de asistencia por jornada)</v>
      </c>
      <c r="I299" s="84">
        <f>VLOOKUP(A299,'PAI 2025 GPS rempl2)'!$A$4:$V$504,17,0)</f>
        <v>6</v>
      </c>
      <c r="J299" s="84" t="str">
        <f>VLOOKUP(A299,'PAI 2025 GPS rempl2)'!$A$4:$V$504,18,0)</f>
        <v>Númerica</v>
      </c>
      <c r="K299" s="181" t="str">
        <f>VLOOKUP(A299,'PAI 2025 GPS rempl2)'!$A$4:$V$504,20,0)</f>
        <v>2025-02-03</v>
      </c>
      <c r="L299" s="181" t="str">
        <f>VLOOKUP(A299,'PAI 2025 GPS rempl2)'!$A$4:$V$504,21,0)</f>
        <v>2025-11-28</v>
      </c>
      <c r="M299" s="84" t="str">
        <f>VLOOKUP(A299,'PAI 2025 GPS rempl2)'!$A$4:$V$504,22,0)</f>
        <v>4000-DESPACHO DEL SUPERINTENDENTE DELEGADO PARA ASUNTOS JURISDICCIONALES</v>
      </c>
      <c r="N299" s="84" t="s">
        <v>1456</v>
      </c>
      <c r="O299" s="84" t="s">
        <v>1457</v>
      </c>
      <c r="P299" s="84">
        <v>0</v>
      </c>
      <c r="Q299" s="84" t="s">
        <v>1553</v>
      </c>
      <c r="S299" s="83" t="s">
        <v>1066</v>
      </c>
      <c r="T299" s="83" t="str">
        <f>VLOOKUP(A299,'PAI 2025 GPS rempl2)'!$A$3:$E$505,4,0)</f>
        <v>Producto</v>
      </c>
      <c r="U299" s="84" t="s">
        <v>1581</v>
      </c>
      <c r="V299" s="31">
        <f>VLOOKUP(S299,'PAI 2025 GPS rempl2)'!$E$4:$P$504,12,0)</f>
        <v>12</v>
      </c>
      <c r="W299" s="148">
        <f>(V299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0.53811659192825112</v>
      </c>
    </row>
    <row r="300" spans="1:23" x14ac:dyDescent="0.25">
      <c r="A300" s="83" t="s">
        <v>1068</v>
      </c>
      <c r="B300" s="83" t="str">
        <f>VLOOKUP(A300,'PAI 2025 GPS rempl2)'!$A$3:$E$505,4,0)</f>
        <v>Actividad propia</v>
      </c>
      <c r="C300" s="84" t="s">
        <v>1581</v>
      </c>
      <c r="D300" s="84" t="s">
        <v>1585</v>
      </c>
      <c r="E300" s="84" t="s">
        <v>646</v>
      </c>
      <c r="F300" s="84"/>
      <c r="G300" s="84" t="str">
        <f>VLOOKUP(A300,'PAI 2025 GPS rempl2)'!$E$4:$L$504,8,0)</f>
        <v>N/A</v>
      </c>
      <c r="H300" s="84" t="str">
        <f>VLOOKUP(A300,'PAI 2025 GPS rempl2)'!$A$4:$V$504,15,0)</f>
        <v>Definir fechas de las jornadas de territorialización. (correo electrónico enviando con las fechas de las jornadas/único entregable)</v>
      </c>
      <c r="I300" s="84">
        <f>VLOOKUP(A300,'PAI 2025 GPS rempl2)'!$A$4:$V$504,17,0)</f>
        <v>1</v>
      </c>
      <c r="J300" s="84" t="str">
        <f>VLOOKUP(A300,'PAI 2025 GPS rempl2)'!$A$4:$V$504,18,0)</f>
        <v>Númerica</v>
      </c>
      <c r="K300" s="181" t="str">
        <f>VLOOKUP(A300,'PAI 2025 GPS rempl2)'!$A$4:$V$504,20,0)</f>
        <v>2025-02-03</v>
      </c>
      <c r="L300" s="181" t="str">
        <f>VLOOKUP(A300,'PAI 2025 GPS rempl2)'!$A$4:$V$504,21,0)</f>
        <v>2025-03-31</v>
      </c>
      <c r="M300" s="84" t="str">
        <f>VLOOKUP(A300,'PAI 2025 GPS rempl2)'!$A$4:$V$504,22,0)</f>
        <v>4000-DESPACHO DEL SUPERINTENDENTE DELEGADO PARA ASUNTOS JURISDICCIONALES</v>
      </c>
      <c r="N300" s="84"/>
      <c r="O300" s="84"/>
      <c r="P300" s="84"/>
      <c r="Q300" s="84"/>
      <c r="S300" s="83" t="s">
        <v>1068</v>
      </c>
      <c r="T300" s="83" t="str">
        <f>VLOOKUP(A300,'PAI 2025 GPS rempl2)'!$A$3:$E$505,4,0)</f>
        <v>Actividad propia</v>
      </c>
      <c r="U300" s="84" t="s">
        <v>1581</v>
      </c>
      <c r="V300" s="31">
        <f>VLOOKUP(S300,'PAI 2025 GPS rempl2)'!$E$4:$P$504,12,0)</f>
        <v>20</v>
      </c>
      <c r="W300" s="150" t="e">
        <f>+(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1" spans="1:23" x14ac:dyDescent="0.25">
      <c r="A301" s="83" t="s">
        <v>1070</v>
      </c>
      <c r="B301" s="83" t="str">
        <f>VLOOKUP(A301,'PAI 2025 GPS rempl2)'!$A$3:$E$505,4,0)</f>
        <v>Actividad propia</v>
      </c>
      <c r="C301" s="84" t="s">
        <v>1581</v>
      </c>
      <c r="D301" s="84" t="s">
        <v>1585</v>
      </c>
      <c r="E301" s="84" t="s">
        <v>646</v>
      </c>
      <c r="F301" s="84"/>
      <c r="G301" s="84" t="str">
        <f>VLOOKUP(A301,'PAI 2025 GPS rempl2)'!$E$4:$L$504,8,0)</f>
        <v>N/A</v>
      </c>
      <c r="H301" s="84" t="str">
        <f>VLOOKUP(A301,'PAI 2025 GPS rempl2)'!$A$4:$V$504,15,0)</f>
        <v>Realizar jornadas de territorialización, de acuerdo con el cronograma establecido. (Listados de asistencia por programa)</v>
      </c>
      <c r="I301" s="84">
        <f>VLOOKUP(A301,'PAI 2025 GPS rempl2)'!$A$4:$V$504,17,0)</f>
        <v>6</v>
      </c>
      <c r="J301" s="84" t="str">
        <f>VLOOKUP(A301,'PAI 2025 GPS rempl2)'!$A$4:$V$504,18,0)</f>
        <v>Númerica</v>
      </c>
      <c r="K301" s="181" t="str">
        <f>VLOOKUP(A301,'PAI 2025 GPS rempl2)'!$A$4:$V$504,20,0)</f>
        <v>2025-04-01</v>
      </c>
      <c r="L301" s="181" t="str">
        <f>VLOOKUP(A301,'PAI 2025 GPS rempl2)'!$A$4:$V$504,21,0)</f>
        <v>2025-11-28</v>
      </c>
      <c r="M301" s="84" t="str">
        <f>VLOOKUP(A301,'PAI 2025 GPS rempl2)'!$A$4:$V$504,22,0)</f>
        <v>4000-DESPACHO DEL SUPERINTENDENTE DELEGADO PARA ASUNTOS JURISDICCIONALES</v>
      </c>
      <c r="N301" s="84"/>
      <c r="O301" s="84"/>
      <c r="P301" s="84"/>
      <c r="Q301" s="84"/>
      <c r="S301" s="83" t="s">
        <v>1070</v>
      </c>
      <c r="T301" s="83" t="str">
        <f>VLOOKUP(A301,'PAI 2025 GPS rempl2)'!$A$3:$E$505,4,0)</f>
        <v>Actividad propia</v>
      </c>
      <c r="U301" s="84" t="s">
        <v>1581</v>
      </c>
      <c r="V301" s="31">
        <f>VLOOKUP(S301,'PAI 2025 GPS rempl2)'!$E$4:$P$504,12,0)</f>
        <v>80</v>
      </c>
      <c r="W301" s="150" t="e">
        <f>+(V301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2" spans="1:23" x14ac:dyDescent="0.25">
      <c r="A302" s="83" t="s">
        <v>1071</v>
      </c>
      <c r="B302" s="83" t="str">
        <f>VLOOKUP(A302,'PAI 2025 GPS rempl2)'!$A$3:$E$505,4,0)</f>
        <v>Producto</v>
      </c>
      <c r="C302" s="84" t="s">
        <v>1581</v>
      </c>
      <c r="D302" s="84" t="s">
        <v>1589</v>
      </c>
      <c r="E302" s="84" t="s">
        <v>730</v>
      </c>
      <c r="F302" s="84" t="s">
        <v>13</v>
      </c>
      <c r="G302" s="84" t="str">
        <f>VLOOKUP(A302,'PAI 2025 GPS rempl2)'!$E$4:$L$504,8,0)</f>
        <v>C-3503-0200-0011-40401c</v>
      </c>
      <c r="H302" s="84" t="str">
        <f>VLOOKUP(A302,'PAI 2025 GPS rempl2)'!$A$4:$V$504,15,0)</f>
        <v>II Congreso de autoridades administrativas investidas con funciones jurisdiccionales en materia de competencia desleal, propiedad industrial y derecho de consumo, realizado. (fotografías del evento realizado /único entregable)</v>
      </c>
      <c r="I302" s="84">
        <f>VLOOKUP(A302,'PAI 2025 GPS rempl2)'!$A$4:$V$504,17,0)</f>
        <v>1</v>
      </c>
      <c r="J302" s="84" t="str">
        <f>VLOOKUP(A302,'PAI 2025 GPS rempl2)'!$A$4:$V$504,18,0)</f>
        <v>Númerica</v>
      </c>
      <c r="K302" s="181" t="str">
        <f>VLOOKUP(A302,'PAI 2025 GPS rempl2)'!$A$4:$V$504,20,0)</f>
        <v>2025-02-03</v>
      </c>
      <c r="L302" s="181" t="str">
        <f>VLOOKUP(A302,'PAI 2025 GPS rempl2)'!$A$4:$V$504,21,0)</f>
        <v>2025-12-05</v>
      </c>
      <c r="M302" s="84" t="str">
        <f>VLOOKUP(A302,'PAI 2025 GPS rempl2)'!$A$4:$V$504,22,0)</f>
        <v>20-OFICINA DE TECNOLOGÍA E INFORMÁTICA;
4000-DESPACHO DEL SUPERINTENDENTE DELEGADO PARA ASUNTOS JURISDICCIONALES;
73-GRUPO DE TRABAJO DE COMUNICACION</v>
      </c>
      <c r="N302" s="84" t="s">
        <v>1459</v>
      </c>
      <c r="O302" s="84" t="s">
        <v>1498</v>
      </c>
      <c r="P302" s="84">
        <v>0</v>
      </c>
      <c r="Q302" s="84" t="s">
        <v>1554</v>
      </c>
      <c r="S302" s="83" t="s">
        <v>1071</v>
      </c>
      <c r="T302" s="83" t="str">
        <f>VLOOKUP(A302,'PAI 2025 GPS rempl2)'!$A$3:$E$505,4,0)</f>
        <v>Producto</v>
      </c>
      <c r="U302" s="84" t="s">
        <v>1581</v>
      </c>
      <c r="V302" s="31">
        <f>VLOOKUP(S302,'PAI 2025 GPS rempl2)'!$E$4:$P$504,12,0)</f>
        <v>16</v>
      </c>
      <c r="W302" s="148">
        <f>(V302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303" spans="1:23" x14ac:dyDescent="0.25">
      <c r="A303" s="83" t="s">
        <v>1074</v>
      </c>
      <c r="B303" s="83" t="str">
        <f>VLOOKUP(A303,'PAI 2025 GPS rempl2)'!$A$3:$E$505,4,0)</f>
        <v>Actividad propia</v>
      </c>
      <c r="C303" s="84" t="s">
        <v>1581</v>
      </c>
      <c r="D303" s="84" t="s">
        <v>1589</v>
      </c>
      <c r="E303" s="84" t="s">
        <v>730</v>
      </c>
      <c r="F303" s="84"/>
      <c r="G303" s="84" t="str">
        <f>VLOOKUP(A303,'PAI 2025 GPS rempl2)'!$E$4:$L$504,8,0)</f>
        <v>N/A</v>
      </c>
      <c r="H303" s="84" t="str">
        <f>VLOOKUP(A303,'PAI 2025 GPS rempl2)'!$A$4:$V$504,15,0)</f>
        <v>Solicitar publicación de la fecha del evento en el calendario de eventos de la entidad  al Grupo de trabajo de Comunicaciones   (correo electrónico enviado con la fecha del evento/único entregable)</v>
      </c>
      <c r="I303" s="84">
        <f>VLOOKUP(A303,'PAI 2025 GPS rempl2)'!$A$4:$V$504,17,0)</f>
        <v>1</v>
      </c>
      <c r="J303" s="84" t="str">
        <f>VLOOKUP(A303,'PAI 2025 GPS rempl2)'!$A$4:$V$504,18,0)</f>
        <v>Númerica</v>
      </c>
      <c r="K303" s="181" t="str">
        <f>VLOOKUP(A303,'PAI 2025 GPS rempl2)'!$A$4:$V$504,20,0)</f>
        <v>2025-02-03</v>
      </c>
      <c r="L303" s="181" t="str">
        <f>VLOOKUP(A303,'PAI 2025 GPS rempl2)'!$A$4:$V$504,21,0)</f>
        <v>2025-05-30</v>
      </c>
      <c r="M303" s="84" t="str">
        <f>VLOOKUP(A303,'PAI 2025 GPS rempl2)'!$A$4:$V$504,22,0)</f>
        <v>4000-DESPACHO DEL SUPERINTENDENTE DELEGADO PARA ASUNTOS JURISDICCIONALES</v>
      </c>
      <c r="N303" s="84"/>
      <c r="O303" s="84"/>
      <c r="P303" s="84"/>
      <c r="Q303" s="84"/>
      <c r="S303" s="83" t="s">
        <v>1074</v>
      </c>
      <c r="T303" s="83" t="str">
        <f>VLOOKUP(A303,'PAI 2025 GPS rempl2)'!$A$3:$E$505,4,0)</f>
        <v>Actividad propia</v>
      </c>
      <c r="U303" s="84" t="s">
        <v>1581</v>
      </c>
      <c r="V303" s="31">
        <f>VLOOKUP(S303,'PAI 2025 GPS rempl2)'!$E$4:$P$504,12,0)</f>
        <v>25</v>
      </c>
      <c r="W303" s="150" t="e">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4" spans="1:23" x14ac:dyDescent="0.25">
      <c r="A304" s="83" t="s">
        <v>1076</v>
      </c>
      <c r="B304" s="83" t="str">
        <f>VLOOKUP(A304,'PAI 2025 GPS rempl2)'!$A$3:$E$505,4,0)</f>
        <v>Actividad sin participaci�n</v>
      </c>
      <c r="C304" s="84" t="s">
        <v>1581</v>
      </c>
      <c r="D304" s="84" t="s">
        <v>1589</v>
      </c>
      <c r="E304" s="84" t="s">
        <v>730</v>
      </c>
      <c r="F304" s="84"/>
      <c r="G304" s="84" t="str">
        <f>VLOOKUP(A304,'PAI 2025 GPS rempl2)'!$E$4:$L$504,8,0)</f>
        <v>N/A</v>
      </c>
      <c r="H304" s="84" t="str">
        <f>VLOOKUP(A304,'PAI 2025 GPS rempl2)'!$A$4:$V$504,15,0)</f>
        <v>Publicar fecha del evento en calendario de la entidad (captura de pantalla de la publicación de la fecha del evento / único entregable)</v>
      </c>
      <c r="I304" s="84">
        <f>VLOOKUP(A304,'PAI 2025 GPS rempl2)'!$A$4:$V$504,17,0)</f>
        <v>1</v>
      </c>
      <c r="J304" s="84" t="str">
        <f>VLOOKUP(A304,'PAI 2025 GPS rempl2)'!$A$4:$V$504,18,0)</f>
        <v>Númerica</v>
      </c>
      <c r="K304" s="181" t="str">
        <f>VLOOKUP(A304,'PAI 2025 GPS rempl2)'!$A$4:$V$504,20,0)</f>
        <v>2025-06-03</v>
      </c>
      <c r="L304" s="181" t="str">
        <f>VLOOKUP(A304,'PAI 2025 GPS rempl2)'!$A$4:$V$504,21,0)</f>
        <v>2025-09-05</v>
      </c>
      <c r="M304" s="84" t="str">
        <f>VLOOKUP(A304,'PAI 2025 GPS rempl2)'!$A$4:$V$504,22,0)</f>
        <v>73-GRUPO DE TRABAJO DE COMUNICACION</v>
      </c>
      <c r="N304" s="84"/>
      <c r="O304" s="84"/>
      <c r="P304" s="84"/>
      <c r="Q304" s="84"/>
      <c r="S304" s="83" t="s">
        <v>1076</v>
      </c>
      <c r="T304" s="83" t="str">
        <f>VLOOKUP(A304,'PAI 2025 GPS rempl2)'!$A$3:$E$505,4,0)</f>
        <v>Actividad sin participaci�n</v>
      </c>
      <c r="U304" s="84" t="s">
        <v>1581</v>
      </c>
      <c r="V304" s="31">
        <f>VLOOKUP(S304,'PAI 2025 GPS rempl2)'!$E$4:$P$504,12,0)</f>
        <v>0</v>
      </c>
      <c r="W304" s="148">
        <f>(V304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v>
      </c>
    </row>
    <row r="305" spans="1:23" x14ac:dyDescent="0.25">
      <c r="A305" s="83" t="s">
        <v>1078</v>
      </c>
      <c r="B305" s="83" t="str">
        <f>VLOOKUP(A305,'PAI 2025 GPS rempl2)'!$A$3:$E$505,4,0)</f>
        <v>Actividad propia</v>
      </c>
      <c r="C305" s="84" t="s">
        <v>1581</v>
      </c>
      <c r="D305" s="84" t="s">
        <v>1589</v>
      </c>
      <c r="E305" s="84" t="s">
        <v>730</v>
      </c>
      <c r="F305" s="84"/>
      <c r="G305" s="84" t="str">
        <f>VLOOKUP(A305,'PAI 2025 GPS rempl2)'!$E$4:$L$504,8,0)</f>
        <v>N/A</v>
      </c>
      <c r="H305" s="84" t="str">
        <f>VLOOKUP(A305,'PAI 2025 GPS rempl2)'!$A$4:$V$504,15,0)</f>
        <v>Diligenciar check list del evento con la fecha definitiva igual a la publicada en el  calendario de eventos (documento de check list para la realización del evento / único entregable)</v>
      </c>
      <c r="I305" s="84">
        <f>VLOOKUP(A305,'PAI 2025 GPS rempl2)'!$A$4:$V$504,17,0)</f>
        <v>1</v>
      </c>
      <c r="J305" s="84" t="str">
        <f>VLOOKUP(A305,'PAI 2025 GPS rempl2)'!$A$4:$V$504,18,0)</f>
        <v>Númerica</v>
      </c>
      <c r="K305" s="181" t="str">
        <f>VLOOKUP(A305,'PAI 2025 GPS rempl2)'!$A$4:$V$504,20,0)</f>
        <v>2025-09-08</v>
      </c>
      <c r="L305" s="181" t="str">
        <f>VLOOKUP(A305,'PAI 2025 GPS rempl2)'!$A$4:$V$504,21,0)</f>
        <v>2025-10-17</v>
      </c>
      <c r="M305" s="84" t="str">
        <f>VLOOKUP(A305,'PAI 2025 GPS rempl2)'!$A$4:$V$504,22,0)</f>
        <v>4000-DESPACHO DEL SUPERINTENDENTE DELEGADO PARA ASUNTOS JURISDICCIONALES</v>
      </c>
      <c r="N305" s="84"/>
      <c r="O305" s="84"/>
      <c r="P305" s="84"/>
      <c r="Q305" s="84"/>
      <c r="S305" s="83" t="s">
        <v>1078</v>
      </c>
      <c r="T305" s="83" t="str">
        <f>VLOOKUP(A305,'PAI 2025 GPS rempl2)'!$A$3:$E$505,4,0)</f>
        <v>Actividad propia</v>
      </c>
      <c r="U305" s="84" t="s">
        <v>1581</v>
      </c>
      <c r="V305" s="31">
        <f>VLOOKUP(S305,'PAI 2025 GPS rempl2)'!$E$4:$P$504,12,0)</f>
        <v>25</v>
      </c>
      <c r="W305" s="150" t="e">
        <f>+(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6" spans="1:23" x14ac:dyDescent="0.25">
      <c r="A306" s="83" t="s">
        <v>1080</v>
      </c>
      <c r="B306" s="83" t="str">
        <f>VLOOKUP(A306,'PAI 2025 GPS rempl2)'!$A$3:$E$505,4,0)</f>
        <v>Actividad propia</v>
      </c>
      <c r="C306" s="84" t="s">
        <v>1581</v>
      </c>
      <c r="D306" s="84" t="s">
        <v>1589</v>
      </c>
      <c r="E306" s="84" t="s">
        <v>730</v>
      </c>
      <c r="F306" s="84"/>
      <c r="G306" s="84" t="str">
        <f>VLOOKUP(A306,'PAI 2025 GPS rempl2)'!$E$4:$L$504,8,0)</f>
        <v>N/A</v>
      </c>
      <c r="H306" s="84" t="str">
        <f>VLOOKUP(A306,'PAI 2025 GPS rempl2)'!$A$4:$V$504,15,0)</f>
        <v>Elaborar y enviar agenda definitiva para ser publicada (correo electrónico con agenda definitiva / único entregable)</v>
      </c>
      <c r="I306" s="84">
        <f>VLOOKUP(A306,'PAI 2025 GPS rempl2)'!$A$4:$V$504,17,0)</f>
        <v>1</v>
      </c>
      <c r="J306" s="84" t="str">
        <f>VLOOKUP(A306,'PAI 2025 GPS rempl2)'!$A$4:$V$504,18,0)</f>
        <v>Númerica</v>
      </c>
      <c r="K306" s="181" t="str">
        <f>VLOOKUP(A306,'PAI 2025 GPS rempl2)'!$A$4:$V$504,20,0)</f>
        <v>2025-10-20</v>
      </c>
      <c r="L306" s="181" t="str">
        <f>VLOOKUP(A306,'PAI 2025 GPS rempl2)'!$A$4:$V$504,21,0)</f>
        <v>2025-11-07</v>
      </c>
      <c r="M306" s="84" t="str">
        <f>VLOOKUP(A306,'PAI 2025 GPS rempl2)'!$A$4:$V$504,22,0)</f>
        <v>4000-DESPACHO DEL SUPERINTENDENTE DELEGADO PARA ASUNTOS JURISDICCIONALES</v>
      </c>
      <c r="N306" s="84"/>
      <c r="O306" s="84"/>
      <c r="P306" s="84"/>
      <c r="Q306" s="84"/>
      <c r="S306" s="83" t="s">
        <v>1080</v>
      </c>
      <c r="T306" s="83" t="str">
        <f>VLOOKUP(A306,'PAI 2025 GPS rempl2)'!$A$3:$E$505,4,0)</f>
        <v>Actividad propia</v>
      </c>
      <c r="U306" s="84" t="s">
        <v>1581</v>
      </c>
      <c r="V306" s="31">
        <f>VLOOKUP(S306,'PAI 2025 GPS rempl2)'!$E$4:$P$504,12,0)</f>
        <v>25</v>
      </c>
      <c r="W306" s="150" t="e">
        <f>+(V306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7" spans="1:23" x14ac:dyDescent="0.25">
      <c r="A307" s="83" t="s">
        <v>1082</v>
      </c>
      <c r="B307" s="83" t="str">
        <f>VLOOKUP(A307,'PAI 2025 GPS rempl2)'!$A$3:$E$505,4,0)</f>
        <v>Actividad sin participaci�n</v>
      </c>
      <c r="C307" s="84" t="s">
        <v>1581</v>
      </c>
      <c r="D307" s="84" t="s">
        <v>1589</v>
      </c>
      <c r="E307" s="84" t="s">
        <v>730</v>
      </c>
      <c r="F307" s="84"/>
      <c r="G307" s="84" t="str">
        <f>VLOOKUP(A307,'PAI 2025 GPS rempl2)'!$E$4:$L$504,8,0)</f>
        <v>N/A</v>
      </c>
      <c r="H307" s="84" t="str">
        <f>VLOOKUP(A307,'PAI 2025 GPS rempl2)'!$A$4:$V$504,15,0)</f>
        <v>Publicar Agenda definitiva (Captura de pantalla de la publicación/ único entregable)</v>
      </c>
      <c r="I307" s="84">
        <f>VLOOKUP(A307,'PAI 2025 GPS rempl2)'!$A$4:$V$504,17,0)</f>
        <v>1</v>
      </c>
      <c r="J307" s="84" t="str">
        <f>VLOOKUP(A307,'PAI 2025 GPS rempl2)'!$A$4:$V$504,18,0)</f>
        <v>Númerica</v>
      </c>
      <c r="K307" s="181" t="str">
        <f>VLOOKUP(A307,'PAI 2025 GPS rempl2)'!$A$4:$V$504,20,0)</f>
        <v>2025-11-10</v>
      </c>
      <c r="L307" s="181" t="str">
        <f>VLOOKUP(A307,'PAI 2025 GPS rempl2)'!$A$4:$V$504,21,0)</f>
        <v>2025-11-14</v>
      </c>
      <c r="M307" s="84" t="str">
        <f>VLOOKUP(A307,'PAI 2025 GPS rempl2)'!$A$4:$V$504,22,0)</f>
        <v>20-OFICINA DE TECNOLOGÍA E INFORMÁTICA</v>
      </c>
      <c r="N307" s="84"/>
      <c r="O307" s="84"/>
      <c r="P307" s="84"/>
      <c r="Q307" s="84"/>
      <c r="S307" s="83" t="s">
        <v>1082</v>
      </c>
      <c r="T307" s="83" t="str">
        <f>VLOOKUP(A307,'PAI 2025 GPS rempl2)'!$A$3:$E$505,4,0)</f>
        <v>Actividad sin participaci�n</v>
      </c>
      <c r="U307" s="84" t="s">
        <v>1581</v>
      </c>
      <c r="V307" s="31">
        <f>VLOOKUP(S307,'PAI 2025 GPS rempl2)'!$E$4:$P$504,12,0)</f>
        <v>0</v>
      </c>
      <c r="W307" s="31">
        <f>+V307</f>
        <v>0</v>
      </c>
    </row>
    <row r="308" spans="1:23" x14ac:dyDescent="0.25">
      <c r="A308" s="83" t="s">
        <v>1084</v>
      </c>
      <c r="B308" s="83" t="str">
        <f>VLOOKUP(A308,'PAI 2025 GPS rempl2)'!$A$3:$E$505,4,0)</f>
        <v>Actividad propia</v>
      </c>
      <c r="C308" s="84" t="s">
        <v>1581</v>
      </c>
      <c r="D308" s="84" t="s">
        <v>1589</v>
      </c>
      <c r="E308" s="84" t="s">
        <v>730</v>
      </c>
      <c r="F308" s="84"/>
      <c r="G308" s="84" t="str">
        <f>VLOOKUP(A308,'PAI 2025 GPS rempl2)'!$E$4:$L$504,8,0)</f>
        <v>N/A</v>
      </c>
      <c r="H308" s="84" t="str">
        <f>VLOOKUP(A308,'PAI 2025 GPS rempl2)'!$A$4:$V$504,15,0)</f>
        <v>Realizar el evento (fotografías del evento realizado / único entregable)</v>
      </c>
      <c r="I308" s="84">
        <f>VLOOKUP(A308,'PAI 2025 GPS rempl2)'!$A$4:$V$504,17,0)</f>
        <v>1</v>
      </c>
      <c r="J308" s="84" t="str">
        <f>VLOOKUP(A308,'PAI 2025 GPS rempl2)'!$A$4:$V$504,18,0)</f>
        <v>Númerica</v>
      </c>
      <c r="K308" s="181" t="str">
        <f>VLOOKUP(A308,'PAI 2025 GPS rempl2)'!$A$4:$V$504,20,0)</f>
        <v>2025-11-18</v>
      </c>
      <c r="L308" s="181" t="str">
        <f>VLOOKUP(A308,'PAI 2025 GPS rempl2)'!$A$4:$V$504,21,0)</f>
        <v>2025-12-05</v>
      </c>
      <c r="M308" s="84" t="str">
        <f>VLOOKUP(A308,'PAI 2025 GPS rempl2)'!$A$4:$V$504,22,0)</f>
        <v>4000-DESPACHO DEL SUPERINTENDENTE DELEGADO PARA ASUNTOS JURISDICCIONALES;
73-GRUPO DE TRABAJO DE COMUNICACION</v>
      </c>
      <c r="N308" s="84"/>
      <c r="O308" s="84"/>
      <c r="P308" s="84"/>
      <c r="Q308" s="84"/>
      <c r="S308" s="83" t="s">
        <v>1084</v>
      </c>
      <c r="T308" s="83" t="str">
        <f>VLOOKUP(A308,'PAI 2025 GPS rempl2)'!$A$3:$E$505,4,0)</f>
        <v>Actividad propia</v>
      </c>
      <c r="U308" s="84" t="s">
        <v>1581</v>
      </c>
      <c r="V308" s="31">
        <f>VLOOKUP(S308,'PAI 2025 GPS rempl2)'!$E$4:$P$504,12,0)</f>
        <v>25</v>
      </c>
      <c r="W308" s="150" t="e">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09" spans="1:23" x14ac:dyDescent="0.25">
      <c r="A309" s="83" t="s">
        <v>1094</v>
      </c>
      <c r="B309" s="83" t="str">
        <f>VLOOKUP(A309,'PAI 2025 GPS rempl2)'!$A$3:$E$505,4,0)</f>
        <v>Producto</v>
      </c>
      <c r="C309" s="84" t="s">
        <v>1581</v>
      </c>
      <c r="D309" s="84" t="s">
        <v>1585</v>
      </c>
      <c r="E309" s="84" t="s">
        <v>646</v>
      </c>
      <c r="F309" s="84" t="s">
        <v>12</v>
      </c>
      <c r="G309" s="84" t="str">
        <f>VLOOKUP(A309,'PAI 2025 GPS rempl2)'!$E$4:$L$504,8,0)</f>
        <v>C-3503-0200-0011-40401c</v>
      </c>
      <c r="H309" s="84" t="str">
        <f>VLOOKUP(A309,'PAI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84">
        <f>VLOOKUP(A309,'PAI 2025 GPS rempl2)'!$A$4:$V$504,17,0)</f>
        <v>1</v>
      </c>
      <c r="J309" s="84" t="str">
        <f>VLOOKUP(A309,'PAI 2025 GPS rempl2)'!$A$4:$V$504,18,0)</f>
        <v>Númerica</v>
      </c>
      <c r="K309" s="181" t="str">
        <f>VLOOKUP(A309,'PAI 2025 GPS rempl2)'!$A$4:$V$504,20,0)</f>
        <v>2025-02-03</v>
      </c>
      <c r="L309" s="181" t="str">
        <f>VLOOKUP(A309,'PAI 2025 GPS rempl2)'!$A$4:$V$504,21,0)</f>
        <v>2025-12-12</v>
      </c>
      <c r="M309" s="84" t="str">
        <f>VLOOKUP(A309,'PAI 2025 GPS rempl2)'!$A$4:$V$504,22,0)</f>
        <v>4000-DESPACHO DEL SUPERINTENDENTE DELEGADO PARA ASUNTOS JURISDICCIONALES</v>
      </c>
      <c r="N309" s="84" t="s">
        <v>1452</v>
      </c>
      <c r="O309" s="84" t="s">
        <v>1453</v>
      </c>
      <c r="P309" s="84">
        <v>0</v>
      </c>
      <c r="Q309" s="84" t="s">
        <v>1551</v>
      </c>
      <c r="S309" s="83" t="s">
        <v>1094</v>
      </c>
      <c r="T309" s="83" t="str">
        <f>VLOOKUP(A309,'PAI 2025 GPS rempl2)'!$A$3:$E$505,4,0)</f>
        <v>Producto</v>
      </c>
      <c r="U309" s="84" t="s">
        <v>1581</v>
      </c>
      <c r="V309" s="31">
        <f>VLOOKUP(S309,'PAI 2025 GPS rempl2)'!$E$4:$P$504,12,0)</f>
        <v>5</v>
      </c>
      <c r="W309" s="148">
        <f>(V309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0.22421524663677131</v>
      </c>
    </row>
    <row r="310" spans="1:23" x14ac:dyDescent="0.25">
      <c r="A310" s="83" t="s">
        <v>1096</v>
      </c>
      <c r="B310" s="83" t="str">
        <f>VLOOKUP(A310,'PAI 2025 GPS rempl2)'!$A$3:$E$505,4,0)</f>
        <v>Actividad propia</v>
      </c>
      <c r="C310" s="84" t="s">
        <v>1581</v>
      </c>
      <c r="D310" s="84" t="s">
        <v>1585</v>
      </c>
      <c r="E310" s="84" t="s">
        <v>646</v>
      </c>
      <c r="F310" s="84"/>
      <c r="G310" s="84" t="str">
        <f>VLOOKUP(A310,'PAI 2025 GPS rempl2)'!$E$4:$L$504,8,0)</f>
        <v>N/A</v>
      </c>
      <c r="H310" s="84" t="str">
        <f>VLOOKUP(A310,'PAI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84">
        <f>VLOOKUP(A310,'PAI 2025 GPS rempl2)'!$A$4:$V$504,17,0)</f>
        <v>1</v>
      </c>
      <c r="J310" s="84" t="str">
        <f>VLOOKUP(A310,'PAI 2025 GPS rempl2)'!$A$4:$V$504,18,0)</f>
        <v>Númerica</v>
      </c>
      <c r="K310" s="181" t="str">
        <f>VLOOKUP(A310,'PAI 2025 GPS rempl2)'!$A$4:$V$504,20,0)</f>
        <v>2025-02-03</v>
      </c>
      <c r="L310" s="181" t="str">
        <f>VLOOKUP(A310,'PAI 2025 GPS rempl2)'!$A$4:$V$504,21,0)</f>
        <v>2025-12-12</v>
      </c>
      <c r="M310" s="84" t="str">
        <f>VLOOKUP(A310,'PAI 2025 GPS rempl2)'!$A$4:$V$504,22,0)</f>
        <v>4000-DESPACHO DEL SUPERINTENDENTE DELEGADO PARA ASUNTOS JURISDICCIONALES</v>
      </c>
      <c r="N310" s="84"/>
      <c r="O310" s="84"/>
      <c r="P310" s="84"/>
      <c r="Q310" s="84"/>
      <c r="S310" s="83" t="s">
        <v>1096</v>
      </c>
      <c r="T310" s="83" t="str">
        <f>VLOOKUP(A310,'PAI 2025 GPS rempl2)'!$A$3:$E$505,4,0)</f>
        <v>Actividad propia</v>
      </c>
      <c r="U310" s="84" t="s">
        <v>1581</v>
      </c>
      <c r="V310" s="31">
        <f>VLOOKUP(S310,'PAI 2025 GPS rempl2)'!$E$4:$P$504,12,0)</f>
        <v>100</v>
      </c>
      <c r="W310" s="150" t="e">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1" spans="1:23" x14ac:dyDescent="0.25">
      <c r="A311" s="83" t="s">
        <v>1098</v>
      </c>
      <c r="B311" s="83" t="str">
        <f>VLOOKUP(A311,'PAI 2025 GPS rempl2)'!$A$3:$E$505,4,0)</f>
        <v>Producto</v>
      </c>
      <c r="C311" s="84" t="s">
        <v>1596</v>
      </c>
      <c r="D311" s="84" t="s">
        <v>1595</v>
      </c>
      <c r="E311" s="84" t="s">
        <v>531</v>
      </c>
      <c r="F311" s="84" t="s">
        <v>9</v>
      </c>
      <c r="G311" s="84" t="str">
        <f>VLOOKUP(A311,'PAI 2025 GPS rempl2)'!$E$4:$L$504,8,0)</f>
        <v>FUNCIONAMIENTO</v>
      </c>
      <c r="H311" s="84" t="str">
        <f>VLOOKUP(A311,'PAI 2025 GPS rempl2)'!$A$4:$V$504,15,0)</f>
        <v>Sistema de alertas para monitorear el comportamiento de los trámites misionales priorizados, elaborado y presentado (Correo electronico con el envío del reporte al equipo directivo)</v>
      </c>
      <c r="I311" s="84">
        <f>VLOOKUP(A311,'PAI 2025 GPS rempl2)'!$A$4:$V$504,17,0)</f>
        <v>1</v>
      </c>
      <c r="J311" s="84" t="str">
        <f>VLOOKUP(A311,'PAI 2025 GPS rempl2)'!$A$4:$V$504,18,0)</f>
        <v>Númerica</v>
      </c>
      <c r="K311" s="181" t="str">
        <f>VLOOKUP(A311,'PAI 2025 GPS rempl2)'!$A$4:$V$504,20,0)</f>
        <v>2025-03-14</v>
      </c>
      <c r="L311" s="181" t="str">
        <f>VLOOKUP(A311,'PAI 2025 GPS rempl2)'!$A$4:$V$504,21,0)</f>
        <v>2025-12-15</v>
      </c>
      <c r="M311" s="84" t="str">
        <f>VLOOKUP(A311,'PAI 2025 GPS rempl2)'!$A$4:$V$504,22,0)</f>
        <v>30-OFICINA ASESORA DE PLANEACIÓN</v>
      </c>
      <c r="N311" s="84" t="s">
        <v>1458</v>
      </c>
      <c r="O311" s="84" t="s">
        <v>1496</v>
      </c>
      <c r="P311" s="84">
        <v>0</v>
      </c>
      <c r="Q311" s="84" t="s">
        <v>1551</v>
      </c>
      <c r="S311" s="83" t="s">
        <v>1098</v>
      </c>
      <c r="T311" s="83" t="str">
        <f>VLOOKUP(A311,'PAI 2025 GPS rempl2)'!$A$3:$E$505,4,0)</f>
        <v>Producto</v>
      </c>
      <c r="U311" s="84" t="s">
        <v>1596</v>
      </c>
      <c r="V311" s="31">
        <f>VLOOKUP(S311,'PAI 2025 GPS rempl2)'!$E$4:$P$504,12,0)</f>
        <v>20</v>
      </c>
      <c r="W311" s="31">
        <v>100</v>
      </c>
    </row>
    <row r="312" spans="1:23" x14ac:dyDescent="0.25">
      <c r="A312" s="83" t="s">
        <v>1100</v>
      </c>
      <c r="B312" s="83" t="str">
        <f>VLOOKUP(A312,'PAI 2025 GPS rempl2)'!$A$3:$E$505,4,0)</f>
        <v>Actividad propia</v>
      </c>
      <c r="C312" s="84" t="s">
        <v>1596</v>
      </c>
      <c r="D312" s="84" t="s">
        <v>1595</v>
      </c>
      <c r="E312" s="84" t="s">
        <v>531</v>
      </c>
      <c r="F312" s="84"/>
      <c r="G312" s="84" t="str">
        <f>VLOOKUP(A312,'PAI 2025 GPS rempl2)'!$E$4:$L$504,8,0)</f>
        <v>N/A</v>
      </c>
      <c r="H312" s="84" t="str">
        <f>VLOOKUP(A312,'PAI 2025 GPS rempl2)'!$A$4:$V$504,15,0)</f>
        <v>Priorizar los trámites por Delegatura objeto de monitoreo (Documento con los tramites priorizados por Delegatura objeto de monitoreo)</v>
      </c>
      <c r="I312" s="84">
        <f>VLOOKUP(A312,'PAI 2025 GPS rempl2)'!$A$4:$V$504,17,0)</f>
        <v>1</v>
      </c>
      <c r="J312" s="84" t="str">
        <f>VLOOKUP(A312,'PAI 2025 GPS rempl2)'!$A$4:$V$504,18,0)</f>
        <v>Númerica</v>
      </c>
      <c r="K312" s="181" t="str">
        <f>VLOOKUP(A312,'PAI 2025 GPS rempl2)'!$A$4:$V$504,20,0)</f>
        <v>2025-03-14</v>
      </c>
      <c r="L312" s="181" t="str">
        <f>VLOOKUP(A312,'PAI 2025 GPS rempl2)'!$A$4:$V$504,21,0)</f>
        <v>2025-04-15</v>
      </c>
      <c r="M312" s="84" t="str">
        <f>VLOOKUP(A312,'PAI 2025 GPS rempl2)'!$A$4:$V$504,22,0)</f>
        <v>30-OFICINA ASESORA DE PLANEACIÓN</v>
      </c>
      <c r="N312" s="84"/>
      <c r="O312" s="84"/>
      <c r="P312" s="84"/>
      <c r="Q312" s="84"/>
      <c r="S312" s="83" t="s">
        <v>1100</v>
      </c>
      <c r="T312" s="83" t="str">
        <f>VLOOKUP(A312,'PAI 2025 GPS rempl2)'!$A$3:$E$505,4,0)</f>
        <v>Actividad propia</v>
      </c>
      <c r="U312" s="84" t="s">
        <v>1596</v>
      </c>
      <c r="V312" s="31">
        <f>VLOOKUP(S312,'PAI 2025 GPS rempl2)'!$E$4:$P$504,12,0)</f>
        <v>20</v>
      </c>
      <c r="W312" s="31">
        <f>+V312</f>
        <v>20</v>
      </c>
    </row>
    <row r="313" spans="1:23" x14ac:dyDescent="0.25">
      <c r="A313" s="83" t="s">
        <v>1102</v>
      </c>
      <c r="B313" s="83" t="str">
        <f>VLOOKUP(A313,'PAI 2025 GPS rempl2)'!$A$3:$E$505,4,0)</f>
        <v>Actividad propia</v>
      </c>
      <c r="C313" s="84" t="s">
        <v>1596</v>
      </c>
      <c r="D313" s="84" t="s">
        <v>1595</v>
      </c>
      <c r="E313" s="84" t="s">
        <v>531</v>
      </c>
      <c r="F313" s="84"/>
      <c r="G313" s="84" t="str">
        <f>VLOOKUP(A313,'PAI 2025 GPS rempl2)'!$E$4:$L$504,8,0)</f>
        <v>N/A</v>
      </c>
      <c r="H313" s="84" t="str">
        <f>VLOOKUP(A313,'PAI 2025 GPS rempl2)'!$A$4:$V$504,15,0)</f>
        <v>Definir los parámetros que determinarán las alertas (Documento con la definición de los parámetros )</v>
      </c>
      <c r="I313" s="84">
        <f>VLOOKUP(A313,'PAI 2025 GPS rempl2)'!$A$4:$V$504,17,0)</f>
        <v>1</v>
      </c>
      <c r="J313" s="84" t="str">
        <f>VLOOKUP(A313,'PAI 2025 GPS rempl2)'!$A$4:$V$504,18,0)</f>
        <v>Númerica</v>
      </c>
      <c r="K313" s="181" t="str">
        <f>VLOOKUP(A313,'PAI 2025 GPS rempl2)'!$A$4:$V$504,20,0)</f>
        <v>2025-04-18</v>
      </c>
      <c r="L313" s="181" t="str">
        <f>VLOOKUP(A313,'PAI 2025 GPS rempl2)'!$A$4:$V$504,21,0)</f>
        <v>2025-05-02</v>
      </c>
      <c r="M313" s="84" t="str">
        <f>VLOOKUP(A313,'PAI 2025 GPS rempl2)'!$A$4:$V$504,22,0)</f>
        <v>30-OFICINA ASESORA DE PLANEACIÓN</v>
      </c>
      <c r="N313" s="84"/>
      <c r="O313" s="84"/>
      <c r="P313" s="84"/>
      <c r="Q313" s="84"/>
      <c r="S313" s="83" t="s">
        <v>1102</v>
      </c>
      <c r="T313" s="83" t="str">
        <f>VLOOKUP(A313,'PAI 2025 GPS rempl2)'!$A$3:$E$505,4,0)</f>
        <v>Actividad propia</v>
      </c>
      <c r="U313" s="84" t="s">
        <v>1596</v>
      </c>
      <c r="V313" s="31">
        <f>VLOOKUP(S313,'PAI 2025 GPS rempl2)'!$E$4:$P$504,12,0)</f>
        <v>20</v>
      </c>
      <c r="W313" s="31">
        <f>+V313</f>
        <v>20</v>
      </c>
    </row>
    <row r="314" spans="1:23" x14ac:dyDescent="0.25">
      <c r="A314" s="83" t="s">
        <v>1104</v>
      </c>
      <c r="B314" s="83" t="str">
        <f>VLOOKUP(A314,'PAI 2025 GPS rempl2)'!$A$3:$E$505,4,0)</f>
        <v>Actividad propia</v>
      </c>
      <c r="C314" s="84" t="s">
        <v>1596</v>
      </c>
      <c r="D314" s="84" t="s">
        <v>1595</v>
      </c>
      <c r="E314" s="84" t="s">
        <v>531</v>
      </c>
      <c r="F314" s="84"/>
      <c r="G314" s="84" t="str">
        <f>VLOOKUP(A314,'PAI 2025 GPS rempl2)'!$E$4:$L$504,8,0)</f>
        <v>N/A</v>
      </c>
      <c r="H314" s="84" t="str">
        <f>VLOOKUP(A314,'PAI 2025 GPS rempl2)'!$A$4:$V$504,15,0)</f>
        <v>Definir y validar con las Delegaturas el diseño del reporte de alertas (Diseño del reporte de alertas definido y validado por las Delegaturas)</v>
      </c>
      <c r="I314" s="84">
        <f>VLOOKUP(A314,'PAI 2025 GPS rempl2)'!$A$4:$V$504,17,0)</f>
        <v>1</v>
      </c>
      <c r="J314" s="84" t="str">
        <f>VLOOKUP(A314,'PAI 2025 GPS rempl2)'!$A$4:$V$504,18,0)</f>
        <v>Númerica</v>
      </c>
      <c r="K314" s="181" t="str">
        <f>VLOOKUP(A314,'PAI 2025 GPS rempl2)'!$A$4:$V$504,20,0)</f>
        <v>2025-05-05</v>
      </c>
      <c r="L314" s="181" t="str">
        <f>VLOOKUP(A314,'PAI 2025 GPS rempl2)'!$A$4:$V$504,21,0)</f>
        <v>2025-09-12</v>
      </c>
      <c r="M314" s="84" t="str">
        <f>VLOOKUP(A314,'PAI 2025 GPS rempl2)'!$A$4:$V$504,22,0)</f>
        <v>30-OFICINA ASESORA DE PLANEACIÓN</v>
      </c>
      <c r="N314" s="84"/>
      <c r="O314" s="84"/>
      <c r="P314" s="84"/>
      <c r="Q314" s="84"/>
      <c r="S314" s="83" t="s">
        <v>1104</v>
      </c>
      <c r="T314" s="83" t="str">
        <f>VLOOKUP(A314,'PAI 2025 GPS rempl2)'!$A$3:$E$505,4,0)</f>
        <v>Actividad propia</v>
      </c>
      <c r="U314" s="84" t="s">
        <v>1596</v>
      </c>
      <c r="V314" s="31">
        <f>VLOOKUP(S314,'PAI 2025 GPS rempl2)'!$E$4:$P$504,12,0)</f>
        <v>20</v>
      </c>
      <c r="W314" s="31">
        <f>+V314</f>
        <v>20</v>
      </c>
    </row>
    <row r="315" spans="1:23" x14ac:dyDescent="0.25">
      <c r="A315" s="83" t="s">
        <v>1106</v>
      </c>
      <c r="B315" s="83" t="str">
        <f>VLOOKUP(A315,'PAI 2025 GPS rempl2)'!$A$3:$E$505,4,0)</f>
        <v>Actividad propia</v>
      </c>
      <c r="C315" s="84" t="s">
        <v>1596</v>
      </c>
      <c r="D315" s="84" t="s">
        <v>1595</v>
      </c>
      <c r="E315" s="84" t="s">
        <v>531</v>
      </c>
      <c r="F315" s="84"/>
      <c r="G315" s="84" t="str">
        <f>VLOOKUP(A315,'PAI 2025 GPS rempl2)'!$E$4:$L$504,8,0)</f>
        <v>N/A</v>
      </c>
      <c r="H315" s="84" t="str">
        <f>VLOOKUP(A315,'PAI 2025 GPS rempl2)'!$A$4:$V$504,15,0)</f>
        <v>Elaborar y presentar reportes al equipo directivo.  (Correos electronicos con el envío del reporte al equipo directivo)</v>
      </c>
      <c r="I315" s="84">
        <f>VLOOKUP(A315,'PAI 2025 GPS rempl2)'!$A$4:$V$504,17,0)</f>
        <v>2</v>
      </c>
      <c r="J315" s="84" t="str">
        <f>VLOOKUP(A315,'PAI 2025 GPS rempl2)'!$A$4:$V$504,18,0)</f>
        <v>Númerica</v>
      </c>
      <c r="K315" s="181" t="str">
        <f>VLOOKUP(A315,'PAI 2025 GPS rempl2)'!$A$4:$V$504,20,0)</f>
        <v>2025-09-15</v>
      </c>
      <c r="L315" s="181" t="str">
        <f>VLOOKUP(A315,'PAI 2025 GPS rempl2)'!$A$4:$V$504,21,0)</f>
        <v>2025-12-15</v>
      </c>
      <c r="M315" s="84" t="str">
        <f>VLOOKUP(A315,'PAI 2025 GPS rempl2)'!$A$4:$V$504,22,0)</f>
        <v>30-OFICINA ASESORA DE PLANEACIÓN</v>
      </c>
      <c r="N315" s="84"/>
      <c r="O315" s="84"/>
      <c r="P315" s="84"/>
      <c r="Q315" s="84"/>
      <c r="S315" s="83" t="s">
        <v>1106</v>
      </c>
      <c r="T315" s="83" t="str">
        <f>VLOOKUP(A315,'PAI 2025 GPS rempl2)'!$A$3:$E$505,4,0)</f>
        <v>Actividad propia</v>
      </c>
      <c r="U315" s="84" t="s">
        <v>1596</v>
      </c>
      <c r="V315" s="31">
        <f>VLOOKUP(S315,'PAI 2025 GPS rempl2)'!$E$4:$P$504,12,0)</f>
        <v>40</v>
      </c>
      <c r="W315" s="31">
        <f>+V315</f>
        <v>40</v>
      </c>
    </row>
    <row r="316" spans="1:23" x14ac:dyDescent="0.25">
      <c r="A316" s="83" t="s">
        <v>1108</v>
      </c>
      <c r="B316" s="83" t="str">
        <f>VLOOKUP(A316,'PAI 2025 GPS rempl2)'!$A$3:$E$505,4,0)</f>
        <v>Producto</v>
      </c>
      <c r="C316" s="84" t="s">
        <v>1581</v>
      </c>
      <c r="D316" s="84" t="s">
        <v>1583</v>
      </c>
      <c r="E316" s="84" t="s">
        <v>606</v>
      </c>
      <c r="F316" s="84" t="s">
        <v>61</v>
      </c>
      <c r="G316" s="84" t="str">
        <f>VLOOKUP(A316,'PAI 2025 GPS rempl2)'!$E$4:$L$504,8,0)</f>
        <v>C-3503-0200-0016-40401c</v>
      </c>
      <c r="H316" s="84" t="str">
        <f>VLOOKUP(A316,'PAI 2025 GPS rempl2)'!$A$4:$V$504,15,0)</f>
        <v>Proyectos estratégicos transversales estructurados y ejecutados (Informe de resultados)</v>
      </c>
      <c r="I316" s="84">
        <f>VLOOKUP(A316,'PAI 2025 GPS rempl2)'!$A$4:$V$504,17,0)</f>
        <v>100</v>
      </c>
      <c r="J316" s="84" t="str">
        <f>VLOOKUP(A316,'PAI 2025 GPS rempl2)'!$A$4:$V$504,18,0)</f>
        <v>Porcentual</v>
      </c>
      <c r="K316" s="181" t="str">
        <f>VLOOKUP(A316,'PAI 2025 GPS rempl2)'!$A$4:$V$504,20,0)</f>
        <v>2025-02-24</v>
      </c>
      <c r="L316" s="181" t="str">
        <f>VLOOKUP(A316,'PAI 2025 GPS rempl2)'!$A$4:$V$504,21,0)</f>
        <v>2025-12-19</v>
      </c>
      <c r="M316" s="84" t="str">
        <f>VLOOKUP(A316,'PAI 2025 GPS rempl2)'!$A$4:$V$504,22,0)</f>
        <v>30-OFICINA ASESORA DE PLANEACIÓN</v>
      </c>
      <c r="N316" s="84" t="s">
        <v>1795</v>
      </c>
      <c r="O316" s="84" t="s">
        <v>1451</v>
      </c>
      <c r="P316" s="84">
        <v>0</v>
      </c>
      <c r="Q316" s="84" t="s">
        <v>1551</v>
      </c>
      <c r="S316" s="83" t="s">
        <v>1108</v>
      </c>
      <c r="T316" s="83" t="str">
        <f>VLOOKUP(A316,'PAI 2025 GPS rempl2)'!$A$3:$E$505,4,0)</f>
        <v>Producto</v>
      </c>
      <c r="U316" s="84" t="s">
        <v>1581</v>
      </c>
      <c r="V316" s="31">
        <f>VLOOKUP(S316,'PAI 2025 GPS rempl2)'!$E$4:$P$504,12,0)</f>
        <v>20</v>
      </c>
      <c r="W316" s="148">
        <f>(V316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17" spans="1:23" x14ac:dyDescent="0.25">
      <c r="A317" s="83" t="s">
        <v>1110</v>
      </c>
      <c r="B317" s="83" t="str">
        <f>VLOOKUP(A317,'PAI 2025 GPS rempl2)'!$A$3:$E$505,4,0)</f>
        <v>Actividad propia</v>
      </c>
      <c r="C317" s="84" t="s">
        <v>1581</v>
      </c>
      <c r="D317" s="84" t="s">
        <v>1583</v>
      </c>
      <c r="E317" s="84" t="s">
        <v>606</v>
      </c>
      <c r="F317" s="84"/>
      <c r="G317" s="84" t="str">
        <f>VLOOKUP(A317,'PAI 2025 GPS rempl2)'!$E$4:$L$504,8,0)</f>
        <v>N/A</v>
      </c>
      <c r="H317" s="84" t="str">
        <f>VLOOKUP(A317,'PAI 2025 GPS rempl2)'!$A$4:$V$504,15,0)</f>
        <v>Identificar y someter a aprobación del Despacho, la definición de 2 proyectos estratégicos de impacto transversal  a ser ejecutados (proyectos estratégicos de impacto transversal identificados y aprobados)</v>
      </c>
      <c r="I317" s="84">
        <f>VLOOKUP(A317,'PAI 2025 GPS rempl2)'!$A$4:$V$504,17,0)</f>
        <v>2</v>
      </c>
      <c r="J317" s="84" t="str">
        <f>VLOOKUP(A317,'PAI 2025 GPS rempl2)'!$A$4:$V$504,18,0)</f>
        <v>Númerica</v>
      </c>
      <c r="K317" s="181" t="str">
        <f>VLOOKUP(A317,'PAI 2025 GPS rempl2)'!$A$4:$V$504,20,0)</f>
        <v>2025-02-24</v>
      </c>
      <c r="L317" s="181" t="str">
        <f>VLOOKUP(A317,'PAI 2025 GPS rempl2)'!$A$4:$V$504,21,0)</f>
        <v>2025-03-07</v>
      </c>
      <c r="M317" s="84" t="str">
        <f>VLOOKUP(A317,'PAI 2025 GPS rempl2)'!$A$4:$V$504,22,0)</f>
        <v>30-OFICINA ASESORA DE PLANEACIÓN</v>
      </c>
      <c r="N317" s="84"/>
      <c r="O317" s="84"/>
      <c r="P317" s="84"/>
      <c r="Q317" s="84"/>
      <c r="S317" s="83" t="s">
        <v>1110</v>
      </c>
      <c r="T317" s="83" t="str">
        <f>VLOOKUP(A317,'PAI 2025 GPS rempl2)'!$A$3:$E$505,4,0)</f>
        <v>Actividad propia</v>
      </c>
      <c r="U317" s="84" t="s">
        <v>1581</v>
      </c>
      <c r="V317" s="31">
        <f>VLOOKUP(S317,'PAI 2025 GPS rempl2)'!$E$4:$P$504,12,0)</f>
        <v>15</v>
      </c>
      <c r="W317" s="150" t="e">
        <f>+(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8" spans="1:23" x14ac:dyDescent="0.25">
      <c r="A318" s="83" t="s">
        <v>1112</v>
      </c>
      <c r="B318" s="83" t="str">
        <f>VLOOKUP(A318,'PAI 2025 GPS rempl2)'!$A$3:$E$505,4,0)</f>
        <v>Actividad propia</v>
      </c>
      <c r="C318" s="84" t="s">
        <v>1581</v>
      </c>
      <c r="D318" s="84" t="s">
        <v>1583</v>
      </c>
      <c r="E318" s="84" t="s">
        <v>606</v>
      </c>
      <c r="F318" s="84"/>
      <c r="G318" s="84" t="str">
        <f>VLOOKUP(A318,'PAI 2025 GPS rempl2)'!$E$4:$L$504,8,0)</f>
        <v>N/A</v>
      </c>
      <c r="H318" s="84" t="str">
        <f>VLOOKUP(A318,'PAI 2025 GPS rempl2)'!$A$4:$V$504,15,0)</f>
        <v>Diseñar y concertar el plan de trabajo (actividades hito y responsable) (Plan de trabajo Diseñado y concertado con las áreas involucradas)</v>
      </c>
      <c r="I318" s="84">
        <f>VLOOKUP(A318,'PAI 2025 GPS rempl2)'!$A$4:$V$504,17,0)</f>
        <v>1</v>
      </c>
      <c r="J318" s="84" t="str">
        <f>VLOOKUP(A318,'PAI 2025 GPS rempl2)'!$A$4:$V$504,18,0)</f>
        <v>Númerica</v>
      </c>
      <c r="K318" s="181" t="str">
        <f>VLOOKUP(A318,'PAI 2025 GPS rempl2)'!$A$4:$V$504,20,0)</f>
        <v>2025-03-10</v>
      </c>
      <c r="L318" s="181" t="str">
        <f>VLOOKUP(A318,'PAI 2025 GPS rempl2)'!$A$4:$V$504,21,0)</f>
        <v>2025-04-30</v>
      </c>
      <c r="M318" s="84" t="str">
        <f>VLOOKUP(A318,'PAI 2025 GPS rempl2)'!$A$4:$V$504,22,0)</f>
        <v>30-OFICINA ASESORA DE PLANEACIÓN</v>
      </c>
      <c r="N318" s="84"/>
      <c r="O318" s="84"/>
      <c r="P318" s="84"/>
      <c r="Q318" s="84"/>
      <c r="S318" s="83" t="s">
        <v>1112</v>
      </c>
      <c r="T318" s="83" t="str">
        <f>VLOOKUP(A318,'PAI 2025 GPS rempl2)'!$A$3:$E$505,4,0)</f>
        <v>Actividad propia</v>
      </c>
      <c r="U318" s="84" t="s">
        <v>1581</v>
      </c>
      <c r="V318" s="31">
        <f>VLOOKUP(S318,'PAI 2025 GPS rempl2)'!$E$4:$P$504,12,0)</f>
        <v>30</v>
      </c>
      <c r="W318" s="150" t="e">
        <f>+(V318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19" spans="1:23" x14ac:dyDescent="0.25">
      <c r="A319" s="83" t="s">
        <v>1114</v>
      </c>
      <c r="B319" s="83" t="str">
        <f>VLOOKUP(A319,'PAI 2025 GPS rempl2)'!$A$3:$E$505,4,0)</f>
        <v>Actividad propia</v>
      </c>
      <c r="C319" s="84" t="s">
        <v>1581</v>
      </c>
      <c r="D319" s="84" t="s">
        <v>1583</v>
      </c>
      <c r="E319" s="84" t="s">
        <v>606</v>
      </c>
      <c r="F319" s="84"/>
      <c r="G319" s="84" t="str">
        <f>VLOOKUP(A319,'PAI 2025 GPS rempl2)'!$E$4:$L$504,8,0)</f>
        <v>N/A</v>
      </c>
      <c r="H319" s="84" t="str">
        <f>VLOOKUP(A319,'PAI 2025 GPS rempl2)'!$A$4:$V$504,15,0)</f>
        <v>Ejecutar el plan de trabajo (Seguimiento al plan de trabajo y evidencias de su cumplimiento)</v>
      </c>
      <c r="I319" s="84">
        <f>VLOOKUP(A319,'PAI 2025 GPS rempl2)'!$A$4:$V$504,17,0)</f>
        <v>100</v>
      </c>
      <c r="J319" s="84" t="str">
        <f>VLOOKUP(A319,'PAI 2025 GPS rempl2)'!$A$4:$V$504,18,0)</f>
        <v>Porcentual</v>
      </c>
      <c r="K319" s="181" t="str">
        <f>VLOOKUP(A319,'PAI 2025 GPS rempl2)'!$A$4:$V$504,20,0)</f>
        <v>2025-05-01</v>
      </c>
      <c r="L319" s="181" t="str">
        <f>VLOOKUP(A319,'PAI 2025 GPS rempl2)'!$A$4:$V$504,21,0)</f>
        <v>2025-11-28</v>
      </c>
      <c r="M319" s="84" t="str">
        <f>VLOOKUP(A319,'PAI 2025 GPS rempl2)'!$A$4:$V$504,22,0)</f>
        <v>30-OFICINA ASESORA DE PLANEACIÓN</v>
      </c>
      <c r="N319" s="84"/>
      <c r="O319" s="84"/>
      <c r="P319" s="84"/>
      <c r="Q319" s="84"/>
      <c r="S319" s="83" t="s">
        <v>1114</v>
      </c>
      <c r="T319" s="83" t="str">
        <f>VLOOKUP(A319,'PAI 2025 GPS rempl2)'!$A$3:$E$505,4,0)</f>
        <v>Actividad propia</v>
      </c>
      <c r="U319" s="84" t="s">
        <v>1581</v>
      </c>
      <c r="V319" s="31">
        <f>VLOOKUP(S319,'PAI 2025 GPS rempl2)'!$E$4:$P$504,12,0)</f>
        <v>50</v>
      </c>
      <c r="W319" s="150" t="e">
        <f>+(V319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0" spans="1:23" x14ac:dyDescent="0.25">
      <c r="A320" s="83" t="s">
        <v>1115</v>
      </c>
      <c r="B320" s="83" t="str">
        <f>VLOOKUP(A320,'PAI 2025 GPS rempl2)'!$A$3:$E$505,4,0)</f>
        <v>Actividad propia</v>
      </c>
      <c r="C320" s="84" t="s">
        <v>1581</v>
      </c>
      <c r="D320" s="84" t="s">
        <v>1583</v>
      </c>
      <c r="E320" s="84" t="s">
        <v>606</v>
      </c>
      <c r="F320" s="84"/>
      <c r="G320" s="84" t="str">
        <f>VLOOKUP(A320,'PAI 2025 GPS rempl2)'!$E$4:$L$504,8,0)</f>
        <v>N/A</v>
      </c>
      <c r="H320" s="84" t="str">
        <f>VLOOKUP(A320,'PAI 2025 GPS rempl2)'!$A$4:$V$504,15,0)</f>
        <v>Presentar resultados (Presentación de resultados y  Lista de asistencia reunióno de presentación)</v>
      </c>
      <c r="I320" s="84">
        <f>VLOOKUP(A320,'PAI 2025 GPS rempl2)'!$A$4:$V$504,17,0)</f>
        <v>2</v>
      </c>
      <c r="J320" s="84" t="str">
        <f>VLOOKUP(A320,'PAI 2025 GPS rempl2)'!$A$4:$V$504,18,0)</f>
        <v>Númerica</v>
      </c>
      <c r="K320" s="181" t="str">
        <f>VLOOKUP(A320,'PAI 2025 GPS rempl2)'!$A$4:$V$504,20,0)</f>
        <v>2025-12-01</v>
      </c>
      <c r="L320" s="181" t="str">
        <f>VLOOKUP(A320,'PAI 2025 GPS rempl2)'!$A$4:$V$504,21,0)</f>
        <v>2025-12-19</v>
      </c>
      <c r="M320" s="84" t="str">
        <f>VLOOKUP(A320,'PAI 2025 GPS rempl2)'!$A$4:$V$504,22,0)</f>
        <v>30-OFICINA ASESORA DE PLANEACIÓN</v>
      </c>
      <c r="N320" s="84"/>
      <c r="O320" s="84"/>
      <c r="P320" s="84"/>
      <c r="Q320" s="84"/>
      <c r="S320" s="83" t="s">
        <v>1115</v>
      </c>
      <c r="T320" s="83" t="str">
        <f>VLOOKUP(A320,'PAI 2025 GPS rempl2)'!$A$3:$E$505,4,0)</f>
        <v>Actividad propia</v>
      </c>
      <c r="U320" s="84" t="s">
        <v>1581</v>
      </c>
      <c r="V320" s="31">
        <f>VLOOKUP(S320,'PAI 2025 GPS rempl2)'!$E$4:$P$504,12,0)</f>
        <v>5</v>
      </c>
      <c r="W320" s="150" t="e">
        <f>+(V320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1" spans="1:23" x14ac:dyDescent="0.25">
      <c r="A321" s="83" t="s">
        <v>1123</v>
      </c>
      <c r="B321" s="83" t="str">
        <f>VLOOKUP(A321,'PAI 2025 GPS rempl2)'!$A$3:$E$505,4,0)</f>
        <v>Producto</v>
      </c>
      <c r="C321" s="84" t="s">
        <v>1588</v>
      </c>
      <c r="D321" s="84" t="s">
        <v>1597</v>
      </c>
      <c r="E321" s="84" t="s">
        <v>1118</v>
      </c>
      <c r="F321" s="84" t="s">
        <v>61</v>
      </c>
      <c r="G321" s="84" t="str">
        <f>VLOOKUP(A321,'PAI 2025 GPS rempl2)'!$E$4:$L$504,8,0)</f>
        <v>C-3503-0200-0016-40401c</v>
      </c>
      <c r="H321" s="84" t="str">
        <f>VLOOKUP(A321,'PAI 2025 GPS rempl2)'!$A$4:$V$504,15,0)</f>
        <v>Estudio de costos de los trámites priorizados, realizado (Estudio Realizado )</v>
      </c>
      <c r="I321" s="84">
        <f>VLOOKUP(A321,'PAI 2025 GPS rempl2)'!$A$4:$V$504,17,0)</f>
        <v>1</v>
      </c>
      <c r="J321" s="84" t="str">
        <f>VLOOKUP(A321,'PAI 2025 GPS rempl2)'!$A$4:$V$504,18,0)</f>
        <v>Númerica</v>
      </c>
      <c r="K321" s="181" t="str">
        <f>VLOOKUP(A321,'PAI 2025 GPS rempl2)'!$A$4:$V$504,20,0)</f>
        <v>2025-05-05</v>
      </c>
      <c r="L321" s="181" t="str">
        <f>VLOOKUP(A321,'PAI 2025 GPS rempl2)'!$A$4:$V$504,21,0)</f>
        <v>2025-11-20</v>
      </c>
      <c r="M321" s="84" t="str">
        <f>VLOOKUP(A321,'PAI 2025 GPS rempl2)'!$A$4:$V$504,22,0)</f>
        <v>30-OFICINA ASESORA DE PLANEACIÓN;
37-GRUPO DE TRABAJO DE ESTUDIOS ECONÓMICOS</v>
      </c>
      <c r="N321" s="84" t="s">
        <v>1795</v>
      </c>
      <c r="O321" s="84" t="s">
        <v>1451</v>
      </c>
      <c r="P321" s="84">
        <v>0</v>
      </c>
      <c r="Q321" s="84" t="s">
        <v>1551</v>
      </c>
      <c r="S321" s="83" t="s">
        <v>1123</v>
      </c>
      <c r="T321" s="83" t="str">
        <f>VLOOKUP(A321,'PAI 2025 GPS rempl2)'!$A$3:$E$505,4,0)</f>
        <v>Producto</v>
      </c>
      <c r="U321" s="84" t="s">
        <v>1588</v>
      </c>
      <c r="V321" s="31">
        <f>VLOOKUP(S321,'PAI 2025 GPS rempl2)'!$E$4:$P$504,12,0)</f>
        <v>20</v>
      </c>
      <c r="W321" s="31" t="e">
        <f>+(V321*100)/($V$112+#REF!+$V$321+$V$330+$V$371)</f>
        <v>#REF!</v>
      </c>
    </row>
    <row r="322" spans="1:23" x14ac:dyDescent="0.25">
      <c r="A322" s="83" t="s">
        <v>1126</v>
      </c>
      <c r="B322" s="83" t="str">
        <f>VLOOKUP(A322,'PAI 2025 GPS rempl2)'!$A$3:$E$505,4,0)</f>
        <v>Actividad propia</v>
      </c>
      <c r="C322" s="84" t="s">
        <v>1588</v>
      </c>
      <c r="D322" s="84" t="s">
        <v>1597</v>
      </c>
      <c r="E322" s="84" t="s">
        <v>1118</v>
      </c>
      <c r="F322" s="84"/>
      <c r="G322" s="84" t="str">
        <f>VLOOKUP(A322,'PAI 2025 GPS rempl2)'!$E$4:$L$504,8,0)</f>
        <v>N/A</v>
      </c>
      <c r="H322" s="84" t="str">
        <f>VLOOKUP(A322,'PAI 2025 GPS rempl2)'!$A$4:$V$504,15,0)</f>
        <v>Priorizar los trámites objeto del estudio de costeo (Documento con la priorización de trámites)</v>
      </c>
      <c r="I322" s="84">
        <f>VLOOKUP(A322,'PAI 2025 GPS rempl2)'!$A$4:$V$504,17,0)</f>
        <v>1</v>
      </c>
      <c r="J322" s="84" t="str">
        <f>VLOOKUP(A322,'PAI 2025 GPS rempl2)'!$A$4:$V$504,18,0)</f>
        <v>Númerica</v>
      </c>
      <c r="K322" s="181" t="str">
        <f>VLOOKUP(A322,'PAI 2025 GPS rempl2)'!$A$4:$V$504,20,0)</f>
        <v>2025-05-05</v>
      </c>
      <c r="L322" s="181" t="str">
        <f>VLOOKUP(A322,'PAI 2025 GPS rempl2)'!$A$4:$V$504,21,0)</f>
        <v>2025-06-06</v>
      </c>
      <c r="M322" s="84" t="str">
        <f>VLOOKUP(A322,'PAI 2025 GPS rempl2)'!$A$4:$V$504,22,0)</f>
        <v>30-OFICINA ASESORA DE PLANEACIÓN</v>
      </c>
      <c r="N322" s="84"/>
      <c r="O322" s="84"/>
      <c r="P322" s="84"/>
      <c r="Q322" s="84"/>
      <c r="S322" s="83" t="s">
        <v>1126</v>
      </c>
      <c r="T322" s="83" t="str">
        <f>VLOOKUP(A322,'PAI 2025 GPS rempl2)'!$A$3:$E$505,4,0)</f>
        <v>Actividad propia</v>
      </c>
      <c r="U322" s="84" t="s">
        <v>1588</v>
      </c>
      <c r="V322" s="31">
        <f>VLOOKUP(S322,'PAI 2025 GPS rempl2)'!$E$4:$P$504,12,0)</f>
        <v>10</v>
      </c>
      <c r="W322" s="31" t="e">
        <f>+(V322*100)/($V$113+#REF!+#REF!+$V$322+$V$323+$V$324+$V$325+$V$331+$V$332+$V$372+$V$373+$V$375+$V$376)</f>
        <v>#REF!</v>
      </c>
    </row>
    <row r="323" spans="1:23" x14ac:dyDescent="0.25">
      <c r="A323" s="83" t="s">
        <v>1128</v>
      </c>
      <c r="B323" s="83" t="str">
        <f>VLOOKUP(A323,'PAI 2025 GPS rempl2)'!$A$3:$E$505,4,0)</f>
        <v>Actividad propia</v>
      </c>
      <c r="C323" s="84" t="s">
        <v>1588</v>
      </c>
      <c r="D323" s="84" t="s">
        <v>1597</v>
      </c>
      <c r="E323" s="84" t="s">
        <v>1118</v>
      </c>
      <c r="F323" s="84"/>
      <c r="G323" s="84" t="str">
        <f>VLOOKUP(A323,'PAI 2025 GPS rempl2)'!$E$4:$L$504,8,0)</f>
        <v>N/A</v>
      </c>
      <c r="H323" s="84" t="str">
        <f>VLOOKUP(A323,'PAI 2025 GPS rempl2)'!$A$4:$V$504,15,0)</f>
        <v>Recopilar la información necesaria para realizar el estudio de costeo de uno de los trámites priorizados  (Documento que relacione la documentación recopilada)</v>
      </c>
      <c r="I323" s="84">
        <f>VLOOKUP(A323,'PAI 2025 GPS rempl2)'!$A$4:$V$504,17,0)</f>
        <v>100</v>
      </c>
      <c r="J323" s="84" t="str">
        <f>VLOOKUP(A323,'PAI 2025 GPS rempl2)'!$A$4:$V$504,18,0)</f>
        <v>Porcentual</v>
      </c>
      <c r="K323" s="181" t="str">
        <f>VLOOKUP(A323,'PAI 2025 GPS rempl2)'!$A$4:$V$504,20,0)</f>
        <v>2025-06-09</v>
      </c>
      <c r="L323" s="181" t="str">
        <f>VLOOKUP(A323,'PAI 2025 GPS rempl2)'!$A$4:$V$504,21,0)</f>
        <v>2025-08-15</v>
      </c>
      <c r="M323" s="84" t="str">
        <f>VLOOKUP(A323,'PAI 2025 GPS rempl2)'!$A$4:$V$504,22,0)</f>
        <v>30-OFICINA ASESORA DE PLANEACIÓN;
37-GRUPO DE TRABAJO DE ESTUDIOS ECONÓMICOS</v>
      </c>
      <c r="N323" s="84"/>
      <c r="O323" s="84"/>
      <c r="P323" s="84"/>
      <c r="Q323" s="84"/>
      <c r="S323" s="83" t="s">
        <v>1128</v>
      </c>
      <c r="T323" s="83" t="str">
        <f>VLOOKUP(A323,'PAI 2025 GPS rempl2)'!$A$3:$E$505,4,0)</f>
        <v>Actividad propia</v>
      </c>
      <c r="U323" s="84" t="s">
        <v>1588</v>
      </c>
      <c r="V323" s="31">
        <f>VLOOKUP(S323,'PAI 2025 GPS rempl2)'!$E$4:$P$504,12,0)</f>
        <v>8</v>
      </c>
      <c r="W323" s="31" t="e">
        <f>+(V323*100)/($V$113+#REF!+#REF!+$V$322+$V$323+$V$324+$V$325+$V$331+$V$332+$V$372+$V$373+$V$375+$V$376)</f>
        <v>#REF!</v>
      </c>
    </row>
    <row r="324" spans="1:23" x14ac:dyDescent="0.25">
      <c r="A324" s="83" t="s">
        <v>1130</v>
      </c>
      <c r="B324" s="83" t="str">
        <f>VLOOKUP(A324,'PAI 2025 GPS rempl2)'!$A$3:$E$505,4,0)</f>
        <v>Actividad propia</v>
      </c>
      <c r="C324" s="84" t="s">
        <v>1588</v>
      </c>
      <c r="D324" s="84" t="s">
        <v>1597</v>
      </c>
      <c r="E324" s="84" t="s">
        <v>1118</v>
      </c>
      <c r="F324" s="84"/>
      <c r="G324" s="84" t="str">
        <f>VLOOKUP(A324,'PAI 2025 GPS rempl2)'!$E$4:$L$504,8,0)</f>
        <v>N/A</v>
      </c>
      <c r="H324" s="84" t="str">
        <f>VLOOKUP(A324,'PAI 2025 GPS rempl2)'!$A$4:$V$504,15,0)</f>
        <v>Recopilar la información necesaria para realizar el estudio de costeo de los demás trámites priorizados (Documento que relacione la documentación recopilada)</v>
      </c>
      <c r="I324" s="84">
        <f>VLOOKUP(A324,'PAI 2025 GPS rempl2)'!$A$4:$V$504,17,0)</f>
        <v>100</v>
      </c>
      <c r="J324" s="84" t="str">
        <f>VLOOKUP(A324,'PAI 2025 GPS rempl2)'!$A$4:$V$504,18,0)</f>
        <v>Porcentual</v>
      </c>
      <c r="K324" s="181" t="str">
        <f>VLOOKUP(A324,'PAI 2025 GPS rempl2)'!$A$4:$V$504,20,0)</f>
        <v>2025-08-18</v>
      </c>
      <c r="L324" s="181" t="str">
        <f>VLOOKUP(A324,'PAI 2025 GPS rempl2)'!$A$4:$V$504,21,0)</f>
        <v>2025-09-26</v>
      </c>
      <c r="M324" s="84" t="str">
        <f>VLOOKUP(A324,'PAI 2025 GPS rempl2)'!$A$4:$V$504,22,0)</f>
        <v>30-OFICINA ASESORA DE PLANEACIÓN;
37-GRUPO DE TRABAJO DE ESTUDIOS ECONÓMICOS</v>
      </c>
      <c r="N324" s="84"/>
      <c r="O324" s="84"/>
      <c r="P324" s="84"/>
      <c r="Q324" s="84"/>
      <c r="S324" s="83" t="s">
        <v>1130</v>
      </c>
      <c r="T324" s="83" t="str">
        <f>VLOOKUP(A324,'PAI 2025 GPS rempl2)'!$A$3:$E$505,4,0)</f>
        <v>Actividad propia</v>
      </c>
      <c r="U324" s="84" t="s">
        <v>1588</v>
      </c>
      <c r="V324" s="31">
        <f>VLOOKUP(S324,'PAI 2025 GPS rempl2)'!$E$4:$P$504,12,0)</f>
        <v>22</v>
      </c>
      <c r="W324" s="31" t="e">
        <f>+(V324*100)/($V$113+#REF!+#REF!+$V$322+$V$323+$V$324+$V$325+$V$331+$V$332+$V$372+$V$373+$V$375+$V$376)</f>
        <v>#REF!</v>
      </c>
    </row>
    <row r="325" spans="1:23" x14ac:dyDescent="0.25">
      <c r="A325" s="83" t="s">
        <v>1132</v>
      </c>
      <c r="B325" s="83" t="str">
        <f>VLOOKUP(A325,'PAI 2025 GPS rempl2)'!$A$3:$E$505,4,0)</f>
        <v>Actividad propia</v>
      </c>
      <c r="C325" s="84" t="s">
        <v>1588</v>
      </c>
      <c r="D325" s="84" t="s">
        <v>1597</v>
      </c>
      <c r="E325" s="84" t="s">
        <v>1118</v>
      </c>
      <c r="F325" s="84"/>
      <c r="G325" s="84" t="str">
        <f>VLOOKUP(A325,'PAI 2025 GPS rempl2)'!$E$4:$L$504,8,0)</f>
        <v>N/A</v>
      </c>
      <c r="H325" s="84" t="str">
        <f>VLOOKUP(A325,'PAI 2025 GPS rempl2)'!$A$4:$V$504,15,0)</f>
        <v>Realizar estudio de costo de los trámites priorizados (Estudio Realizado)</v>
      </c>
      <c r="I325" s="84">
        <f>VLOOKUP(A325,'PAI 2025 GPS rempl2)'!$A$4:$V$504,17,0)</f>
        <v>1</v>
      </c>
      <c r="J325" s="84" t="str">
        <f>VLOOKUP(A325,'PAI 2025 GPS rempl2)'!$A$4:$V$504,18,0)</f>
        <v>Númerica</v>
      </c>
      <c r="K325" s="181" t="str">
        <f>VLOOKUP(A325,'PAI 2025 GPS rempl2)'!$A$4:$V$504,20,0)</f>
        <v>2025-07-16</v>
      </c>
      <c r="L325" s="181" t="str">
        <f>VLOOKUP(A325,'PAI 2025 GPS rempl2)'!$A$4:$V$504,21,0)</f>
        <v>2025-09-29</v>
      </c>
      <c r="M325" s="84" t="str">
        <f>VLOOKUP(A325,'PAI 2025 GPS rempl2)'!$A$4:$V$504,22,0)</f>
        <v>30-OFICINA ASESORA DE PLANEACIÓN;
37-GRUPO DE TRABAJO DE ESTUDIOS ECONÓMICOS</v>
      </c>
      <c r="N325" s="84"/>
      <c r="O325" s="84"/>
      <c r="P325" s="84"/>
      <c r="Q325" s="84"/>
      <c r="S325" s="83" t="s">
        <v>1132</v>
      </c>
      <c r="T325" s="83" t="str">
        <f>VLOOKUP(A325,'PAI 2025 GPS rempl2)'!$A$3:$E$505,4,0)</f>
        <v>Actividad propia</v>
      </c>
      <c r="U325" s="84" t="s">
        <v>1588</v>
      </c>
      <c r="V325" s="31">
        <f>VLOOKUP(S325,'PAI 2025 GPS rempl2)'!$E$4:$P$504,12,0)</f>
        <v>50</v>
      </c>
      <c r="W325" s="31" t="e">
        <f>+(V325*100)/($V$113+#REF!+#REF!+$V$322+$V$323+$V$324+$V$325+$V$331+$V$332+$V$372+$V$373+$V$375+$V$376)</f>
        <v>#REF!</v>
      </c>
    </row>
    <row r="326" spans="1:23" x14ac:dyDescent="0.25">
      <c r="A326" s="83" t="s">
        <v>1878</v>
      </c>
      <c r="B326" s="83" t="str">
        <f>VLOOKUP(A326,'PAI 2025 GPS rempl2)'!$A$3:$E$505,4,0)</f>
        <v>Actividad propia</v>
      </c>
      <c r="C326" s="84" t="s">
        <v>1588</v>
      </c>
      <c r="D326" s="84" t="s">
        <v>1597</v>
      </c>
      <c r="E326" s="84" t="s">
        <v>1118</v>
      </c>
      <c r="F326" s="84"/>
      <c r="G326" s="84" t="str">
        <f>VLOOKUP(A326,'PAI 2025 GPS rempl2)'!$E$4:$L$504,8,0)</f>
        <v>N/A</v>
      </c>
      <c r="H326" s="84" t="str">
        <f>VLOOKUP(A326,'PAI 2025 GPS rempl2)'!$A$4:$V$504,15,0)</f>
        <v>Socializar los resultados del estudio con los jefes de las áreas responsables de los trámites costeados (Correo electronico con el envío del estudio realizado  /  Listas de asistencia a reunion de socialización)</v>
      </c>
      <c r="I326" s="84">
        <f>VLOOKUP(A326,'PAI 2025 GPS rempl2)'!$A$4:$V$504,17,0)</f>
        <v>1</v>
      </c>
      <c r="J326" s="84" t="str">
        <f>VLOOKUP(A326,'PAI 2025 GPS rempl2)'!$A$4:$V$504,18,0)</f>
        <v>Númerica</v>
      </c>
      <c r="K326" s="181" t="str">
        <f>VLOOKUP(A326,'PAI 2025 GPS rempl2)'!$A$4:$V$504,20,0)</f>
        <v>2025-11-03</v>
      </c>
      <c r="L326" s="181" t="str">
        <f>VLOOKUP(A326,'PAI 2025 GPS rempl2)'!$A$4:$V$504,21,0)</f>
        <v>2025-11-20</v>
      </c>
      <c r="M326" s="84" t="str">
        <f>VLOOKUP(A326,'PAI 2025 GPS rempl2)'!$A$4:$V$504,22,0)</f>
        <v>30-OFICINA ASESORA DE PLANEACIÓN;
37-GRUPO DE TRABAJO DE ESTUDIOS ECONÓMICOS</v>
      </c>
      <c r="N326" s="84"/>
      <c r="O326" s="84"/>
      <c r="P326" s="84"/>
      <c r="Q326" s="84"/>
      <c r="S326" s="83" t="s">
        <v>1878</v>
      </c>
      <c r="T326" s="83" t="str">
        <f>VLOOKUP(A326,'PAI 2025 GPS rempl2)'!$A$3:$E$505,4,0)</f>
        <v>Actividad propia</v>
      </c>
      <c r="U326" s="84" t="s">
        <v>1588</v>
      </c>
    </row>
    <row r="327" spans="1:23" x14ac:dyDescent="0.25">
      <c r="A327" s="83" t="s">
        <v>1134</v>
      </c>
      <c r="B327" s="83" t="str">
        <f>VLOOKUP(A327,'PAI 2025 GPS rempl2)'!$A$3:$E$505,4,0)</f>
        <v>Producto</v>
      </c>
      <c r="C327" s="84" t="s">
        <v>1581</v>
      </c>
      <c r="D327" s="84" t="s">
        <v>1598</v>
      </c>
      <c r="E327" s="84" t="s">
        <v>1135</v>
      </c>
      <c r="F327" s="84" t="s">
        <v>61</v>
      </c>
      <c r="G327" s="84" t="str">
        <f>VLOOKUP(A327,'PAI 2025 GPS rempl2)'!$E$4:$L$504,8,0)</f>
        <v>N/A</v>
      </c>
      <c r="H327" s="84" t="str">
        <f>VLOOKUP(A327,'PAI 2025 GPS rempl2)'!$A$4:$V$504,15,0)</f>
        <v>Estrategia de racionalización de trámites implementada</v>
      </c>
      <c r="I327" s="84">
        <f>VLOOKUP(A327,'PAI 2025 GPS rempl2)'!$A$4:$V$504,17,0)</f>
        <v>100</v>
      </c>
      <c r="J327" s="84" t="str">
        <f>VLOOKUP(A327,'PAI 2025 GPS rempl2)'!$A$4:$V$504,18,0)</f>
        <v>Porcentual</v>
      </c>
      <c r="K327" s="181" t="str">
        <f>VLOOKUP(A327,'PAI 2025 GPS rempl2)'!$A$4:$V$504,20,0)</f>
        <v>2025-01-15</v>
      </c>
      <c r="L327" s="181" t="str">
        <f>VLOOKUP(A327,'PAI 2025 GPS rempl2)'!$A$4:$V$504,21,0)</f>
        <v>2025-12-22</v>
      </c>
      <c r="M327" s="84" t="str">
        <f>VLOOKUP(A327,'PAI 2025 GPS rempl2)'!$A$4:$V$504,22,0)</f>
        <v>30-OFICINA ASESORA DE PLANEACIÓN</v>
      </c>
      <c r="N327" s="84" t="s">
        <v>1795</v>
      </c>
      <c r="O327" s="84" t="s">
        <v>1451</v>
      </c>
      <c r="P327" s="84">
        <v>0</v>
      </c>
      <c r="Q327" s="84" t="s">
        <v>1551</v>
      </c>
      <c r="S327" s="83" t="s">
        <v>1134</v>
      </c>
      <c r="T327" s="83" t="str">
        <f>VLOOKUP(A327,'PAI 2025 GPS rempl2)'!$A$3:$E$505,4,0)</f>
        <v>Producto</v>
      </c>
      <c r="U327" s="84" t="s">
        <v>1581</v>
      </c>
      <c r="V327" s="31">
        <f>VLOOKUP(S327,'PAI 2025 GPS rempl2)'!$E$4:$P$504,12,0)</f>
        <v>20</v>
      </c>
      <c r="W327" s="148">
        <f>(V327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28" spans="1:23" x14ac:dyDescent="0.25">
      <c r="A328" s="83" t="s">
        <v>1137</v>
      </c>
      <c r="B328" s="83" t="str">
        <f>VLOOKUP(A328,'PAI 2025 GPS rempl2)'!$A$3:$E$505,4,0)</f>
        <v>Actividad propia</v>
      </c>
      <c r="C328" s="84" t="s">
        <v>1581</v>
      </c>
      <c r="D328" s="84" t="s">
        <v>1598</v>
      </c>
      <c r="E328" s="84" t="s">
        <v>1135</v>
      </c>
      <c r="F328" s="84"/>
      <c r="G328" s="84" t="str">
        <f>VLOOKUP(A328,'PAI 2025 GPS rempl2)'!$E$4:$L$504,8,0)</f>
        <v>N/A</v>
      </c>
      <c r="H328" s="84" t="str">
        <f>VLOOKUP(A328,'PAI 2025 GPS rempl2)'!$A$4:$V$504,15,0)</f>
        <v>Elaborar el plan de trabajo de la estrategia de racionalización de trámites</v>
      </c>
      <c r="I328" s="84">
        <f>VLOOKUP(A328,'PAI 2025 GPS rempl2)'!$A$4:$V$504,17,0)</f>
        <v>1</v>
      </c>
      <c r="J328" s="84" t="str">
        <f>VLOOKUP(A328,'PAI 2025 GPS rempl2)'!$A$4:$V$504,18,0)</f>
        <v>Númerica</v>
      </c>
      <c r="K328" s="181" t="str">
        <f>VLOOKUP(A328,'PAI 2025 GPS rempl2)'!$A$4:$V$504,20,0)</f>
        <v>2025-01-15</v>
      </c>
      <c r="L328" s="181" t="str">
        <f>VLOOKUP(A328,'PAI 2025 GPS rempl2)'!$A$4:$V$504,21,0)</f>
        <v>2025-03-28</v>
      </c>
      <c r="M328" s="84" t="str">
        <f>VLOOKUP(A328,'PAI 2025 GPS rempl2)'!$A$4:$V$504,22,0)</f>
        <v>30-OFICINA ASESORA DE PLANEACIÓN</v>
      </c>
      <c r="N328" s="84"/>
      <c r="O328" s="84"/>
      <c r="P328" s="84"/>
      <c r="Q328" s="84"/>
      <c r="S328" s="83" t="s">
        <v>1137</v>
      </c>
      <c r="T328" s="83" t="str">
        <f>VLOOKUP(A328,'PAI 2025 GPS rempl2)'!$A$3:$E$505,4,0)</f>
        <v>Actividad propia</v>
      </c>
      <c r="U328" s="84" t="s">
        <v>1581</v>
      </c>
      <c r="V328" s="31">
        <f>VLOOKUP(S328,'PAI 2025 GPS rempl2)'!$E$4:$P$504,12,0)</f>
        <v>20</v>
      </c>
      <c r="W328" s="150" t="e">
        <f>+(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29" spans="1:23" x14ac:dyDescent="0.25">
      <c r="A329" s="83" t="s">
        <v>1139</v>
      </c>
      <c r="B329" s="83" t="str">
        <f>VLOOKUP(A329,'PAI 2025 GPS rempl2)'!$A$3:$E$505,4,0)</f>
        <v>Actividad propia</v>
      </c>
      <c r="C329" s="84" t="s">
        <v>1581</v>
      </c>
      <c r="D329" s="84" t="s">
        <v>1598</v>
      </c>
      <c r="E329" s="84" t="s">
        <v>1135</v>
      </c>
      <c r="F329" s="84"/>
      <c r="G329" s="84" t="str">
        <f>VLOOKUP(A329,'PAI 2025 GPS rempl2)'!$E$4:$L$504,8,0)</f>
        <v>N/A</v>
      </c>
      <c r="H329" s="84" t="str">
        <f>VLOOKUP(A329,'PAI 2025 GPS rempl2)'!$A$4:$V$504,15,0)</f>
        <v>Ejecutar el plan de trabajo de la estrategia de racionalización de trámites</v>
      </c>
      <c r="I329" s="84">
        <f>VLOOKUP(A329,'PAI 2025 GPS rempl2)'!$A$4:$V$504,17,0)</f>
        <v>100</v>
      </c>
      <c r="J329" s="84" t="str">
        <f>VLOOKUP(A329,'PAI 2025 GPS rempl2)'!$A$4:$V$504,18,0)</f>
        <v>Porcentual</v>
      </c>
      <c r="K329" s="181" t="str">
        <f>VLOOKUP(A329,'PAI 2025 GPS rempl2)'!$A$4:$V$504,20,0)</f>
        <v>2025-03-28</v>
      </c>
      <c r="L329" s="181" t="str">
        <f>VLOOKUP(A329,'PAI 2025 GPS rempl2)'!$A$4:$V$504,21,0)</f>
        <v>2025-12-22</v>
      </c>
      <c r="M329" s="84" t="str">
        <f>VLOOKUP(A329,'PAI 2025 GPS rempl2)'!$A$4:$V$504,22,0)</f>
        <v>30-OFICINA ASESORA DE PLANEACIÓN</v>
      </c>
      <c r="N329" s="84"/>
      <c r="O329" s="84"/>
      <c r="P329" s="84"/>
      <c r="Q329" s="84"/>
      <c r="S329" s="83" t="s">
        <v>1139</v>
      </c>
      <c r="T329" s="83" t="str">
        <f>VLOOKUP(A329,'PAI 2025 GPS rempl2)'!$A$3:$E$505,4,0)</f>
        <v>Actividad propia</v>
      </c>
      <c r="U329" s="84" t="s">
        <v>1581</v>
      </c>
      <c r="V329" s="31">
        <f>VLOOKUP(S329,'PAI 2025 GPS rempl2)'!$E$4:$P$504,12,0)</f>
        <v>80</v>
      </c>
      <c r="W329" s="150" t="e">
        <f>+(V329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0" spans="1:23" x14ac:dyDescent="0.25">
      <c r="A330" s="83" t="s">
        <v>1141</v>
      </c>
      <c r="B330" s="83" t="str">
        <f>VLOOKUP(A330,'PAI 2025 GPS rempl2)'!$A$3:$E$505,4,0)</f>
        <v>Producto</v>
      </c>
      <c r="C330" s="84" t="s">
        <v>1588</v>
      </c>
      <c r="D330" s="84" t="s">
        <v>1599</v>
      </c>
      <c r="E330" s="84" t="s">
        <v>1142</v>
      </c>
      <c r="F330" s="84" t="s">
        <v>61</v>
      </c>
      <c r="G330" s="84" t="str">
        <f>VLOOKUP(A330,'PAI 2025 GPS rempl2)'!$E$4:$L$504,8,0)</f>
        <v>N/A</v>
      </c>
      <c r="H330" s="84" t="str">
        <f>VLOOKUP(A330,'PAI 2025 GPS rempl2)'!$A$4:$V$504,15,0)</f>
        <v>Plan de Transparencia y Ética Publica, formulado y ejecutado</v>
      </c>
      <c r="I330" s="84">
        <f>VLOOKUP(A330,'PAI 2025 GPS rempl2)'!$A$4:$V$504,17,0)</f>
        <v>100</v>
      </c>
      <c r="J330" s="84" t="str">
        <f>VLOOKUP(A330,'PAI 2025 GPS rempl2)'!$A$4:$V$504,18,0)</f>
        <v>Porcentual</v>
      </c>
      <c r="K330" s="181" t="str">
        <f>VLOOKUP(A330,'PAI 2025 GPS rempl2)'!$A$4:$V$504,20,0)</f>
        <v>2025-01-15</v>
      </c>
      <c r="L330" s="181" t="str">
        <f>VLOOKUP(A330,'PAI 2025 GPS rempl2)'!$A$4:$V$504,21,0)</f>
        <v>2025-12-22</v>
      </c>
      <c r="M330" s="84" t="str">
        <f>VLOOKUP(A330,'PAI 2025 GPS rempl2)'!$A$4:$V$504,22,0)</f>
        <v>100-SECRETARIA GENERAL;
30-OFICINA ASESORA DE PLANEACIÓN</v>
      </c>
      <c r="N330" s="84" t="s">
        <v>1795</v>
      </c>
      <c r="O330" s="84" t="s">
        <v>1451</v>
      </c>
      <c r="P330" s="84" t="s">
        <v>1600</v>
      </c>
      <c r="Q330" s="84" t="s">
        <v>1551</v>
      </c>
      <c r="S330" s="83" t="s">
        <v>1141</v>
      </c>
      <c r="T330" s="83" t="str">
        <f>VLOOKUP(A330,'PAI 2025 GPS rempl2)'!$A$3:$E$505,4,0)</f>
        <v>Producto</v>
      </c>
      <c r="U330" s="84" t="s">
        <v>1588</v>
      </c>
      <c r="V330" s="31">
        <f>VLOOKUP(S330,'PAI 2025 GPS rempl2)'!$E$4:$P$504,12,0)</f>
        <v>20</v>
      </c>
      <c r="W330" s="31" t="e">
        <f>+(V330*100)/($V$112+#REF!+$V$321+$V$330+$V$371)</f>
        <v>#REF!</v>
      </c>
    </row>
    <row r="331" spans="1:23" x14ac:dyDescent="0.25">
      <c r="A331" s="83" t="s">
        <v>1144</v>
      </c>
      <c r="B331" s="83" t="str">
        <f>VLOOKUP(A331,'PAI 2025 GPS rempl2)'!$A$3:$E$505,4,0)</f>
        <v>Actividad propia</v>
      </c>
      <c r="C331" s="84" t="s">
        <v>1588</v>
      </c>
      <c r="D331" s="84" t="s">
        <v>1599</v>
      </c>
      <c r="E331" s="84" t="s">
        <v>1142</v>
      </c>
      <c r="F331" s="84"/>
      <c r="G331" s="84" t="str">
        <f>VLOOKUP(A331,'PAI 2025 GPS rempl2)'!$E$4:$L$504,8,0)</f>
        <v>N/A</v>
      </c>
      <c r="H331" s="84" t="str">
        <f>VLOOKUP(A331,'PAI 2025 GPS rempl2)'!$A$4:$V$504,15,0)</f>
        <v>Elaborar el plan de trabajo para formular el Programa de Transparencia y Ética Pública - PTEP, en el marco de la ley 2195 de 2022 y su decreto reglamentario 1122 de 2024</v>
      </c>
      <c r="I331" s="84">
        <f>VLOOKUP(A331,'PAI 2025 GPS rempl2)'!$A$4:$V$504,17,0)</f>
        <v>1</v>
      </c>
      <c r="J331" s="84" t="str">
        <f>VLOOKUP(A331,'PAI 2025 GPS rempl2)'!$A$4:$V$504,18,0)</f>
        <v>Númerica</v>
      </c>
      <c r="K331" s="181" t="str">
        <f>VLOOKUP(A331,'PAI 2025 GPS rempl2)'!$A$4:$V$504,20,0)</f>
        <v>2025-01-15</v>
      </c>
      <c r="L331" s="181" t="str">
        <f>VLOOKUP(A331,'PAI 2025 GPS rempl2)'!$A$4:$V$504,21,0)</f>
        <v>2025-02-15</v>
      </c>
      <c r="M331" s="84" t="str">
        <f>VLOOKUP(A331,'PAI 2025 GPS rempl2)'!$A$4:$V$504,22,0)</f>
        <v>100-SECRETARIA GENERAL;
30-OFICINA ASESORA DE PLANEACIÓN</v>
      </c>
      <c r="N331" s="84"/>
      <c r="O331" s="84"/>
      <c r="P331" s="84"/>
      <c r="Q331" s="84"/>
      <c r="S331" s="83" t="s">
        <v>1144</v>
      </c>
      <c r="T331" s="83" t="str">
        <f>VLOOKUP(A331,'PAI 2025 GPS rempl2)'!$A$3:$E$505,4,0)</f>
        <v>Actividad propia</v>
      </c>
      <c r="U331" s="84" t="s">
        <v>1588</v>
      </c>
      <c r="V331" s="31">
        <f>VLOOKUP(S331,'PAI 2025 GPS rempl2)'!$E$4:$P$504,12,0)</f>
        <v>20</v>
      </c>
      <c r="W331" s="31" t="e">
        <f>+(V331*100)/($V$113+#REF!+#REF!+$V$322+$V$323+$V$324+$V$325+$V$331+$V$332+$V$372+$V$373+$V$375+$V$376)</f>
        <v>#REF!</v>
      </c>
    </row>
    <row r="332" spans="1:23" x14ac:dyDescent="0.25">
      <c r="A332" s="83" t="s">
        <v>1145</v>
      </c>
      <c r="B332" s="83" t="str">
        <f>VLOOKUP(A332,'PAI 2025 GPS rempl2)'!$A$3:$E$505,4,0)</f>
        <v>Actividad propia</v>
      </c>
      <c r="C332" s="84" t="s">
        <v>1588</v>
      </c>
      <c r="D332" s="84" t="s">
        <v>1599</v>
      </c>
      <c r="E332" s="84" t="s">
        <v>1142</v>
      </c>
      <c r="F332" s="84"/>
      <c r="G332" s="84" t="str">
        <f>VLOOKUP(A332,'PAI 2025 GPS rempl2)'!$E$4:$L$507,8,0)</f>
        <v>N/A</v>
      </c>
      <c r="H332" s="84" t="str">
        <f>VLOOKUP(A332,'PAI 2025 GPS rempl2)'!$A$4:$V$505,15,0)</f>
        <v>Ejecutar el plan de trabajo del Programa de Transparencia y Ética Pública</v>
      </c>
      <c r="I332" s="84">
        <f>VLOOKUP(A332,'PAI 2025 GPS rempl2)'!$A$4:$V$505,17,0)</f>
        <v>100</v>
      </c>
      <c r="J332" s="84" t="str">
        <f>VLOOKUP(A332,'PAI 2025 GPS rempl2)'!$A$4:$V$505,18,0)</f>
        <v>Porcentual</v>
      </c>
      <c r="K332" s="181" t="str">
        <f>VLOOKUP(A332,'PAI 2025 GPS rempl2)'!$A$4:$V$505,20,0)</f>
        <v>2025-01-31</v>
      </c>
      <c r="L332" s="181" t="str">
        <f>VLOOKUP(A332,'PAI 2025 GPS rempl2)'!$A$4:$V$505,21,0)</f>
        <v>2025-12-22</v>
      </c>
      <c r="M332" s="84" t="str">
        <f>VLOOKUP(A332,'PAI 2025 GPS rempl2)'!$A$4:$V$505,22,0)</f>
        <v>100-SECRETARIA GENERAL;
30-OFICINA ASESORA DE PLANEACIÓN</v>
      </c>
      <c r="N332" s="84"/>
      <c r="O332" s="84"/>
      <c r="P332" s="84"/>
      <c r="Q332" s="84"/>
      <c r="S332" s="83" t="s">
        <v>1145</v>
      </c>
      <c r="T332" s="83" t="str">
        <f>VLOOKUP(A332,'PAI 2025 GPS rempl2)'!$A$3:$E$505,4,0)</f>
        <v>Actividad propia</v>
      </c>
      <c r="U332" s="84" t="s">
        <v>1588</v>
      </c>
      <c r="V332" s="31" t="e">
        <f>VLOOKUP(S332,'PAI 2025 GPS rempl2)'!$E$4:$P$504,12,0)</f>
        <v>#N/A</v>
      </c>
      <c r="W332" s="31" t="e">
        <f>+(V332*100)/($V$113+#REF!+#REF!+$V$322+$V$323+$V$324+$V$325+$V$331+$V$332+$V$372+$V$373+$V$375+$V$376)</f>
        <v>#N/A</v>
      </c>
    </row>
    <row r="333" spans="1:23" x14ac:dyDescent="0.25">
      <c r="A333" s="83" t="s">
        <v>1147</v>
      </c>
      <c r="B333" s="83" t="str">
        <f>VLOOKUP(A333,'PAI 2025 GPS rempl2)'!$A$3:$E$505,4,0)</f>
        <v>Producto</v>
      </c>
      <c r="C333" s="84" t="s">
        <v>1581</v>
      </c>
      <c r="D333" s="84" t="s">
        <v>1589</v>
      </c>
      <c r="E333" s="84" t="s">
        <v>730</v>
      </c>
      <c r="F333" s="84" t="s">
        <v>10</v>
      </c>
      <c r="G333" s="84" t="str">
        <f>VLOOKUP(A333,'PAI 2025 GPS rempl2)'!$E$4:$L$504,8,0)</f>
        <v>N/A</v>
      </c>
      <c r="H333" s="84" t="str">
        <f>VLOOKUP(A333,'PAI 2025 GPS rempl2)'!$A$4:$V$504,15,0)</f>
        <v>Departamentos con estrategias para el Fortalecimiento sobre la Protección y Promoción de la libre competencia, beneficiados (Informe que de cuenta de los departamentos beneficiados )</v>
      </c>
      <c r="I333" s="84">
        <f>VLOOKUP(A333,'PAI 2025 GPS rempl2)'!$A$4:$V$504,17,0)</f>
        <v>56</v>
      </c>
      <c r="J333" s="84" t="str">
        <f>VLOOKUP(A333,'PAI 2025 GPS rempl2)'!$A$4:$V$504,18,0)</f>
        <v>Porcentual</v>
      </c>
      <c r="K333" s="181" t="str">
        <f>VLOOKUP(A333,'PAI 2025 GPS rempl2)'!$A$4:$V$504,20,0)</f>
        <v>2025-01-13</v>
      </c>
      <c r="L333" s="181" t="str">
        <f>VLOOKUP(A333,'PAI 2025 GPS rempl2)'!$A$4:$V$504,21,0)</f>
        <v>2025-12-12</v>
      </c>
      <c r="M333" s="84" t="str">
        <f>VLOOKUP(A333,'PAI 2025 GPS rempl2)'!$A$4:$V$504,22,0)</f>
        <v>1000-DESPACHO DEL SUPERINTENDENTE DELEGADO PARA LA PROTECCIÓN DE LA COMPETENCIA</v>
      </c>
      <c r="N333" s="84" t="s">
        <v>1456</v>
      </c>
      <c r="O333" s="84" t="s">
        <v>1457</v>
      </c>
      <c r="P333" s="84" t="s">
        <v>1621</v>
      </c>
      <c r="Q333" s="84" t="s">
        <v>1553</v>
      </c>
      <c r="S333" s="83" t="s">
        <v>1147</v>
      </c>
      <c r="T333" s="83" t="str">
        <f>VLOOKUP(A333,'PAI 2025 GPS rempl2)'!$A$3:$E$505,4,0)</f>
        <v>Producto</v>
      </c>
      <c r="U333" s="84" t="s">
        <v>1581</v>
      </c>
      <c r="V333" s="31">
        <f>VLOOKUP(S333,'PAI 2025 GPS rempl2)'!$E$4:$P$504,12,0)</f>
        <v>20</v>
      </c>
      <c r="W333" s="148">
        <f>(V333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4" spans="1:23" x14ac:dyDescent="0.25">
      <c r="A334" s="83" t="s">
        <v>1149</v>
      </c>
      <c r="B334" s="83" t="str">
        <f>VLOOKUP(A334,'PAI 2025 GPS rempl2)'!$A$3:$E$505,4,0)</f>
        <v>Actividad propia</v>
      </c>
      <c r="C334" s="84" t="s">
        <v>1581</v>
      </c>
      <c r="D334" s="84" t="s">
        <v>1589</v>
      </c>
      <c r="E334" s="84" t="s">
        <v>730</v>
      </c>
      <c r="F334" s="84"/>
      <c r="G334" s="84" t="str">
        <f>VLOOKUP(A334,'PAI 2025 GPS rempl2)'!$E$4:$L$504,8,0)</f>
        <v>N/A</v>
      </c>
      <c r="H334" s="84" t="str">
        <f>VLOOKUP(A334,'PAI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4" s="84">
        <f>VLOOKUP(A334,'PAI 2025 GPS rempl2)'!$A$4:$V$504,17,0)</f>
        <v>1</v>
      </c>
      <c r="J334" s="84" t="str">
        <f>VLOOKUP(A334,'PAI 2025 GPS rempl2)'!$A$4:$V$504,18,0)</f>
        <v>Númerica</v>
      </c>
      <c r="K334" s="181" t="str">
        <f>VLOOKUP(A334,'PAI 2025 GPS rempl2)'!$A$4:$V$504,20,0)</f>
        <v>2025-01-13</v>
      </c>
      <c r="L334" s="181" t="str">
        <f>VLOOKUP(A334,'PAI 2025 GPS rempl2)'!$A$4:$V$504,21,0)</f>
        <v>2025-02-28</v>
      </c>
      <c r="M334" s="84" t="str">
        <f>VLOOKUP(A334,'PAI 2025 GPS rempl2)'!$A$4:$V$504,22,0)</f>
        <v>1000-DESPACHO DEL SUPERINTENDENTE DELEGADO PARA LA PROTECCIÓN DE LA COMPETENCIA</v>
      </c>
      <c r="N334" s="84"/>
      <c r="O334" s="84"/>
      <c r="P334" s="84"/>
      <c r="Q334" s="84"/>
      <c r="S334" s="83" t="s">
        <v>1149</v>
      </c>
      <c r="T334" s="83" t="str">
        <f>VLOOKUP(A334,'PAI 2025 GPS rempl2)'!$A$3:$E$505,4,0)</f>
        <v>Actividad propia</v>
      </c>
      <c r="U334" s="84" t="s">
        <v>1581</v>
      </c>
      <c r="V334" s="31">
        <f>VLOOKUP(S334,'PAI 2025 GPS rempl2)'!$E$4:$P$504,12,0)</f>
        <v>20</v>
      </c>
      <c r="W334" s="150" t="e">
        <f>+(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5" spans="1:23" x14ac:dyDescent="0.25">
      <c r="A335" s="83" t="s">
        <v>1151</v>
      </c>
      <c r="B335" s="83" t="str">
        <f>VLOOKUP(A335,'PAI 2025 GPS rempl2)'!$A$3:$E$505,4,0)</f>
        <v>Actividad propia</v>
      </c>
      <c r="C335" s="84" t="s">
        <v>1581</v>
      </c>
      <c r="D335" s="84" t="s">
        <v>1589</v>
      </c>
      <c r="E335" s="84" t="s">
        <v>730</v>
      </c>
      <c r="F335" s="84"/>
      <c r="G335" s="84" t="str">
        <f>VLOOKUP(A335,'PAI 2025 GPS rempl2)'!$E$4:$L$504,8,0)</f>
        <v>N/A</v>
      </c>
      <c r="H335" s="84" t="str">
        <f>VLOOKUP(A335,'PAI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5" s="84">
        <f>VLOOKUP(A335,'PAI 2025 GPS rempl2)'!$A$4:$V$504,17,0)</f>
        <v>100</v>
      </c>
      <c r="J335" s="84" t="str">
        <f>VLOOKUP(A335,'PAI 2025 GPS rempl2)'!$A$4:$V$504,18,0)</f>
        <v>Porcentual</v>
      </c>
      <c r="K335" s="181" t="str">
        <f>VLOOKUP(A335,'PAI 2025 GPS rempl2)'!$A$4:$V$504,20,0)</f>
        <v>2025-03-03</v>
      </c>
      <c r="L335" s="181" t="str">
        <f>VLOOKUP(A335,'PAI 2025 GPS rempl2)'!$A$4:$V$504,21,0)</f>
        <v>2025-12-12</v>
      </c>
      <c r="M335" s="84" t="str">
        <f>VLOOKUP(A335,'PAI 2025 GPS rempl2)'!$A$4:$V$504,22,0)</f>
        <v>1000-DESPACHO DEL SUPERINTENDENTE DELEGADO PARA LA PROTECCIÓN DE LA COMPETENCIA</v>
      </c>
      <c r="N335" s="84"/>
      <c r="O335" s="84"/>
      <c r="P335" s="84"/>
      <c r="Q335" s="84"/>
      <c r="S335" s="83" t="s">
        <v>1151</v>
      </c>
      <c r="T335" s="83" t="str">
        <f>VLOOKUP(A335,'PAI 2025 GPS rempl2)'!$A$3:$E$505,4,0)</f>
        <v>Actividad propia</v>
      </c>
      <c r="U335" s="84" t="s">
        <v>1581</v>
      </c>
      <c r="V335" s="31">
        <f>VLOOKUP(S335,'PAI 2025 GPS rempl2)'!$E$4:$P$504,12,0)</f>
        <v>80</v>
      </c>
      <c r="W335" s="150" t="e">
        <f>+(V335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36" spans="1:23" x14ac:dyDescent="0.25">
      <c r="A336" s="83" t="s">
        <v>1153</v>
      </c>
      <c r="B336" s="83" t="str">
        <f>VLOOKUP(A336,'PAI 2025 GPS rempl2)'!$A$3:$E$505,4,0)</f>
        <v>Producto</v>
      </c>
      <c r="C336" s="84" t="s">
        <v>1591</v>
      </c>
      <c r="D336" s="84" t="s">
        <v>1590</v>
      </c>
      <c r="E336" s="84" t="s">
        <v>782</v>
      </c>
      <c r="F336" s="84" t="s">
        <v>12</v>
      </c>
      <c r="G336" s="84" t="str">
        <f>VLOOKUP(A336,'PAI 2025 GPS rempl2)'!$E$4:$L$504,8,0)</f>
        <v>N/A</v>
      </c>
      <c r="H336" s="84" t="str">
        <f>VLOOKUP(A336,'PAI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6" s="84">
        <f>VLOOKUP(A336,'PAI 2025 GPS rempl2)'!$A$4:$V$504,17,0)</f>
        <v>4</v>
      </c>
      <c r="J336" s="84" t="str">
        <f>VLOOKUP(A336,'PAI 2025 GPS rempl2)'!$A$4:$V$504,18,0)</f>
        <v>Númerica</v>
      </c>
      <c r="K336" s="181" t="str">
        <f>VLOOKUP(A336,'PAI 2025 GPS rempl2)'!$A$4:$V$504,20,0)</f>
        <v>2025-02-03</v>
      </c>
      <c r="L336" s="181" t="str">
        <f>VLOOKUP(A336,'PAI 2025 GPS rempl2)'!$A$4:$V$504,21,0)</f>
        <v>2025-11-28</v>
      </c>
      <c r="M336" s="84" t="str">
        <f>VLOOKUP(A336,'PAI 2025 GPS rempl2)'!$A$4:$V$504,22,0)</f>
        <v>10-OFICINA  ASESORA JURÍDICA;
1000-DESPACHO DEL SUPERINTENDENTE DELEGADO PARA LA PROTECCIÓN DE LA COMPETENCIA;
73-GRUPO DE TRABAJO DE COMUNICACION</v>
      </c>
      <c r="N336" s="84" t="s">
        <v>1452</v>
      </c>
      <c r="O336" s="84" t="s">
        <v>1453</v>
      </c>
      <c r="P336" s="84" t="s">
        <v>1802</v>
      </c>
      <c r="Q336" s="84" t="s">
        <v>1551</v>
      </c>
      <c r="S336" s="83" t="s">
        <v>1153</v>
      </c>
      <c r="T336" s="83" t="str">
        <f>VLOOKUP(A336,'PAI 2025 GPS rempl2)'!$A$3:$E$505,4,0)</f>
        <v>Producto</v>
      </c>
      <c r="U336" s="84" t="s">
        <v>1591</v>
      </c>
      <c r="V336" s="31">
        <f>VLOOKUP(S336,'PAI 2025 GPS rempl2)'!$E$4:$P$504,12,0)</f>
        <v>20</v>
      </c>
      <c r="W336" s="31">
        <f>+(V336*100)/($V$150+$V$168+$V$174+$V$177+$V$183+$V$190+$V$199+$V$336+$V$342+$V$430+$V$463)</f>
        <v>10.526315789473685</v>
      </c>
    </row>
    <row r="337" spans="1:23" x14ac:dyDescent="0.25">
      <c r="A337" s="83" t="s">
        <v>1156</v>
      </c>
      <c r="B337" s="83" t="str">
        <f>VLOOKUP(A337,'PAI 2025 GPS rempl2)'!$A$3:$E$505,4,0)</f>
        <v>Actividad propia</v>
      </c>
      <c r="C337" s="84" t="s">
        <v>1591</v>
      </c>
      <c r="D337" s="84" t="s">
        <v>1590</v>
      </c>
      <c r="E337" s="84" t="s">
        <v>782</v>
      </c>
      <c r="F337" s="84"/>
      <c r="G337" s="84" t="str">
        <f>VLOOKUP(A337,'PAI 2025 GPS rempl2)'!$E$4:$L$504,8,0)</f>
        <v>N/A</v>
      </c>
      <c r="H337" s="84" t="str">
        <f>VLOOKUP(A337,'PAI 2025 GPS rempl2)'!$A$4:$V$504,15,0)</f>
        <v>Elaborar y enviar los documentos a la Oficina Asesora Jurídica  (Documento en Word de la guía o manual remitido a la Oficina Asesora Jurídica)</v>
      </c>
      <c r="I337" s="84">
        <f>VLOOKUP(A337,'PAI 2025 GPS rempl2)'!$A$4:$V$504,17,0)</f>
        <v>4</v>
      </c>
      <c r="J337" s="84" t="str">
        <f>VLOOKUP(A337,'PAI 2025 GPS rempl2)'!$A$4:$V$504,18,0)</f>
        <v>Númerica</v>
      </c>
      <c r="K337" s="181" t="str">
        <f>VLOOKUP(A337,'PAI 2025 GPS rempl2)'!$A$4:$V$504,20,0)</f>
        <v>2025-02-03</v>
      </c>
      <c r="L337" s="181" t="str">
        <f>VLOOKUP(A337,'PAI 2025 GPS rempl2)'!$A$4:$V$504,21,0)</f>
        <v>2025-07-31</v>
      </c>
      <c r="M337" s="84" t="str">
        <f>VLOOKUP(A337,'PAI 2025 GPS rempl2)'!$A$4:$V$504,22,0)</f>
        <v>1000-DESPACHO DEL SUPERINTENDENTE DELEGADO PARA LA PROTECCIÓN DE LA COMPETENCIA</v>
      </c>
      <c r="N337" s="84"/>
      <c r="O337" s="84"/>
      <c r="P337" s="84"/>
      <c r="Q337" s="84"/>
      <c r="S337" s="83" t="s">
        <v>1156</v>
      </c>
      <c r="T337" s="83" t="str">
        <f>VLOOKUP(A337,'PAI 2025 GPS rempl2)'!$A$3:$E$505,4,0)</f>
        <v>Actividad propia</v>
      </c>
      <c r="U337" s="84" t="s">
        <v>1591</v>
      </c>
      <c r="V337" s="31">
        <f>VLOOKUP(S337,'PAI 2025 GPS rempl2)'!$E$4:$P$504,12,0)</f>
        <v>50</v>
      </c>
      <c r="W337" s="31">
        <f>+(V337*100)/($V$151+$V$153+$V$154+$V$155+$V$169+$V$170+$V$171+$V$172+$V$173+$V$175+$V$176+$V$178+$V$179+$V$180+$V$181+$V$182+$V$184+$V$185+$V$186+$V$187+$V$188+$V$189+$V$191+$V$192+$V$193+$V$194+$V$200+$V$201+$V$337+$V$339+$V$341+$V$343+$V$344+$V$431+$V$432+$V$433+$V$434+$V$464+$V$465)</f>
        <v>4.5454545454545459</v>
      </c>
    </row>
    <row r="338" spans="1:23" x14ac:dyDescent="0.25">
      <c r="A338" s="83" t="s">
        <v>1158</v>
      </c>
      <c r="B338" s="83" t="str">
        <f>VLOOKUP(A338,'PAI 2025 GPS rempl2)'!$A$3:$E$505,4,0)</f>
        <v>Actividad sin participaci�n</v>
      </c>
      <c r="C338" s="84" t="s">
        <v>1591</v>
      </c>
      <c r="D338" s="84" t="s">
        <v>1590</v>
      </c>
      <c r="E338" s="84" t="s">
        <v>782</v>
      </c>
      <c r="F338" s="84"/>
      <c r="G338" s="84" t="str">
        <f>VLOOKUP(A338,'PAI 2025 GPS rempl2)'!$E$4:$L$504,8,0)</f>
        <v>N/A</v>
      </c>
      <c r="H338" s="84" t="str">
        <f>VLOOKUP(A338,'PAI 2025 GPS rempl2)'!$A$4:$V$504,15,0)</f>
        <v>Revisar y/o aprobar los documentos y enviarlos al área solicitante mediante correo electrónico. (Correo electrónico con revisión y/o aprobación de los documentos)</v>
      </c>
      <c r="I338" s="84">
        <f>VLOOKUP(A338,'PAI 2025 GPS rempl2)'!$A$4:$V$504,17,0)</f>
        <v>4</v>
      </c>
      <c r="J338" s="84" t="str">
        <f>VLOOKUP(A338,'PAI 2025 GPS rempl2)'!$A$4:$V$504,18,0)</f>
        <v>Númerica</v>
      </c>
      <c r="K338" s="181" t="str">
        <f>VLOOKUP(A338,'PAI 2025 GPS rempl2)'!$A$4:$V$504,20,0)</f>
        <v>2025-03-20</v>
      </c>
      <c r="L338" s="181" t="str">
        <f>VLOOKUP(A338,'PAI 2025 GPS rempl2)'!$A$4:$V$504,21,0)</f>
        <v>2025-07-31</v>
      </c>
      <c r="M338" s="84" t="str">
        <f>VLOOKUP(A338,'PAI 2025 GPS rempl2)'!$A$4:$V$504,22,0)</f>
        <v>10-OFICINA  ASESORA JURÍDICA</v>
      </c>
      <c r="N338" s="84"/>
      <c r="O338" s="84"/>
      <c r="P338" s="84"/>
      <c r="Q338" s="84"/>
      <c r="S338" s="83" t="s">
        <v>1158</v>
      </c>
      <c r="T338" s="83" t="str">
        <f>VLOOKUP(A338,'PAI 2025 GPS rempl2)'!$A$3:$E$505,4,0)</f>
        <v>Actividad sin participaci�n</v>
      </c>
      <c r="U338" s="84" t="s">
        <v>1591</v>
      </c>
      <c r="V338" s="31">
        <f>VLOOKUP(S338,'PAI 2025 GPS rempl2)'!$E$4:$P$504,12,0)</f>
        <v>0</v>
      </c>
      <c r="W338" s="31">
        <f t="shared" ref="W338" si="12">+(V338*100)/1100</f>
        <v>0</v>
      </c>
    </row>
    <row r="339" spans="1:23" x14ac:dyDescent="0.25">
      <c r="A339" s="83" t="s">
        <v>1161</v>
      </c>
      <c r="B339" s="83" t="str">
        <f>VLOOKUP(A339,'PAI 2025 GPS rempl2)'!$A$3:$E$505,4,0)</f>
        <v>Actividad propia</v>
      </c>
      <c r="C339" s="84" t="s">
        <v>1591</v>
      </c>
      <c r="D339" s="84" t="s">
        <v>1590</v>
      </c>
      <c r="E339" s="84" t="s">
        <v>782</v>
      </c>
      <c r="F339" s="84"/>
      <c r="G339" s="84" t="str">
        <f>VLOOKUP(A339,'PAI 2025 GPS rempl2)'!$E$4:$L$504,8,0)</f>
        <v>N/A</v>
      </c>
      <c r="H339" s="84" t="str">
        <f>VLOOKUP(A339,'PAI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9" s="84">
        <f>VLOOKUP(A339,'PAI 2025 GPS rempl2)'!$A$4:$V$504,17,0)</f>
        <v>4</v>
      </c>
      <c r="J339" s="84" t="str">
        <f>VLOOKUP(A339,'PAI 2025 GPS rempl2)'!$A$4:$V$504,18,0)</f>
        <v>Númerica</v>
      </c>
      <c r="K339" s="181" t="str">
        <f>VLOOKUP(A339,'PAI 2025 GPS rempl2)'!$A$4:$V$504,20,0)</f>
        <v>2025-08-01</v>
      </c>
      <c r="L339" s="181" t="str">
        <f>VLOOKUP(A339,'PAI 2025 GPS rempl2)'!$A$4:$V$504,21,0)</f>
        <v>2025-08-29</v>
      </c>
      <c r="M339" s="84" t="str">
        <f>VLOOKUP(A339,'PAI 2025 GPS rempl2)'!$A$4:$V$504,22,0)</f>
        <v>1000-DESPACHO DEL SUPERINTENDENTE DELEGADO PARA LA PROTECCIÓN DE LA COMPETENCIA</v>
      </c>
      <c r="N339" s="84"/>
      <c r="O339" s="84"/>
      <c r="P339" s="84"/>
      <c r="Q339" s="84"/>
      <c r="S339" s="83" t="s">
        <v>1161</v>
      </c>
      <c r="T339" s="83" t="str">
        <f>VLOOKUP(A339,'PAI 2025 GPS rempl2)'!$A$3:$E$505,4,0)</f>
        <v>Actividad propia</v>
      </c>
      <c r="U339" s="84" t="s">
        <v>1591</v>
      </c>
      <c r="V339" s="31">
        <f>VLOOKUP(S339,'PAI 2025 GPS rempl2)'!$E$4:$P$504,12,0)</f>
        <v>30</v>
      </c>
      <c r="W339" s="31">
        <f>+(V339*100)/($V$151+$V$153+$V$154+$V$155+$V$169+$V$170+$V$171+$V$172+$V$173+$V$175+$V$176+$V$178+$V$179+$V$180+$V$181+$V$182+$V$184+$V$185+$V$186+$V$187+$V$188+$V$189+$V$191+$V$192+$V$193+$V$194+$V$200+$V$201+$V$337+$V$339+$V$341+$V$343+$V$344+$V$431+$V$432+$V$433+$V$434+$V$464+$V$465)</f>
        <v>2.7272727272727271</v>
      </c>
    </row>
    <row r="340" spans="1:23" x14ac:dyDescent="0.25">
      <c r="A340" s="83" t="s">
        <v>1163</v>
      </c>
      <c r="B340" s="83" t="str">
        <f>VLOOKUP(A340,'PAI 2025 GPS rempl2)'!$A$3:$E$505,4,0)</f>
        <v>Actividad sin participaci�n</v>
      </c>
      <c r="C340" s="84" t="s">
        <v>1591</v>
      </c>
      <c r="D340" s="84" t="s">
        <v>1590</v>
      </c>
      <c r="E340" s="84" t="s">
        <v>782</v>
      </c>
      <c r="F340" s="84"/>
      <c r="G340" s="84" t="str">
        <f>VLOOKUP(A340,'PAI 2025 GPS rempl2)'!$E$4:$L$504,8,0)</f>
        <v>N/A</v>
      </c>
      <c r="H340" s="84" t="str">
        <f>VLOOKUP(A340,'PAI 2025 GPS rempl2)'!$A$4:$V$504,15,0)</f>
        <v>Elaborar y enviar al área solicitante, los  documentos con ajustes de corrección de estilo y diagramado.  (Documento Final)</v>
      </c>
      <c r="I340" s="84">
        <f>VLOOKUP(A340,'PAI 2025 GPS rempl2)'!$A$4:$V$504,17,0)</f>
        <v>4</v>
      </c>
      <c r="J340" s="84" t="str">
        <f>VLOOKUP(A340,'PAI 2025 GPS rempl2)'!$A$4:$V$504,18,0)</f>
        <v>Númerica</v>
      </c>
      <c r="K340" s="181" t="str">
        <f>VLOOKUP(A340,'PAI 2025 GPS rempl2)'!$A$4:$V$504,20,0)</f>
        <v>2025-09-01</v>
      </c>
      <c r="L340" s="181" t="str">
        <f>VLOOKUP(A340,'PAI 2025 GPS rempl2)'!$A$4:$V$504,21,0)</f>
        <v>2025-10-31</v>
      </c>
      <c r="M340" s="84" t="str">
        <f>VLOOKUP(A340,'PAI 2025 GPS rempl2)'!$A$4:$V$504,22,0)</f>
        <v>73-GRUPO DE TRABAJO DE COMUNICACION</v>
      </c>
      <c r="N340" s="84"/>
      <c r="O340" s="84"/>
      <c r="P340" s="84"/>
      <c r="Q340" s="84"/>
      <c r="S340" s="83" t="s">
        <v>1163</v>
      </c>
      <c r="T340" s="83" t="str">
        <f>VLOOKUP(A340,'PAI 2025 GPS rempl2)'!$A$3:$E$505,4,0)</f>
        <v>Actividad sin participaci�n</v>
      </c>
      <c r="U340" s="84" t="s">
        <v>1591</v>
      </c>
      <c r="V340" s="31">
        <f>VLOOKUP(S340,'PAI 2025 GPS rempl2)'!$E$4:$P$504,12,0)</f>
        <v>0</v>
      </c>
      <c r="W340" s="31">
        <f>+V340</f>
        <v>0</v>
      </c>
    </row>
    <row r="341" spans="1:23" x14ac:dyDescent="0.25">
      <c r="A341" s="83" t="s">
        <v>1165</v>
      </c>
      <c r="B341" s="83" t="str">
        <f>VLOOKUP(A341,'PAI 2025 GPS rempl2)'!$A$3:$E$505,4,0)</f>
        <v>Actividad propia</v>
      </c>
      <c r="C341" s="84" t="s">
        <v>1591</v>
      </c>
      <c r="D341" s="84" t="s">
        <v>1590</v>
      </c>
      <c r="E341" s="84" t="s">
        <v>782</v>
      </c>
      <c r="F341" s="84"/>
      <c r="G341" s="84" t="str">
        <f>VLOOKUP(A341,'PAI 2025 GPS rempl2)'!$E$4:$L$504,8,0)</f>
        <v>N/A</v>
      </c>
      <c r="H341" s="84" t="str">
        <f>VLOOKUP(A341,'PAI 2025 GPS rempl2)'!$A$4:$V$504,15,0)</f>
        <v>Solicitar la Publicación de los documentos en la página web. (Correo electrónico y Documento de la guía o manual a publicar)</v>
      </c>
      <c r="I341" s="84">
        <f>VLOOKUP(A341,'PAI 2025 GPS rempl2)'!$A$4:$V$504,17,0)</f>
        <v>4</v>
      </c>
      <c r="J341" s="84" t="str">
        <f>VLOOKUP(A341,'PAI 2025 GPS rempl2)'!$A$4:$V$504,18,0)</f>
        <v>Númerica</v>
      </c>
      <c r="K341" s="181" t="str">
        <f>VLOOKUP(A341,'PAI 2025 GPS rempl2)'!$A$4:$V$504,20,0)</f>
        <v>2025-11-04</v>
      </c>
      <c r="L341" s="181" t="str">
        <f>VLOOKUP(A341,'PAI 2025 GPS rempl2)'!$A$4:$V$504,21,0)</f>
        <v>2025-11-28</v>
      </c>
      <c r="M341" s="84" t="str">
        <f>VLOOKUP(A341,'PAI 2025 GPS rempl2)'!$A$4:$V$504,22,0)</f>
        <v>1000-DESPACHO DEL SUPERINTENDENTE DELEGADO PARA LA PROTECCIÓN DE LA COMPETENCIA</v>
      </c>
      <c r="N341" s="84"/>
      <c r="O341" s="84"/>
      <c r="P341" s="84"/>
      <c r="Q341" s="84"/>
      <c r="S341" s="83" t="s">
        <v>1165</v>
      </c>
      <c r="T341" s="83" t="str">
        <f>VLOOKUP(A341,'PAI 2025 GPS rempl2)'!$A$3:$E$505,4,0)</f>
        <v>Actividad propia</v>
      </c>
      <c r="U341" s="84" t="s">
        <v>1591</v>
      </c>
      <c r="V341" s="31">
        <f>VLOOKUP(S341,'PAI 2025 GPS rempl2)'!$E$4:$P$504,12,0)</f>
        <v>20</v>
      </c>
      <c r="W341" s="31">
        <f>+(V341*100)/($V$151+$V$153+$V$154+$V$155+$V$169+$V$170+$V$171+$V$172+$V$173+$V$175+$V$176+$V$178+$V$179+$V$180+$V$181+$V$182+$V$184+$V$185+$V$186+$V$187+$V$188+$V$189+$V$191+$V$192+$V$193+$V$194+$V$200+$V$201+$V$337+$V$339+$V$341+$V$343+$V$344+$V$431+$V$432+$V$433+$V$434+$V$464+$V$465)</f>
        <v>1.8181818181818181</v>
      </c>
    </row>
    <row r="342" spans="1:23" x14ac:dyDescent="0.25">
      <c r="A342" s="83" t="s">
        <v>1167</v>
      </c>
      <c r="B342" s="83" t="str">
        <f>VLOOKUP(A342,'PAI 2025 GPS rempl2)'!$A$3:$E$505,4,0)</f>
        <v>Producto</v>
      </c>
      <c r="C342" s="84" t="s">
        <v>1591</v>
      </c>
      <c r="D342" s="84" t="s">
        <v>1590</v>
      </c>
      <c r="E342" s="84" t="s">
        <v>782</v>
      </c>
      <c r="F342" s="84" t="s">
        <v>12</v>
      </c>
      <c r="G342" s="84" t="str">
        <f>VLOOKUP(A342,'PAI 2025 GPS rempl2)'!$E$4:$L$504,8,0)</f>
        <v>N/A</v>
      </c>
      <c r="H342" s="84" t="str">
        <f>VLOOKUP(A342,'PAI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2" s="84">
        <f>VLOOKUP(A342,'PAI 2025 GPS rempl2)'!$A$4:$V$504,17,0)</f>
        <v>5</v>
      </c>
      <c r="J342" s="84" t="str">
        <f>VLOOKUP(A342,'PAI 2025 GPS rempl2)'!$A$4:$V$504,18,0)</f>
        <v>Númerica</v>
      </c>
      <c r="K342" s="181" t="str">
        <f>VLOOKUP(A342,'PAI 2025 GPS rempl2)'!$A$4:$V$504,20,0)</f>
        <v>2025-02-03</v>
      </c>
      <c r="L342" s="181" t="str">
        <f>VLOOKUP(A342,'PAI 2025 GPS rempl2)'!$A$4:$V$504,21,0)</f>
        <v>2025-12-12</v>
      </c>
      <c r="M342" s="84" t="str">
        <f>VLOOKUP(A342,'PAI 2025 GPS rempl2)'!$A$4:$V$504,22,0)</f>
        <v>1000-DESPACHO DEL SUPERINTENDENTE DELEGADO PARA LA PROTECCIÓN DE LA COMPETENCIA</v>
      </c>
      <c r="N342" s="84" t="s">
        <v>1452</v>
      </c>
      <c r="O342" s="84" t="s">
        <v>1453</v>
      </c>
      <c r="P342" s="84" t="s">
        <v>1622</v>
      </c>
      <c r="Q342" s="84" t="s">
        <v>1551</v>
      </c>
      <c r="S342" s="83" t="s">
        <v>1167</v>
      </c>
      <c r="T342" s="83" t="str">
        <f>VLOOKUP(A342,'PAI 2025 GPS rempl2)'!$A$3:$E$505,4,0)</f>
        <v>Producto</v>
      </c>
      <c r="U342" s="84" t="s">
        <v>1591</v>
      </c>
      <c r="V342" s="31">
        <f>VLOOKUP(S342,'PAI 2025 GPS rempl2)'!$E$4:$P$504,12,0)</f>
        <v>15</v>
      </c>
      <c r="W342" s="31">
        <f>+(V342*100)/($V$150+$V$168+$V$174+$V$177+$V$183+$V$190+$V$199+$V$336+$V$342+$V$430+$V$463)</f>
        <v>7.8947368421052628</v>
      </c>
    </row>
    <row r="343" spans="1:23" x14ac:dyDescent="0.25">
      <c r="A343" s="83" t="s">
        <v>1169</v>
      </c>
      <c r="B343" s="83" t="str">
        <f>VLOOKUP(A343,'PAI 2025 GPS rempl2)'!$A$3:$E$505,4,0)</f>
        <v>Actividad propia</v>
      </c>
      <c r="C343" s="84" t="s">
        <v>1591</v>
      </c>
      <c r="D343" s="84" t="s">
        <v>1590</v>
      </c>
      <c r="E343" s="84" t="s">
        <v>782</v>
      </c>
      <c r="F343" s="84"/>
      <c r="G343" s="84" t="str">
        <f>VLOOKUP(A343,'PAI 2025 GPS rempl2)'!$E$4:$L$504,8,0)</f>
        <v>N/A</v>
      </c>
      <c r="H343" s="84" t="str">
        <f>VLOOKUP(A343,'PAI 2025 GPS rempl2)'!$A$4:$V$504,15,0)</f>
        <v>Definir el alcance requerido, para los estudios o informes.  (Acta con el alcance definido)</v>
      </c>
      <c r="I343" s="84">
        <f>VLOOKUP(A343,'PAI 2025 GPS rempl2)'!$A$4:$V$504,17,0)</f>
        <v>5</v>
      </c>
      <c r="J343" s="84" t="str">
        <f>VLOOKUP(A343,'PAI 2025 GPS rempl2)'!$A$4:$V$504,18,0)</f>
        <v>Númerica</v>
      </c>
      <c r="K343" s="181" t="str">
        <f>VLOOKUP(A343,'PAI 2025 GPS rempl2)'!$A$4:$V$504,20,0)</f>
        <v>2025-02-03</v>
      </c>
      <c r="L343" s="181" t="str">
        <f>VLOOKUP(A343,'PAI 2025 GPS rempl2)'!$A$4:$V$504,21,0)</f>
        <v>2025-02-28</v>
      </c>
      <c r="M343" s="84" t="str">
        <f>VLOOKUP(A343,'PAI 2025 GPS rempl2)'!$A$4:$V$504,22,0)</f>
        <v>1000-DESPACHO DEL SUPERINTENDENTE DELEGADO PARA LA PROTECCIÓN DE LA COMPETENCIA</v>
      </c>
      <c r="N343" s="84"/>
      <c r="O343" s="84"/>
      <c r="P343" s="84"/>
      <c r="Q343" s="84"/>
      <c r="S343" s="83" t="s">
        <v>1169</v>
      </c>
      <c r="T343" s="83" t="str">
        <f>VLOOKUP(A343,'PAI 2025 GPS rempl2)'!$A$3:$E$505,4,0)</f>
        <v>Actividad propia</v>
      </c>
      <c r="U343" s="84" t="s">
        <v>1591</v>
      </c>
      <c r="V343" s="31">
        <f>VLOOKUP(S343,'PAI 2025 GPS rempl2)'!$E$4:$P$504,12,0)</f>
        <v>20</v>
      </c>
      <c r="W343" s="31">
        <f>+(V343*100)/($V$151+$V$153+$V$154+$V$155+$V$169+$V$170+$V$171+$V$172+$V$173+$V$175+$V$176+$V$178+$V$179+$V$180+$V$181+$V$182+$V$184+$V$185+$V$186+$V$187+$V$188+$V$189+$V$191+$V$192+$V$193+$V$194+$V$200+$V$201+$V$337+$V$339+$V$341+$V$343+$V$344+$V$431+$V$432+$V$433+$V$434+$V$464+$V$465)</f>
        <v>1.8181818181818181</v>
      </c>
    </row>
    <row r="344" spans="1:23" x14ac:dyDescent="0.25">
      <c r="A344" s="83" t="s">
        <v>1171</v>
      </c>
      <c r="B344" s="83" t="str">
        <f>VLOOKUP(A344,'PAI 2025 GPS rempl2)'!$A$3:$E$505,4,0)</f>
        <v>Actividad propia</v>
      </c>
      <c r="C344" s="84" t="s">
        <v>1591</v>
      </c>
      <c r="D344" s="84" t="s">
        <v>1590</v>
      </c>
      <c r="E344" s="84" t="s">
        <v>782</v>
      </c>
      <c r="F344" s="84"/>
      <c r="G344" s="84" t="str">
        <f>VLOOKUP(A344,'PAI 2025 GPS rempl2)'!$E$4:$L$504,8,0)</f>
        <v>N/A</v>
      </c>
      <c r="H344" s="84" t="str">
        <f>VLOOKUP(A344,'PAI 2025 GPS rempl2)'!$A$4:$V$504,15,0)</f>
        <v>Realizar y entregar los estudios o informes   (Estudio presentado a la Delegada para la Protección de la Competencia)</v>
      </c>
      <c r="I344" s="84">
        <f>VLOOKUP(A344,'PAI 2025 GPS rempl2)'!$A$4:$V$504,17,0)</f>
        <v>5</v>
      </c>
      <c r="J344" s="84" t="str">
        <f>VLOOKUP(A344,'PAI 2025 GPS rempl2)'!$A$4:$V$504,18,0)</f>
        <v>Númerica</v>
      </c>
      <c r="K344" s="181" t="str">
        <f>VLOOKUP(A344,'PAI 2025 GPS rempl2)'!$A$4:$V$504,20,0)</f>
        <v>2025-03-03</v>
      </c>
      <c r="L344" s="181" t="str">
        <f>VLOOKUP(A344,'PAI 2025 GPS rempl2)'!$A$4:$V$504,21,0)</f>
        <v>2025-12-12</v>
      </c>
      <c r="M344" s="84" t="str">
        <f>VLOOKUP(A344,'PAI 2025 GPS rempl2)'!$A$4:$V$504,22,0)</f>
        <v>1000-DESPACHO DEL SUPERINTENDENTE DELEGADO PARA LA PROTECCIÓN DE LA COMPETENCIA</v>
      </c>
      <c r="N344" s="84"/>
      <c r="O344" s="84"/>
      <c r="P344" s="84"/>
      <c r="Q344" s="84"/>
      <c r="S344" s="83" t="s">
        <v>1171</v>
      </c>
      <c r="T344" s="83" t="str">
        <f>VLOOKUP(A344,'PAI 2025 GPS rempl2)'!$A$3:$E$505,4,0)</f>
        <v>Actividad propia</v>
      </c>
      <c r="U344" s="84" t="s">
        <v>1591</v>
      </c>
      <c r="V344" s="31">
        <f>VLOOKUP(S344,'PAI 2025 GPS rempl2)'!$E$4:$P$504,12,0)</f>
        <v>80</v>
      </c>
      <c r="W344" s="31">
        <f>+(V344*100)/($V$151+$V$153+$V$154+$V$155+$V$169+$V$170+$V$171+$V$172+$V$173+$V$175+$V$176+$V$178+$V$179+$V$180+$V$181+$V$182+$V$184+$V$185+$V$186+$V$187+$V$188+$V$189+$V$191+$V$192+$V$193+$V$194+$V$200+$V$201+$V$337+$V$339+$V$341+$V$343+$V$344+$V$431+$V$432+$V$433+$V$434+$V$464+$V$465)</f>
        <v>7.2727272727272725</v>
      </c>
    </row>
    <row r="345" spans="1:23" x14ac:dyDescent="0.25">
      <c r="A345" s="83" t="s">
        <v>1173</v>
      </c>
      <c r="B345" s="83" t="str">
        <f>VLOOKUP(A345,'PAI 2025 GPS rempl2)'!$A$3:$E$505,4,0)</f>
        <v>Producto</v>
      </c>
      <c r="C345" s="84" t="s">
        <v>1581</v>
      </c>
      <c r="D345" s="84" t="s">
        <v>1592</v>
      </c>
      <c r="E345" s="84" t="s">
        <v>1499</v>
      </c>
      <c r="F345" s="84" t="s">
        <v>13</v>
      </c>
      <c r="G345" s="84" t="str">
        <f>VLOOKUP(A345,'PAI 2025 GPS rempl2)'!$E$4:$L$504,8,0)</f>
        <v>N/A</v>
      </c>
      <c r="H345" s="84" t="str">
        <f>VLOOKUP(A345,'PAI 2025 GPS rempl2)'!$A$4:$V$504,15,0)</f>
        <v>Reforma de la norma andina Decisión 608 de la CAN, con el objetivo de contribuir al desarrollo de un sistema normativo de protección de la libre competencia a nivel andino (Documento de revisión)</v>
      </c>
      <c r="I345" s="84">
        <f>VLOOKUP(A345,'PAI 2025 GPS rempl2)'!$A$4:$V$504,17,0)</f>
        <v>1</v>
      </c>
      <c r="J345" s="84" t="str">
        <f>VLOOKUP(A345,'PAI 2025 GPS rempl2)'!$A$4:$V$504,18,0)</f>
        <v>Númerica</v>
      </c>
      <c r="K345" s="181" t="str">
        <f>VLOOKUP(A345,'PAI 2025 GPS rempl2)'!$A$4:$V$504,20,0)</f>
        <v>2025-02-03</v>
      </c>
      <c r="L345" s="181" t="str">
        <f>VLOOKUP(A345,'PAI 2025 GPS rempl2)'!$A$4:$V$504,21,0)</f>
        <v>2025-12-19</v>
      </c>
      <c r="M345" s="84" t="str">
        <f>VLOOKUP(A345,'PAI 2025 GPS rempl2)'!$A$4:$V$504,22,0)</f>
        <v>1000-DESPACHO DEL SUPERINTENDENTE DELEGADO PARA LA PROTECCIÓN DE LA COMPETENCIA</v>
      </c>
      <c r="N345" s="84" t="s">
        <v>1459</v>
      </c>
      <c r="O345" s="84" t="s">
        <v>1498</v>
      </c>
      <c r="P345" s="84" t="s">
        <v>1803</v>
      </c>
      <c r="Q345" s="84" t="s">
        <v>1554</v>
      </c>
      <c r="S345" s="83" t="s">
        <v>1173</v>
      </c>
      <c r="T345" s="83" t="str">
        <f>VLOOKUP(A345,'PAI 2025 GPS rempl2)'!$A$3:$E$505,4,0)</f>
        <v>Producto</v>
      </c>
      <c r="U345" s="84" t="s">
        <v>1581</v>
      </c>
      <c r="V345" s="31">
        <f>VLOOKUP(S345,'PAI 2025 GPS rempl2)'!$E$4:$P$504,12,0)</f>
        <v>15</v>
      </c>
      <c r="W345" s="148">
        <f>(V345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6" spans="1:23" x14ac:dyDescent="0.25">
      <c r="A346" s="83" t="s">
        <v>1175</v>
      </c>
      <c r="B346" s="83" t="str">
        <f>VLOOKUP(A346,'PAI 2025 GPS rempl2)'!$A$3:$E$505,4,0)</f>
        <v>Actividad propia</v>
      </c>
      <c r="C346" s="84" t="s">
        <v>1581</v>
      </c>
      <c r="D346" s="84" t="s">
        <v>1592</v>
      </c>
      <c r="E346" s="84" t="s">
        <v>1499</v>
      </c>
      <c r="F346" s="84"/>
      <c r="G346" s="84" t="str">
        <f>VLOOKUP(A346,'PAI 2025 GPS rempl2)'!$E$4:$L$504,8,0)</f>
        <v>N/A</v>
      </c>
      <c r="H346" s="84" t="str">
        <f>VLOOKUP(A346,'PAI 2025 GPS rempl2)'!$A$4:$V$504,15,0)</f>
        <v>Participar en las reuniones para discusión, aprobación y divulgación del articulado de la modificación a la Decisión 608 de la CAN.  (Listado de asistencia, captura de pantalla de la reunión o acta de discusión)</v>
      </c>
      <c r="I346" s="84">
        <f>VLOOKUP(A346,'PAI 2025 GPS rempl2)'!$A$4:$V$504,17,0)</f>
        <v>6</v>
      </c>
      <c r="J346" s="84" t="str">
        <f>VLOOKUP(A346,'PAI 2025 GPS rempl2)'!$A$4:$V$504,18,0)</f>
        <v>Númerica</v>
      </c>
      <c r="K346" s="181" t="str">
        <f>VLOOKUP(A346,'PAI 2025 GPS rempl2)'!$A$4:$V$504,20,0)</f>
        <v>2025-02-03</v>
      </c>
      <c r="L346" s="181" t="str">
        <f>VLOOKUP(A346,'PAI 2025 GPS rempl2)'!$A$4:$V$504,21,0)</f>
        <v>2025-11-28</v>
      </c>
      <c r="M346" s="84" t="str">
        <f>VLOOKUP(A346,'PAI 2025 GPS rempl2)'!$A$4:$V$504,22,0)</f>
        <v>1000-DESPACHO DEL SUPERINTENDENTE DELEGADO PARA LA PROTECCIÓN DE LA COMPETENCIA</v>
      </c>
      <c r="N346" s="84"/>
      <c r="O346" s="84"/>
      <c r="P346" s="84"/>
      <c r="Q346" s="84"/>
      <c r="S346" s="83" t="s">
        <v>1175</v>
      </c>
      <c r="T346" s="83" t="str">
        <f>VLOOKUP(A346,'PAI 2025 GPS rempl2)'!$A$3:$E$505,4,0)</f>
        <v>Actividad propia</v>
      </c>
      <c r="U346" s="84" t="s">
        <v>1581</v>
      </c>
      <c r="V346" s="31">
        <f>VLOOKUP(S346,'PAI 2025 GPS rempl2)'!$E$4:$P$504,12,0)</f>
        <v>20</v>
      </c>
      <c r="W346" s="150" t="e">
        <f>+(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7" spans="1:23" x14ac:dyDescent="0.25">
      <c r="A347" s="83" t="s">
        <v>1177</v>
      </c>
      <c r="B347" s="83" t="str">
        <f>VLOOKUP(A347,'PAI 2025 GPS rempl2)'!$A$3:$E$505,4,0)</f>
        <v>Actividad propia</v>
      </c>
      <c r="C347" s="84" t="s">
        <v>1581</v>
      </c>
      <c r="D347" s="84" t="s">
        <v>1592</v>
      </c>
      <c r="E347" s="84" t="s">
        <v>1499</v>
      </c>
      <c r="F347" s="84"/>
      <c r="G347" s="84" t="str">
        <f>VLOOKUP(A347,'PAI 2025 GPS rempl2)'!$E$4:$L$504,8,0)</f>
        <v>N/A</v>
      </c>
      <c r="H347" s="84" t="str">
        <f>VLOOKUP(A347,'PAI 2025 GPS rempl2)'!$A$4:$V$504,15,0)</f>
        <v>Realizar la revisión de las modificaciones a la Decisión 608  (Documento de revisión)</v>
      </c>
      <c r="I347" s="84">
        <f>VLOOKUP(A347,'PAI 2025 GPS rempl2)'!$A$4:$V$504,17,0)</f>
        <v>1</v>
      </c>
      <c r="J347" s="84" t="str">
        <f>VLOOKUP(A347,'PAI 2025 GPS rempl2)'!$A$4:$V$504,18,0)</f>
        <v>Númerica</v>
      </c>
      <c r="K347" s="181" t="str">
        <f>VLOOKUP(A347,'PAI 2025 GPS rempl2)'!$A$4:$V$504,20,0)</f>
        <v>2025-08-01</v>
      </c>
      <c r="L347" s="181" t="str">
        <f>VLOOKUP(A347,'PAI 2025 GPS rempl2)'!$A$4:$V$504,21,0)</f>
        <v>2025-12-19</v>
      </c>
      <c r="M347" s="84" t="str">
        <f>VLOOKUP(A347,'PAI 2025 GPS rempl2)'!$A$4:$V$504,22,0)</f>
        <v>1000-DESPACHO DEL SUPERINTENDENTE DELEGADO PARA LA PROTECCIÓN DE LA COMPETENCIA</v>
      </c>
      <c r="N347" s="84"/>
      <c r="O347" s="84"/>
      <c r="P347" s="84"/>
      <c r="Q347" s="84"/>
      <c r="S347" s="83" t="s">
        <v>1177</v>
      </c>
      <c r="T347" s="83" t="str">
        <f>VLOOKUP(A347,'PAI 2025 GPS rempl2)'!$A$3:$E$505,4,0)</f>
        <v>Actividad propia</v>
      </c>
      <c r="U347" s="84" t="s">
        <v>1581</v>
      </c>
      <c r="V347" s="31">
        <f>VLOOKUP(S347,'PAI 2025 GPS rempl2)'!$E$4:$P$504,12,0)</f>
        <v>80</v>
      </c>
      <c r="W347" s="150" t="e">
        <f>+(V347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48" spans="1:23" x14ac:dyDescent="0.25">
      <c r="A348" s="83" t="s">
        <v>1178</v>
      </c>
      <c r="B348" s="83" t="str">
        <f>VLOOKUP(A348,'PAI 2025 GPS rempl2)'!$A$3:$E$505,4,0)</f>
        <v>Producto</v>
      </c>
      <c r="C348" s="84" t="s">
        <v>1581</v>
      </c>
      <c r="D348" s="84" t="s">
        <v>1585</v>
      </c>
      <c r="E348" s="84" t="s">
        <v>646</v>
      </c>
      <c r="F348" s="84" t="s">
        <v>10</v>
      </c>
      <c r="G348" s="84" t="str">
        <f>VLOOKUP(A348,'PAI 2025 GPS rempl2)'!$E$4:$L$504,8,0)</f>
        <v>N/A</v>
      </c>
      <c r="H348" s="84" t="str">
        <f>VLOOKUP(A348,'PAI 2025 GPS rempl2)'!$A$4:$V$504,15,0)</f>
        <v>Matriz de riesgos de colusión en contratación pública y formulación de mecanismos para reducir dichos riesgos, elaborada y socializada (Matrices guía para identificar riesgos entregada)</v>
      </c>
      <c r="I348" s="84">
        <f>VLOOKUP(A348,'PAI 2025 GPS rempl2)'!$A$4:$V$504,17,0)</f>
        <v>1</v>
      </c>
      <c r="J348" s="84" t="str">
        <f>VLOOKUP(A348,'PAI 2025 GPS rempl2)'!$A$4:$V$504,18,0)</f>
        <v>Númerica</v>
      </c>
      <c r="K348" s="181" t="str">
        <f>VLOOKUP(A348,'PAI 2025 GPS rempl2)'!$A$4:$V$504,20,0)</f>
        <v>2025-01-20</v>
      </c>
      <c r="L348" s="181" t="str">
        <f>VLOOKUP(A348,'PAI 2025 GPS rempl2)'!$A$4:$V$504,21,0)</f>
        <v>2025-12-12</v>
      </c>
      <c r="M348" s="84" t="str">
        <f>VLOOKUP(A348,'PAI 2025 GPS rempl2)'!$A$4:$V$504,22,0)</f>
        <v>1000-DESPACHO DEL SUPERINTENDENTE DELEGADO PARA LA PROTECCIÓN DE LA COMPETENCIA</v>
      </c>
      <c r="N348" s="84" t="s">
        <v>1456</v>
      </c>
      <c r="O348" s="84" t="s">
        <v>1457</v>
      </c>
      <c r="P348" s="84" t="s">
        <v>1623</v>
      </c>
      <c r="Q348" s="84" t="s">
        <v>1799</v>
      </c>
      <c r="S348" s="83" t="s">
        <v>1178</v>
      </c>
      <c r="T348" s="83" t="str">
        <f>VLOOKUP(A348,'PAI 2025 GPS rempl2)'!$A$3:$E$505,4,0)</f>
        <v>Producto</v>
      </c>
      <c r="U348" s="84" t="s">
        <v>1581</v>
      </c>
      <c r="V348" s="31">
        <f>VLOOKUP(S348,'PAI 2025 GPS rempl2)'!$E$4:$P$504,12,0)</f>
        <v>15</v>
      </c>
      <c r="W348" s="148">
        <f>(V348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9" spans="1:23" x14ac:dyDescent="0.25">
      <c r="A349" s="83" t="s">
        <v>1180</v>
      </c>
      <c r="B349" s="83" t="str">
        <f>VLOOKUP(A349,'PAI 2025 GPS rempl2)'!$A$3:$E$505,4,0)</f>
        <v>Actividad propia</v>
      </c>
      <c r="C349" s="84" t="s">
        <v>1581</v>
      </c>
      <c r="D349" s="84" t="s">
        <v>1585</v>
      </c>
      <c r="E349" s="84" t="s">
        <v>646</v>
      </c>
      <c r="F349" s="84"/>
      <c r="G349" s="84" t="str">
        <f>VLOOKUP(A349,'PAI 2025 GPS rempl2)'!$E$4:$L$504,8,0)</f>
        <v>N/A</v>
      </c>
      <c r="H349" s="84" t="str">
        <f>VLOOKUP(A349,'PAI 2025 GPS rempl2)'!$A$4:$V$504,15,0)</f>
        <v>Diseñar la matriz de riesgos de colusión en contratación pública a partir de la identificación y análisis de los riesgos de colusión en contratación pública (Documento con la identificación de riesgos)</v>
      </c>
      <c r="I349" s="84">
        <f>VLOOKUP(A349,'PAI 2025 GPS rempl2)'!$A$4:$V$504,17,0)</f>
        <v>1</v>
      </c>
      <c r="J349" s="84" t="str">
        <f>VLOOKUP(A349,'PAI 2025 GPS rempl2)'!$A$4:$V$504,18,0)</f>
        <v>Númerica</v>
      </c>
      <c r="K349" s="181" t="str">
        <f>VLOOKUP(A349,'PAI 2025 GPS rempl2)'!$A$4:$V$504,20,0)</f>
        <v>2025-01-20</v>
      </c>
      <c r="L349" s="181" t="str">
        <f>VLOOKUP(A349,'PAI 2025 GPS rempl2)'!$A$4:$V$504,21,0)</f>
        <v>2025-06-27</v>
      </c>
      <c r="M349" s="84" t="str">
        <f>VLOOKUP(A349,'PAI 2025 GPS rempl2)'!$A$4:$V$504,22,0)</f>
        <v>1000-DESPACHO DEL SUPERINTENDENTE DELEGADO PARA LA PROTECCIÓN DE LA COMPETENCIA</v>
      </c>
      <c r="N349" s="84"/>
      <c r="O349" s="84"/>
      <c r="P349" s="84"/>
      <c r="Q349" s="84"/>
      <c r="S349" s="83" t="s">
        <v>1180</v>
      </c>
      <c r="T349" s="83" t="str">
        <f>VLOOKUP(A349,'PAI 2025 GPS rempl2)'!$A$3:$E$505,4,0)</f>
        <v>Actividad propia</v>
      </c>
      <c r="U349" s="84" t="s">
        <v>1581</v>
      </c>
      <c r="V349" s="31">
        <f>VLOOKUP(S349,'PAI 2025 GPS rempl2)'!$E$4:$P$504,12,0)</f>
        <v>20</v>
      </c>
      <c r="W349" s="150" t="e">
        <f>+(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0" spans="1:23" x14ac:dyDescent="0.25">
      <c r="A350" s="83" t="s">
        <v>1182</v>
      </c>
      <c r="B350" s="83" t="str">
        <f>VLOOKUP(A350,'PAI 2025 GPS rempl2)'!$A$3:$E$505,4,0)</f>
        <v>Actividad propia</v>
      </c>
      <c r="C350" s="84" t="s">
        <v>1581</v>
      </c>
      <c r="D350" s="84" t="s">
        <v>1585</v>
      </c>
      <c r="E350" s="84" t="s">
        <v>646</v>
      </c>
      <c r="F350" s="84"/>
      <c r="G350" s="84" t="str">
        <f>VLOOKUP(A350,'PAI 2025 GPS rempl2)'!$E$4:$L$504,8,0)</f>
        <v>N/A</v>
      </c>
      <c r="H350" s="84" t="str">
        <f>VLOOKUP(A350,'PAI 2025 GPS rempl2)'!$A$4:$V$504,15,0)</f>
        <v>Socializar la matriz con los grupos de valor externos (Soportes de la socialización de la matriz con las entidades)</v>
      </c>
      <c r="I350" s="84">
        <f>VLOOKUP(A350,'PAI 2025 GPS rempl2)'!$A$4:$V$504,17,0)</f>
        <v>1</v>
      </c>
      <c r="J350" s="84" t="str">
        <f>VLOOKUP(A350,'PAI 2025 GPS rempl2)'!$A$4:$V$504,18,0)</f>
        <v>Númerica</v>
      </c>
      <c r="K350" s="181" t="str">
        <f>VLOOKUP(A350,'PAI 2025 GPS rempl2)'!$A$4:$V$504,20,0)</f>
        <v>2025-07-01</v>
      </c>
      <c r="L350" s="181" t="str">
        <f>VLOOKUP(A350,'PAI 2025 GPS rempl2)'!$A$4:$V$504,21,0)</f>
        <v>2025-12-12</v>
      </c>
      <c r="M350" s="84" t="str">
        <f>VLOOKUP(A350,'PAI 2025 GPS rempl2)'!$A$4:$V$504,22,0)</f>
        <v>1000-DESPACHO DEL SUPERINTENDENTE DELEGADO PARA LA PROTECCIÓN DE LA COMPETENCIA</v>
      </c>
      <c r="N350" s="84"/>
      <c r="O350" s="84"/>
      <c r="P350" s="84"/>
      <c r="Q350" s="84"/>
      <c r="S350" s="83" t="s">
        <v>1182</v>
      </c>
      <c r="T350" s="83" t="str">
        <f>VLOOKUP(A350,'PAI 2025 GPS rempl2)'!$A$3:$E$505,4,0)</f>
        <v>Actividad propia</v>
      </c>
      <c r="U350" s="84" t="s">
        <v>1581</v>
      </c>
      <c r="V350" s="31">
        <f>VLOOKUP(S350,'PAI 2025 GPS rempl2)'!$E$4:$P$504,12,0)</f>
        <v>80</v>
      </c>
      <c r="W350" s="150" t="e">
        <f>+(V350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1" spans="1:23" x14ac:dyDescent="0.25">
      <c r="A351" s="83" t="s">
        <v>1184</v>
      </c>
      <c r="B351" s="83" t="str">
        <f>VLOOKUP(A351,'PAI 2025 GPS rempl2)'!$A$3:$E$505,4,0)</f>
        <v>Producto</v>
      </c>
      <c r="C351" s="84" t="s">
        <v>1581</v>
      </c>
      <c r="D351" s="84" t="s">
        <v>1583</v>
      </c>
      <c r="E351" s="84" t="s">
        <v>606</v>
      </c>
      <c r="F351" s="84" t="s">
        <v>9</v>
      </c>
      <c r="G351" s="84" t="str">
        <f>VLOOKUP(A351,'PAI 2025 GPS rempl2)'!$E$4:$L$504,8,0)</f>
        <v>N/A</v>
      </c>
      <c r="H351" s="84" t="str">
        <f>VLOOKUP(A351,'PAI 2025 GPS rempl2)'!$A$4:$V$504,15,0)</f>
        <v>Herramienta de control y gestión de los tiempos de las actividades de los procedimientos de la Delegatura, diseñada y probada  (Matrices con el registro  de los tiempos de cada actividad entregado)</v>
      </c>
      <c r="I351" s="84">
        <f>VLOOKUP(A351,'PAI 2025 GPS rempl2)'!$A$4:$V$504,17,0)</f>
        <v>1</v>
      </c>
      <c r="J351" s="84" t="str">
        <f>VLOOKUP(A351,'PAI 2025 GPS rempl2)'!$A$4:$V$504,18,0)</f>
        <v>Númerica</v>
      </c>
      <c r="K351" s="181" t="str">
        <f>VLOOKUP(A351,'PAI 2025 GPS rempl2)'!$A$4:$V$504,20,0)</f>
        <v>2025-01-20</v>
      </c>
      <c r="L351" s="181" t="str">
        <f>VLOOKUP(A351,'PAI 2025 GPS rempl2)'!$A$4:$V$504,21,0)</f>
        <v>2025-12-12</v>
      </c>
      <c r="M351" s="84" t="str">
        <f>VLOOKUP(A351,'PAI 2025 GPS rempl2)'!$A$4:$V$504,22,0)</f>
        <v>1000-DESPACHO DEL SUPERINTENDENTE DELEGADO PARA LA PROTECCIÓN DE LA COMPETENCIA</v>
      </c>
      <c r="N351" s="84" t="s">
        <v>1458</v>
      </c>
      <c r="O351" s="84" t="s">
        <v>1496</v>
      </c>
      <c r="P351" s="84">
        <v>0</v>
      </c>
      <c r="Q351" s="84" t="s">
        <v>1551</v>
      </c>
      <c r="S351" s="83" t="s">
        <v>1184</v>
      </c>
      <c r="T351" s="83" t="str">
        <f>VLOOKUP(A351,'PAI 2025 GPS rempl2)'!$A$3:$E$505,4,0)</f>
        <v>Producto</v>
      </c>
      <c r="U351" s="84" t="s">
        <v>1581</v>
      </c>
      <c r="V351" s="31">
        <f>VLOOKUP(S351,'PAI 2025 GPS rempl2)'!$E$4:$P$504,12,0)</f>
        <v>15</v>
      </c>
      <c r="W351" s="148">
        <f>(V351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52" spans="1:23" x14ac:dyDescent="0.25">
      <c r="A352" s="83" t="s">
        <v>1186</v>
      </c>
      <c r="B352" s="83" t="str">
        <f>VLOOKUP(A352,'PAI 2025 GPS rempl2)'!$A$3:$E$505,4,0)</f>
        <v>Actividad propia</v>
      </c>
      <c r="C352" s="84" t="s">
        <v>1581</v>
      </c>
      <c r="D352" s="84" t="s">
        <v>1583</v>
      </c>
      <c r="E352" s="84" t="s">
        <v>606</v>
      </c>
      <c r="F352" s="84"/>
      <c r="G352" s="84" t="str">
        <f>VLOOKUP(A352,'PAI 2025 GPS rempl2)'!$E$4:$L$504,8,0)</f>
        <v>N/A</v>
      </c>
      <c r="H352" s="84" t="str">
        <f>VLOOKUP(A352,'PAI 2025 GPS rempl2)'!$A$4:$V$504,15,0)</f>
        <v>Diseñar la herramienta de control y gestión de tiempos (Matrices por procedimiento)</v>
      </c>
      <c r="I352" s="84">
        <f>VLOOKUP(A352,'PAI 2025 GPS rempl2)'!$A$4:$V$504,17,0)</f>
        <v>4</v>
      </c>
      <c r="J352" s="84" t="str">
        <f>VLOOKUP(A352,'PAI 2025 GPS rempl2)'!$A$4:$V$504,18,0)</f>
        <v>Númerica</v>
      </c>
      <c r="K352" s="181" t="str">
        <f>VLOOKUP(A352,'PAI 2025 GPS rempl2)'!$A$4:$V$504,20,0)</f>
        <v>2025-01-20</v>
      </c>
      <c r="L352" s="181" t="str">
        <f>VLOOKUP(A352,'PAI 2025 GPS rempl2)'!$A$4:$V$504,21,0)</f>
        <v>2025-06-27</v>
      </c>
      <c r="M352" s="84" t="str">
        <f>VLOOKUP(A352,'PAI 2025 GPS rempl2)'!$A$4:$V$504,22,0)</f>
        <v>1000-DESPACHO DEL SUPERINTENDENTE DELEGADO PARA LA PROTECCIÓN DE LA COMPETENCIA</v>
      </c>
      <c r="N352" s="84"/>
      <c r="O352" s="84"/>
      <c r="P352" s="84"/>
      <c r="Q352" s="84"/>
      <c r="S352" s="83" t="s">
        <v>1186</v>
      </c>
      <c r="T352" s="83" t="str">
        <f>VLOOKUP(A352,'PAI 2025 GPS rempl2)'!$A$3:$E$505,4,0)</f>
        <v>Actividad propia</v>
      </c>
      <c r="U352" s="84" t="s">
        <v>1581</v>
      </c>
      <c r="V352" s="31">
        <f>VLOOKUP(S352,'PAI 2025 GPS rempl2)'!$E$4:$P$504,12,0)</f>
        <v>20</v>
      </c>
      <c r="W352" s="150" t="e">
        <f>+(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3" spans="1:23" x14ac:dyDescent="0.25">
      <c r="A353" s="83" t="s">
        <v>1188</v>
      </c>
      <c r="B353" s="83" t="str">
        <f>VLOOKUP(A353,'PAI 2025 GPS rempl2)'!$A$3:$E$505,4,0)</f>
        <v>Actividad propia</v>
      </c>
      <c r="C353" s="84" t="s">
        <v>1581</v>
      </c>
      <c r="D353" s="84" t="s">
        <v>1583</v>
      </c>
      <c r="E353" s="84" t="s">
        <v>606</v>
      </c>
      <c r="F353" s="84"/>
      <c r="G353" s="84" t="str">
        <f>VLOOKUP(A353,'PAI 2025 GPS rempl2)'!$E$4:$L$504,8,0)</f>
        <v>N/A</v>
      </c>
      <c r="H353" s="84" t="str">
        <f>VLOOKUP(A353,'PAI 2025 GPS rempl2)'!$A$4:$V$504,15,0)</f>
        <v>Establecer las metas de tiempos de atención de las actividades definidas en la herramienta, a partir del histórico de atención de los trámites activos  (Matrices con los tiempos registrados de los trámites de la vigencia 2024)</v>
      </c>
      <c r="I353" s="84">
        <f>VLOOKUP(A353,'PAI 2025 GPS rempl2)'!$A$4:$V$504,17,0)</f>
        <v>4</v>
      </c>
      <c r="J353" s="84" t="str">
        <f>VLOOKUP(A353,'PAI 2025 GPS rempl2)'!$A$4:$V$504,18,0)</f>
        <v>Númerica</v>
      </c>
      <c r="K353" s="181" t="str">
        <f>VLOOKUP(A353,'PAI 2025 GPS rempl2)'!$A$4:$V$504,20,0)</f>
        <v>2025-07-01</v>
      </c>
      <c r="L353" s="181" t="str">
        <f>VLOOKUP(A353,'PAI 2025 GPS rempl2)'!$A$4:$V$504,21,0)</f>
        <v>2025-11-14</v>
      </c>
      <c r="M353" s="84" t="str">
        <f>VLOOKUP(A353,'PAI 2025 GPS rempl2)'!$A$4:$V$504,22,0)</f>
        <v>1000-DESPACHO DEL SUPERINTENDENTE DELEGADO PARA LA PROTECCIÓN DE LA COMPETENCIA</v>
      </c>
      <c r="N353" s="84"/>
      <c r="O353" s="84"/>
      <c r="P353" s="84"/>
      <c r="Q353" s="84"/>
      <c r="S353" s="83" t="s">
        <v>1188</v>
      </c>
      <c r="T353" s="83" t="str">
        <f>VLOOKUP(A353,'PAI 2025 GPS rempl2)'!$A$3:$E$505,4,0)</f>
        <v>Actividad propia</v>
      </c>
      <c r="U353" s="84" t="s">
        <v>1581</v>
      </c>
      <c r="V353" s="31">
        <f>VLOOKUP(S353,'PAI 2025 GPS rempl2)'!$E$4:$P$504,12,0)</f>
        <v>40</v>
      </c>
      <c r="W353" s="150" t="e">
        <f>+(V353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4" spans="1:23" x14ac:dyDescent="0.25">
      <c r="A354" s="83" t="s">
        <v>1190</v>
      </c>
      <c r="B354" s="83" t="str">
        <f>VLOOKUP(A354,'PAI 2025 GPS rempl2)'!$A$3:$E$505,4,0)</f>
        <v>Actividad propia</v>
      </c>
      <c r="C354" s="84" t="s">
        <v>1581</v>
      </c>
      <c r="D354" s="84" t="s">
        <v>1583</v>
      </c>
      <c r="E354" s="84" t="s">
        <v>606</v>
      </c>
      <c r="F354" s="84"/>
      <c r="G354" s="84" t="str">
        <f>VLOOKUP(A354,'PAI 2025 GPS rempl2)'!$E$4:$L$504,8,0)</f>
        <v>N/A</v>
      </c>
      <c r="H354" s="84" t="str">
        <f>VLOOKUP(A354,'PAI 2025 GPS rempl2)'!$A$4:$V$504,15,0)</f>
        <v>Realizar prueba piloto de la herramienta de control y gestión (Informe de los resultados de la prueba piloto)</v>
      </c>
      <c r="I354" s="84">
        <f>VLOOKUP(A354,'PAI 2025 GPS rempl2)'!$A$4:$V$504,17,0)</f>
        <v>1</v>
      </c>
      <c r="J354" s="84" t="str">
        <f>VLOOKUP(A354,'PAI 2025 GPS rempl2)'!$A$4:$V$504,18,0)</f>
        <v>Númerica</v>
      </c>
      <c r="K354" s="181" t="str">
        <f>VLOOKUP(A354,'PAI 2025 GPS rempl2)'!$A$4:$V$504,20,0)</f>
        <v>2025-11-14</v>
      </c>
      <c r="L354" s="181" t="str">
        <f>VLOOKUP(A354,'PAI 2025 GPS rempl2)'!$A$4:$V$504,21,0)</f>
        <v>2025-12-12</v>
      </c>
      <c r="M354" s="84" t="str">
        <f>VLOOKUP(A354,'PAI 2025 GPS rempl2)'!$A$4:$V$504,22,0)</f>
        <v>1000-DESPACHO DEL SUPERINTENDENTE DELEGADO PARA LA PROTECCIÓN DE LA COMPETENCIA</v>
      </c>
      <c r="N354" s="84"/>
      <c r="O354" s="84"/>
      <c r="P354" s="84"/>
      <c r="Q354" s="84"/>
      <c r="S354" s="83" t="s">
        <v>1190</v>
      </c>
      <c r="T354" s="83" t="str">
        <f>VLOOKUP(A354,'PAI 2025 GPS rempl2)'!$A$3:$E$505,4,0)</f>
        <v>Actividad propia</v>
      </c>
      <c r="U354" s="84" t="s">
        <v>1581</v>
      </c>
      <c r="V354" s="31">
        <f>VLOOKUP(S354,'PAI 2025 GPS rempl2)'!$E$4:$P$504,12,0)</f>
        <v>40</v>
      </c>
      <c r="W354" s="150" t="e">
        <f>+(V354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5" spans="1:23" x14ac:dyDescent="0.25">
      <c r="A355" s="83" t="s">
        <v>1193</v>
      </c>
      <c r="B355" s="83" t="str">
        <f>VLOOKUP(A355,'PAI 2025 GPS rempl2)'!$A$3:$E$505,4,0)</f>
        <v>Producto</v>
      </c>
      <c r="C355" s="84" t="s">
        <v>1581</v>
      </c>
      <c r="D355" s="84" t="s">
        <v>1585</v>
      </c>
      <c r="E355" s="84" t="s">
        <v>646</v>
      </c>
      <c r="F355" s="84" t="s">
        <v>10</v>
      </c>
      <c r="G355" s="84" t="str">
        <f>VLOOKUP(A355,'PAI 2025 GPS rempl2)'!$E$4:$L$504,8,0)</f>
        <v>C-3599-0200-0005-53105b</v>
      </c>
      <c r="H355" s="84" t="str">
        <f>VLOOKUP(A355,'PAI 2025 GPS rempl2)'!$A$4:$V$504,15,0)</f>
        <v>Jornadas de Capacitación bajo la Estrategia Marcas de Paz, realizadas.
 (Informe consolidado de la ejecución de las jornadas)</v>
      </c>
      <c r="I355" s="84">
        <f>VLOOKUP(A355,'PAI 2025 GPS rempl2)'!$A$4:$V$504,17,0)</f>
        <v>100</v>
      </c>
      <c r="J355" s="84" t="str">
        <f>VLOOKUP(A355,'PAI 2025 GPS rempl2)'!$A$4:$V$504,18,0)</f>
        <v>Porcentual</v>
      </c>
      <c r="K355" s="181" t="str">
        <f>VLOOKUP(A355,'PAI 2025 GPS rempl2)'!$A$4:$V$504,20,0)</f>
        <v>2025-02-03</v>
      </c>
      <c r="L355" s="181" t="str">
        <f>VLOOKUP(A355,'PAI 2025 GPS rempl2)'!$A$4:$V$504,21,0)</f>
        <v>2025-12-19</v>
      </c>
      <c r="M355" s="84" t="str">
        <f>VLOOKUP(A355,'PAI 2025 GPS rempl2)'!$A$4:$V$504,22,0)</f>
        <v>71-GRUPO DE TRABAJO DE FORMACION</v>
      </c>
      <c r="N355" s="84" t="s">
        <v>1456</v>
      </c>
      <c r="O355" s="84" t="s">
        <v>1457</v>
      </c>
      <c r="P355" s="84">
        <v>0</v>
      </c>
      <c r="Q355" s="84" t="s">
        <v>1797</v>
      </c>
      <c r="S355" s="83" t="s">
        <v>1193</v>
      </c>
      <c r="T355" s="83" t="str">
        <f>VLOOKUP(A355,'PAI 2025 GPS rempl2)'!$A$3:$E$505,4,0)</f>
        <v>Producto</v>
      </c>
      <c r="U355" s="84" t="s">
        <v>1581</v>
      </c>
      <c r="V355" s="31">
        <f>VLOOKUP(S355,'PAI 2025 GPS rempl2)'!$E$4:$P$504,12,0)</f>
        <v>30</v>
      </c>
      <c r="W355" s="148">
        <f>(V355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56" spans="1:23" x14ac:dyDescent="0.25">
      <c r="A356" s="83" t="s">
        <v>1195</v>
      </c>
      <c r="B356" s="83" t="str">
        <f>VLOOKUP(A356,'PAI 2025 GPS rempl2)'!$A$3:$E$505,4,0)</f>
        <v>Actividad propia</v>
      </c>
      <c r="C356" s="84" t="s">
        <v>1581</v>
      </c>
      <c r="D356" s="84" t="s">
        <v>1585</v>
      </c>
      <c r="E356" s="84" t="s">
        <v>646</v>
      </c>
      <c r="F356" s="84"/>
      <c r="G356" s="84" t="str">
        <f>VLOOKUP(A356,'PAI 2025 GPS rempl2)'!$E$4:$L$504,8,0)</f>
        <v>N/A</v>
      </c>
      <c r="H356" s="84" t="str">
        <f>VLOOKUP(A356,'PAI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6" s="84">
        <f>VLOOKUP(A356,'PAI 2025 GPS rempl2)'!$A$4:$V$504,17,0)</f>
        <v>1</v>
      </c>
      <c r="J356" s="84" t="str">
        <f>VLOOKUP(A356,'PAI 2025 GPS rempl2)'!$A$4:$V$504,18,0)</f>
        <v>Númerica</v>
      </c>
      <c r="K356" s="181" t="str">
        <f>VLOOKUP(A356,'PAI 2025 GPS rempl2)'!$A$4:$V$504,20,0)</f>
        <v>2025-02-03</v>
      </c>
      <c r="L356" s="181" t="str">
        <f>VLOOKUP(A356,'PAI 2025 GPS rempl2)'!$A$4:$V$504,21,0)</f>
        <v>2025-03-28</v>
      </c>
      <c r="M356" s="84" t="str">
        <f>VLOOKUP(A356,'PAI 2025 GPS rempl2)'!$A$4:$V$504,22,0)</f>
        <v>71-GRUPO DE TRABAJO DE FORMACION</v>
      </c>
      <c r="N356" s="84"/>
      <c r="O356" s="84"/>
      <c r="P356" s="84"/>
      <c r="Q356" s="84"/>
      <c r="S356" s="83" t="s">
        <v>1195</v>
      </c>
      <c r="T356" s="83" t="str">
        <f>VLOOKUP(A356,'PAI 2025 GPS rempl2)'!$A$3:$E$505,4,0)</f>
        <v>Actividad propia</v>
      </c>
      <c r="U356" s="84" t="s">
        <v>1581</v>
      </c>
      <c r="V356" s="31">
        <f>VLOOKUP(S356,'PAI 2025 GPS rempl2)'!$E$4:$P$504,12,0)</f>
        <v>30</v>
      </c>
      <c r="W356" s="150" t="e">
        <f>+(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7" spans="1:23" x14ac:dyDescent="0.25">
      <c r="A357" s="83" t="s">
        <v>1197</v>
      </c>
      <c r="B357" s="83" t="str">
        <f>VLOOKUP(A357,'PAI 2025 GPS rempl2)'!$A$3:$E$505,4,0)</f>
        <v>Actividad propia</v>
      </c>
      <c r="C357" s="84" t="s">
        <v>1581</v>
      </c>
      <c r="D357" s="84" t="s">
        <v>1585</v>
      </c>
      <c r="E357" s="84" t="s">
        <v>646</v>
      </c>
      <c r="F357" s="84"/>
      <c r="G357" s="84" t="str">
        <f>VLOOKUP(A357,'PAI 2025 GPS rempl2)'!$E$4:$L$504,8,0)</f>
        <v>N/A</v>
      </c>
      <c r="H357" s="84" t="str">
        <f>VLOOKUP(A357,'PAI 2025 GPS rempl2)'!$A$4:$V$504,15,0)</f>
        <v>Realizar las jornadas de capacitación. (Matriz de gestión de jornadas realizadas)</v>
      </c>
      <c r="I357" s="84">
        <f>VLOOKUP(A357,'PAI 2025 GPS rempl2)'!$A$4:$V$504,17,0)</f>
        <v>30</v>
      </c>
      <c r="J357" s="84" t="str">
        <f>VLOOKUP(A357,'PAI 2025 GPS rempl2)'!$A$4:$V$504,18,0)</f>
        <v>Númerica</v>
      </c>
      <c r="K357" s="181" t="str">
        <f>VLOOKUP(A357,'PAI 2025 GPS rempl2)'!$A$4:$V$504,20,0)</f>
        <v>2025-04-01</v>
      </c>
      <c r="L357" s="181" t="str">
        <f>VLOOKUP(A357,'PAI 2025 GPS rempl2)'!$A$4:$V$504,21,0)</f>
        <v>2025-12-05</v>
      </c>
      <c r="M357" s="84" t="str">
        <f>VLOOKUP(A357,'PAI 2025 GPS rempl2)'!$A$4:$V$504,22,0)</f>
        <v>71-GRUPO DE TRABAJO DE FORMACION</v>
      </c>
      <c r="N357" s="84"/>
      <c r="O357" s="84"/>
      <c r="P357" s="84"/>
      <c r="Q357" s="84"/>
      <c r="S357" s="83" t="s">
        <v>1197</v>
      </c>
      <c r="T357" s="83" t="str">
        <f>VLOOKUP(A357,'PAI 2025 GPS rempl2)'!$A$3:$E$505,4,0)</f>
        <v>Actividad propia</v>
      </c>
      <c r="U357" s="84" t="s">
        <v>1581</v>
      </c>
      <c r="V357" s="31">
        <f>VLOOKUP(S357,'PAI 2025 GPS rempl2)'!$E$4:$P$504,12,0)</f>
        <v>60</v>
      </c>
      <c r="W357" s="150" t="e">
        <f>+(V357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8" spans="1:23" x14ac:dyDescent="0.25">
      <c r="A358" s="83" t="s">
        <v>1198</v>
      </c>
      <c r="B358" s="83" t="str">
        <f>VLOOKUP(A358,'PAI 2025 GPS rempl2)'!$A$3:$E$505,4,0)</f>
        <v>Actividad propia</v>
      </c>
      <c r="C358" s="84" t="s">
        <v>1581</v>
      </c>
      <c r="D358" s="84" t="s">
        <v>1585</v>
      </c>
      <c r="E358" s="84" t="s">
        <v>646</v>
      </c>
      <c r="F358" s="84"/>
      <c r="G358" s="84" t="str">
        <f>VLOOKUP(A358,'PAI 2025 GPS rempl2)'!$E$4:$L$504,8,0)</f>
        <v>N/A</v>
      </c>
      <c r="H358" s="84" t="str">
        <f>VLOOKUP(A358,'PAI 2025 GPS rempl2)'!$A$4:$V$504,15,0)</f>
        <v>Elaborar informes trimestrales de las jornadas de capacitación realizadas. (Informe)</v>
      </c>
      <c r="I358" s="84">
        <f>VLOOKUP(A358,'PAI 2025 GPS rempl2)'!$A$4:$V$504,17,0)</f>
        <v>3</v>
      </c>
      <c r="J358" s="84" t="str">
        <f>VLOOKUP(A358,'PAI 2025 GPS rempl2)'!$A$4:$V$504,18,0)</f>
        <v>Númerica</v>
      </c>
      <c r="K358" s="181" t="str">
        <f>VLOOKUP(A358,'PAI 2025 GPS rempl2)'!$A$4:$V$504,20,0)</f>
        <v>2025-04-01</v>
      </c>
      <c r="L358" s="181" t="str">
        <f>VLOOKUP(A358,'PAI 2025 GPS rempl2)'!$A$4:$V$504,21,0)</f>
        <v>2025-12-19</v>
      </c>
      <c r="M358" s="84" t="str">
        <f>VLOOKUP(A358,'PAI 2025 GPS rempl2)'!$A$4:$V$504,22,0)</f>
        <v>71-GRUPO DE TRABAJO DE FORMACION</v>
      </c>
      <c r="N358" s="84"/>
      <c r="O358" s="84"/>
      <c r="P358" s="84"/>
      <c r="Q358" s="84"/>
      <c r="S358" s="83" t="s">
        <v>1198</v>
      </c>
      <c r="T358" s="83" t="str">
        <f>VLOOKUP(A358,'PAI 2025 GPS rempl2)'!$A$3:$E$505,4,0)</f>
        <v>Actividad propia</v>
      </c>
      <c r="U358" s="84" t="s">
        <v>1581</v>
      </c>
      <c r="V358" s="31">
        <f>VLOOKUP(S358,'PAI 2025 GPS rempl2)'!$E$4:$P$504,12,0)</f>
        <v>10</v>
      </c>
      <c r="W358" s="150" t="e">
        <f>+(V358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59" spans="1:23" x14ac:dyDescent="0.25">
      <c r="A359" s="83" t="s">
        <v>1200</v>
      </c>
      <c r="B359" s="83" t="str">
        <f>VLOOKUP(A359,'PAI 2025 GPS rempl2)'!$A$3:$E$505,4,0)</f>
        <v>Producto</v>
      </c>
      <c r="C359" s="84" t="s">
        <v>1581</v>
      </c>
      <c r="D359" s="84" t="s">
        <v>1589</v>
      </c>
      <c r="E359" s="84" t="s">
        <v>730</v>
      </c>
      <c r="F359" s="84" t="s">
        <v>10</v>
      </c>
      <c r="G359" s="84" t="str">
        <f>VLOOKUP(A359,'PAI 2025 GPS rempl2)'!$E$4:$L$504,8,0)</f>
        <v>C-3599-0200-0005-53105b</v>
      </c>
      <c r="H359" s="84" t="str">
        <f>VLOOKUP(A359,'PAI 2025 GPS rempl2)'!$A$4:$V$504,15,0)</f>
        <v>Programa estratégico de enfoque diferencial para la Inclusión de población vulnerable en la oferta académica del Grupo de Formación, ejecutado (Informe consolidado de la ejecución del programa)</v>
      </c>
      <c r="I359" s="84">
        <f>VLOOKUP(A359,'PAI 2025 GPS rempl2)'!$A$4:$V$504,17,0)</f>
        <v>100</v>
      </c>
      <c r="J359" s="84" t="str">
        <f>VLOOKUP(A359,'PAI 2025 GPS rempl2)'!$A$4:$V$504,18,0)</f>
        <v>Porcentual</v>
      </c>
      <c r="K359" s="181" t="str">
        <f>VLOOKUP(A359,'PAI 2025 GPS rempl2)'!$A$4:$V$504,20,0)</f>
        <v>2025-02-03</v>
      </c>
      <c r="L359" s="181" t="str">
        <f>VLOOKUP(A359,'PAI 2025 GPS rempl2)'!$A$4:$V$504,21,0)</f>
        <v>2025-11-28</v>
      </c>
      <c r="M359" s="84" t="str">
        <f>VLOOKUP(A359,'PAI 2025 GPS rempl2)'!$A$4:$V$504,22,0)</f>
        <v>71-GRUPO DE TRABAJO DE FORMACION</v>
      </c>
      <c r="N359" s="84" t="s">
        <v>1456</v>
      </c>
      <c r="O359" s="84" t="s">
        <v>1457</v>
      </c>
      <c r="P359" s="84">
        <v>0</v>
      </c>
      <c r="Q359" s="84" t="s">
        <v>1553</v>
      </c>
      <c r="S359" s="83" t="s">
        <v>1200</v>
      </c>
      <c r="T359" s="83" t="str">
        <f>VLOOKUP(A359,'PAI 2025 GPS rempl2)'!$A$3:$E$505,4,0)</f>
        <v>Producto</v>
      </c>
      <c r="U359" s="84" t="s">
        <v>1581</v>
      </c>
      <c r="V359" s="31">
        <f>VLOOKUP(S359,'PAI 2025 GPS rempl2)'!$E$4:$P$504,12,0)</f>
        <v>20</v>
      </c>
      <c r="W359" s="148">
        <f>(V359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0" spans="1:23" x14ac:dyDescent="0.25">
      <c r="A360" s="83" t="s">
        <v>1202</v>
      </c>
      <c r="B360" s="83" t="str">
        <f>VLOOKUP(A360,'PAI 2025 GPS rempl2)'!$A$3:$E$505,4,0)</f>
        <v>Actividad propia</v>
      </c>
      <c r="C360" s="84" t="s">
        <v>1581</v>
      </c>
      <c r="D360" s="84" t="s">
        <v>1589</v>
      </c>
      <c r="E360" s="84" t="s">
        <v>730</v>
      </c>
      <c r="F360" s="84"/>
      <c r="G360" s="84" t="str">
        <f>VLOOKUP(A360,'PAI 2025 GPS rempl2)'!$E$4:$L$504,8,0)</f>
        <v>N/A</v>
      </c>
      <c r="H360" s="84" t="str">
        <f>VLOOKUP(A360,'PAI 2025 GPS rempl2)'!$A$4:$V$504,15,0)</f>
        <v>Diseñar el programa de enfoque diferencial  que incluya el plan de trabajo. (Documento de programa)</v>
      </c>
      <c r="I360" s="84">
        <f>VLOOKUP(A360,'PAI 2025 GPS rempl2)'!$A$4:$V$504,17,0)</f>
        <v>1</v>
      </c>
      <c r="J360" s="84" t="str">
        <f>VLOOKUP(A360,'PAI 2025 GPS rempl2)'!$A$4:$V$504,18,0)</f>
        <v>Númerica</v>
      </c>
      <c r="K360" s="181" t="str">
        <f>VLOOKUP(A360,'PAI 2025 GPS rempl2)'!$A$4:$V$504,20,0)</f>
        <v>2025-02-03</v>
      </c>
      <c r="L360" s="181" t="str">
        <f>VLOOKUP(A360,'PAI 2025 GPS rempl2)'!$A$4:$V$504,21,0)</f>
        <v>2025-03-31</v>
      </c>
      <c r="M360" s="84" t="str">
        <f>VLOOKUP(A360,'PAI 2025 GPS rempl2)'!$A$4:$V$504,22,0)</f>
        <v>71-GRUPO DE TRABAJO DE FORMACION</v>
      </c>
      <c r="N360" s="84"/>
      <c r="O360" s="84"/>
      <c r="P360" s="84"/>
      <c r="Q360" s="84"/>
      <c r="S360" s="83" t="s">
        <v>1202</v>
      </c>
      <c r="T360" s="83" t="str">
        <f>VLOOKUP(A360,'PAI 2025 GPS rempl2)'!$A$3:$E$505,4,0)</f>
        <v>Actividad propia</v>
      </c>
      <c r="U360" s="84" t="s">
        <v>1581</v>
      </c>
      <c r="V360" s="31">
        <f>VLOOKUP(S360,'PAI 2025 GPS rempl2)'!$E$4:$P$504,12,0)</f>
        <v>30</v>
      </c>
      <c r="W360" s="150" t="e">
        <f>+(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1" spans="1:23" x14ac:dyDescent="0.25">
      <c r="A361" s="83" t="s">
        <v>1204</v>
      </c>
      <c r="B361" s="83" t="str">
        <f>VLOOKUP(A361,'PAI 2025 GPS rempl2)'!$A$3:$E$505,4,0)</f>
        <v>Actividad propia</v>
      </c>
      <c r="C361" s="84" t="s">
        <v>1581</v>
      </c>
      <c r="D361" s="84" t="s">
        <v>1589</v>
      </c>
      <c r="E361" s="84" t="s">
        <v>730</v>
      </c>
      <c r="F361" s="84"/>
      <c r="G361" s="84" t="str">
        <f>VLOOKUP(A361,'PAI 2025 GPS rempl2)'!$E$4:$L$504,8,0)</f>
        <v>N/A</v>
      </c>
      <c r="H361" s="84" t="str">
        <f>VLOOKUP(A361,'PAI 2025 GPS rempl2)'!$A$4:$V$504,15,0)</f>
        <v>Elaborar e implementar un protocolo de  enfoque diferencial de la oferta académica (Protocolo elaborado)</v>
      </c>
      <c r="I361" s="84">
        <f>VLOOKUP(A361,'PAI 2025 GPS rempl2)'!$A$4:$V$504,17,0)</f>
        <v>1</v>
      </c>
      <c r="J361" s="84" t="str">
        <f>VLOOKUP(A361,'PAI 2025 GPS rempl2)'!$A$4:$V$504,18,0)</f>
        <v>Númerica</v>
      </c>
      <c r="K361" s="181" t="str">
        <f>VLOOKUP(A361,'PAI 2025 GPS rempl2)'!$A$4:$V$504,20,0)</f>
        <v>2025-04-01</v>
      </c>
      <c r="L361" s="181" t="str">
        <f>VLOOKUP(A361,'PAI 2025 GPS rempl2)'!$A$4:$V$504,21,0)</f>
        <v>2025-11-28</v>
      </c>
      <c r="M361" s="84" t="str">
        <f>VLOOKUP(A361,'PAI 2025 GPS rempl2)'!$A$4:$V$504,22,0)</f>
        <v>71-GRUPO DE TRABAJO DE FORMACION</v>
      </c>
      <c r="N361" s="84"/>
      <c r="O361" s="84"/>
      <c r="P361" s="84"/>
      <c r="Q361" s="84"/>
      <c r="S361" s="83" t="s">
        <v>1204</v>
      </c>
      <c r="T361" s="83" t="str">
        <f>VLOOKUP(A361,'PAI 2025 GPS rempl2)'!$A$3:$E$505,4,0)</f>
        <v>Actividad propia</v>
      </c>
      <c r="U361" s="84" t="s">
        <v>1581</v>
      </c>
      <c r="V361" s="31">
        <f>VLOOKUP(S361,'PAI 2025 GPS rempl2)'!$E$4:$P$504,12,0)</f>
        <v>60</v>
      </c>
      <c r="W361" s="150" t="e">
        <f>+(V361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2" spans="1:23" x14ac:dyDescent="0.25">
      <c r="A362" s="83" t="s">
        <v>1206</v>
      </c>
      <c r="B362" s="83" t="str">
        <f>VLOOKUP(A362,'PAI 2025 GPS rempl2)'!$A$3:$E$505,4,0)</f>
        <v>Actividad propia</v>
      </c>
      <c r="C362" s="84" t="s">
        <v>1581</v>
      </c>
      <c r="D362" s="84" t="s">
        <v>1589</v>
      </c>
      <c r="E362" s="84" t="s">
        <v>730</v>
      </c>
      <c r="F362" s="84"/>
      <c r="G362" s="84" t="str">
        <f>VLOOKUP(A362,'PAI 2025 GPS rempl2)'!$E$4:$L$504,8,0)</f>
        <v>N/A</v>
      </c>
      <c r="H362" s="84" t="str">
        <f>VLOOKUP(A362,'PAI 2025 GPS rempl2)'!$A$4:$V$504,15,0)</f>
        <v>Ejecutar el plan de trabajo del programa de enfoque diferencial.  (Informe de la ejecución del programa)</v>
      </c>
      <c r="I362" s="84">
        <f>VLOOKUP(A362,'PAI 2025 GPS rempl2)'!$A$4:$V$504,17,0)</f>
        <v>100</v>
      </c>
      <c r="J362" s="84" t="str">
        <f>VLOOKUP(A362,'PAI 2025 GPS rempl2)'!$A$4:$V$504,18,0)</f>
        <v>Porcentual</v>
      </c>
      <c r="K362" s="181" t="str">
        <f>VLOOKUP(A362,'PAI 2025 GPS rempl2)'!$A$4:$V$504,20,0)</f>
        <v>2025-04-01</v>
      </c>
      <c r="L362" s="181" t="str">
        <f>VLOOKUP(A362,'PAI 2025 GPS rempl2)'!$A$4:$V$504,21,0)</f>
        <v>2025-11-28</v>
      </c>
      <c r="M362" s="84" t="str">
        <f>VLOOKUP(A362,'PAI 2025 GPS rempl2)'!$A$4:$V$504,22,0)</f>
        <v>71-GRUPO DE TRABAJO DE FORMACION</v>
      </c>
      <c r="N362" s="84"/>
      <c r="O362" s="84"/>
      <c r="P362" s="84"/>
      <c r="Q362" s="84"/>
      <c r="S362" s="83" t="s">
        <v>1206</v>
      </c>
      <c r="T362" s="83" t="str">
        <f>VLOOKUP(A362,'PAI 2025 GPS rempl2)'!$A$3:$E$505,4,0)</f>
        <v>Actividad propia</v>
      </c>
      <c r="U362" s="84" t="s">
        <v>1581</v>
      </c>
      <c r="V362" s="31">
        <f>VLOOKUP(S362,'PAI 2025 GPS rempl2)'!$E$4:$P$504,12,0)</f>
        <v>10</v>
      </c>
      <c r="W362" s="150" t="e">
        <f>+(V362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3" spans="1:23" x14ac:dyDescent="0.25">
      <c r="A363" s="83" t="s">
        <v>1207</v>
      </c>
      <c r="B363" s="83" t="str">
        <f>VLOOKUP(A363,'PAI 2025 GPS rempl2)'!$A$3:$E$505,4,0)</f>
        <v>Producto</v>
      </c>
      <c r="C363" s="84" t="s">
        <v>1581</v>
      </c>
      <c r="D363" s="84" t="s">
        <v>1585</v>
      </c>
      <c r="E363" s="84" t="s">
        <v>646</v>
      </c>
      <c r="F363" s="84" t="s">
        <v>11</v>
      </c>
      <c r="G363" s="84" t="str">
        <f>VLOOKUP(A363,'PAI 2025 GPS rempl2)'!$E$4:$L$504,8,0)</f>
        <v>C-3599-0200-0005-53105b</v>
      </c>
      <c r="H363" s="84" t="str">
        <f>VLOOKUP(A363,'PAI 2025 GPS rempl2)'!$A$4:$V$504,15,0)</f>
        <v>Plataforma del Campus virtual accesible conforme a los estándares WCAG 2.1 nivel AA implementada (Informe consolidado de la implementación)</v>
      </c>
      <c r="I363" s="84">
        <f>VLOOKUP(A363,'PAI 2025 GPS rempl2)'!$A$4:$V$504,17,0)</f>
        <v>100</v>
      </c>
      <c r="J363" s="84" t="str">
        <f>VLOOKUP(A363,'PAI 2025 GPS rempl2)'!$A$4:$V$504,18,0)</f>
        <v>Porcentual</v>
      </c>
      <c r="K363" s="181" t="str">
        <f>VLOOKUP(A363,'PAI 2025 GPS rempl2)'!$A$4:$V$504,20,0)</f>
        <v>2025-02-17</v>
      </c>
      <c r="L363" s="181" t="str">
        <f>VLOOKUP(A363,'PAI 2025 GPS rempl2)'!$A$4:$V$504,21,0)</f>
        <v>2025-12-12</v>
      </c>
      <c r="M363" s="84" t="str">
        <f>VLOOKUP(A363,'PAI 2025 GPS rempl2)'!$A$4:$V$504,22,0)</f>
        <v>71-GRUPO DE TRABAJO DE FORMACION</v>
      </c>
      <c r="N363" s="84" t="s">
        <v>1454</v>
      </c>
      <c r="O363" s="84" t="s">
        <v>1455</v>
      </c>
      <c r="P363" s="84">
        <v>0</v>
      </c>
      <c r="Q363" s="84" t="s">
        <v>1552</v>
      </c>
      <c r="S363" s="83" t="s">
        <v>1207</v>
      </c>
      <c r="T363" s="83" t="str">
        <f>VLOOKUP(A363,'PAI 2025 GPS rempl2)'!$A$3:$E$505,4,0)</f>
        <v>Producto</v>
      </c>
      <c r="U363" s="84" t="s">
        <v>1581</v>
      </c>
      <c r="V363" s="31">
        <f>VLOOKUP(S363,'PAI 2025 GPS rempl2)'!$E$4:$P$504,12,0)</f>
        <v>20</v>
      </c>
      <c r="W363" s="148">
        <f>(V363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4" spans="1:23" x14ac:dyDescent="0.25">
      <c r="A364" s="83" t="s">
        <v>1208</v>
      </c>
      <c r="B364" s="83" t="str">
        <f>VLOOKUP(A364,'PAI 2025 GPS rempl2)'!$A$3:$E$505,4,0)</f>
        <v>Actividad propia</v>
      </c>
      <c r="C364" s="84" t="s">
        <v>1581</v>
      </c>
      <c r="D364" s="84" t="s">
        <v>1585</v>
      </c>
      <c r="E364" s="84" t="s">
        <v>646</v>
      </c>
      <c r="F364" s="84"/>
      <c r="G364" s="84" t="str">
        <f>VLOOKUP(A364,'PAI 2025 GPS rempl2)'!$E$4:$L$504,8,0)</f>
        <v>N/A</v>
      </c>
      <c r="H364" s="84" t="str">
        <f>VLOOKUP(A364,'PAI 2025 GPS rempl2)'!$A$4:$V$504,15,0)</f>
        <v>Elaborar un diagnóstico de los aspectos que requieren ser implementados en accesibilidad de la plataforma del campus virtual. (Informe de diagnóstico).</v>
      </c>
      <c r="I364" s="84">
        <f>VLOOKUP(A364,'PAI 2025 GPS rempl2)'!$A$4:$V$504,17,0)</f>
        <v>1</v>
      </c>
      <c r="J364" s="84" t="str">
        <f>VLOOKUP(A364,'PAI 2025 GPS rempl2)'!$A$4:$V$504,18,0)</f>
        <v>Númerica</v>
      </c>
      <c r="K364" s="181" t="str">
        <f>VLOOKUP(A364,'PAI 2025 GPS rempl2)'!$A$4:$V$504,20,0)</f>
        <v>2025-02-17</v>
      </c>
      <c r="L364" s="181" t="str">
        <f>VLOOKUP(A364,'PAI 2025 GPS rempl2)'!$A$4:$V$504,21,0)</f>
        <v>2025-07-15</v>
      </c>
      <c r="M364" s="84" t="str">
        <f>VLOOKUP(A364,'PAI 2025 GPS rempl2)'!$A$4:$V$504,22,0)</f>
        <v>71-GRUPO DE TRABAJO DE FORMACION</v>
      </c>
      <c r="N364" s="84"/>
      <c r="O364" s="84"/>
      <c r="P364" s="84"/>
      <c r="Q364" s="84"/>
      <c r="S364" s="83" t="s">
        <v>1208</v>
      </c>
      <c r="T364" s="83" t="str">
        <f>VLOOKUP(A364,'PAI 2025 GPS rempl2)'!$A$3:$E$505,4,0)</f>
        <v>Actividad propia</v>
      </c>
      <c r="U364" s="84" t="s">
        <v>1581</v>
      </c>
      <c r="V364" s="31">
        <f>VLOOKUP(S364,'PAI 2025 GPS rempl2)'!$E$4:$P$504,12,0)</f>
        <v>30</v>
      </c>
      <c r="W364" s="150" t="e">
        <f>+(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5" spans="1:23" x14ac:dyDescent="0.25">
      <c r="A365" s="83" t="s">
        <v>1209</v>
      </c>
      <c r="B365" s="83" t="str">
        <f>VLOOKUP(A365,'PAI 2025 GPS rempl2)'!$A$3:$E$505,4,0)</f>
        <v>Actividad propia</v>
      </c>
      <c r="C365" s="84" t="s">
        <v>1581</v>
      </c>
      <c r="D365" s="84" t="s">
        <v>1585</v>
      </c>
      <c r="E365" s="84" t="s">
        <v>646</v>
      </c>
      <c r="F365" s="84"/>
      <c r="G365" s="84" t="str">
        <f>VLOOKUP(A365,'PAI 2025 GPS rempl2)'!$E$4:$L$504,8,0)</f>
        <v>N/A</v>
      </c>
      <c r="H365" s="84" t="str">
        <f>VLOOKUP(A365,'PAI 2025 GPS rempl2)'!$A$4:$V$504,15,0)</f>
        <v>Elaborar un plan de trabajo para la implementación de accesibilidad del campus virtual. (Plan de trabajo).</v>
      </c>
      <c r="I365" s="84">
        <f>VLOOKUP(A365,'PAI 2025 GPS rempl2)'!$A$4:$V$504,17,0)</f>
        <v>1</v>
      </c>
      <c r="J365" s="84" t="str">
        <f>VLOOKUP(A365,'PAI 2025 GPS rempl2)'!$A$4:$V$504,18,0)</f>
        <v>Númerica</v>
      </c>
      <c r="K365" s="181" t="str">
        <f>VLOOKUP(A365,'PAI 2025 GPS rempl2)'!$A$4:$V$504,20,0)</f>
        <v>2025-03-17</v>
      </c>
      <c r="L365" s="181" t="str">
        <f>VLOOKUP(A365,'PAI 2025 GPS rempl2)'!$A$4:$V$504,21,0)</f>
        <v>2025-07-31</v>
      </c>
      <c r="M365" s="84" t="str">
        <f>VLOOKUP(A365,'PAI 2025 GPS rempl2)'!$A$4:$V$504,22,0)</f>
        <v>71-GRUPO DE TRABAJO DE FORMACION</v>
      </c>
      <c r="N365" s="84"/>
      <c r="O365" s="84"/>
      <c r="P365" s="84"/>
      <c r="Q365" s="84"/>
      <c r="S365" s="83" t="s">
        <v>1209</v>
      </c>
      <c r="T365" s="83" t="str">
        <f>VLOOKUP(A365,'PAI 2025 GPS rempl2)'!$A$3:$E$505,4,0)</f>
        <v>Actividad propia</v>
      </c>
      <c r="U365" s="84" t="s">
        <v>1581</v>
      </c>
      <c r="V365" s="31">
        <f>VLOOKUP(S365,'PAI 2025 GPS rempl2)'!$E$4:$P$504,12,0)</f>
        <v>20</v>
      </c>
      <c r="W365" s="150" t="e">
        <f>+(V365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6" spans="1:23" x14ac:dyDescent="0.25">
      <c r="A366" s="83" t="s">
        <v>1210</v>
      </c>
      <c r="B366" s="83" t="str">
        <f>VLOOKUP(A366,'PAI 2025 GPS rempl2)'!$A$3:$E$505,4,0)</f>
        <v>Actividad propia</v>
      </c>
      <c r="C366" s="84" t="s">
        <v>1581</v>
      </c>
      <c r="D366" s="84" t="s">
        <v>1585</v>
      </c>
      <c r="E366" s="84" t="s">
        <v>646</v>
      </c>
      <c r="F366" s="84"/>
      <c r="G366" s="84" t="str">
        <f>VLOOKUP(A366,'PAI 2025 GPS rempl2)'!$E$4:$L$504,8,0)</f>
        <v>N/A</v>
      </c>
      <c r="H366" s="84" t="str">
        <f>VLOOKUP(A366,'PAI 2025 GPS rempl2)'!$A$4:$V$504,15,0)</f>
        <v>Ejecutar el plan de trabajo  para la implementación de accesibilidad de la plataforma del campus virtual. (Reporte de avance de la ejecución del plan de trabajo).</v>
      </c>
      <c r="I366" s="84">
        <f>VLOOKUP(A366,'PAI 2025 GPS rempl2)'!$A$4:$V$504,17,0)</f>
        <v>100</v>
      </c>
      <c r="J366" s="84" t="str">
        <f>VLOOKUP(A366,'PAI 2025 GPS rempl2)'!$A$4:$V$504,18,0)</f>
        <v>Porcentual</v>
      </c>
      <c r="K366" s="181" t="str">
        <f>VLOOKUP(A366,'PAI 2025 GPS rempl2)'!$A$4:$V$504,20,0)</f>
        <v>2025-04-01</v>
      </c>
      <c r="L366" s="181" t="str">
        <f>VLOOKUP(A366,'PAI 2025 GPS rempl2)'!$A$4:$V$504,21,0)</f>
        <v>2025-12-05</v>
      </c>
      <c r="M366" s="84" t="str">
        <f>VLOOKUP(A366,'PAI 2025 GPS rempl2)'!$A$4:$V$504,22,0)</f>
        <v>71-GRUPO DE TRABAJO DE FORMACION</v>
      </c>
      <c r="N366" s="84"/>
      <c r="O366" s="84"/>
      <c r="P366" s="84"/>
      <c r="Q366" s="84"/>
      <c r="S366" s="83" t="s">
        <v>1210</v>
      </c>
      <c r="T366" s="83" t="str">
        <f>VLOOKUP(A366,'PAI 2025 GPS rempl2)'!$A$3:$E$505,4,0)</f>
        <v>Actividad propia</v>
      </c>
      <c r="U366" s="84" t="s">
        <v>1581</v>
      </c>
      <c r="V366" s="31">
        <f>VLOOKUP(S366,'PAI 2025 GPS rempl2)'!$E$4:$P$504,12,0)</f>
        <v>40</v>
      </c>
      <c r="W366" s="150" t="e">
        <f>+(V366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7" spans="1:23" x14ac:dyDescent="0.25">
      <c r="A367" s="83" t="s">
        <v>1211</v>
      </c>
      <c r="B367" s="83" t="str">
        <f>VLOOKUP(A367,'PAI 2025 GPS rempl2)'!$A$3:$E$505,4,0)</f>
        <v>Actividad propia</v>
      </c>
      <c r="C367" s="84" t="s">
        <v>1581</v>
      </c>
      <c r="D367" s="84" t="s">
        <v>1585</v>
      </c>
      <c r="E367" s="84" t="s">
        <v>646</v>
      </c>
      <c r="F367" s="84"/>
      <c r="G367" s="84" t="str">
        <f>VLOOKUP(A367,'PAI 2025 GPS rempl2)'!$E$4:$L$504,8,0)</f>
        <v>N/A</v>
      </c>
      <c r="H367" s="84" t="str">
        <f>VLOOKUP(A367,'PAI 2025 GPS rempl2)'!$A$4:$V$504,15,0)</f>
        <v>Elaborar informe de resultados de la accesibilidad de la plataforma del campus virtual. (Informe consolidado de la  accesibilidad)</v>
      </c>
      <c r="I367" s="84">
        <f>VLOOKUP(A367,'PAI 2025 GPS rempl2)'!$A$4:$V$504,17,0)</f>
        <v>1</v>
      </c>
      <c r="J367" s="84" t="str">
        <f>VLOOKUP(A367,'PAI 2025 GPS rempl2)'!$A$4:$V$504,18,0)</f>
        <v>Númerica</v>
      </c>
      <c r="K367" s="181" t="str">
        <f>VLOOKUP(A367,'PAI 2025 GPS rempl2)'!$A$4:$V$504,20,0)</f>
        <v>2025-12-01</v>
      </c>
      <c r="L367" s="181" t="str">
        <f>VLOOKUP(A367,'PAI 2025 GPS rempl2)'!$A$4:$V$504,21,0)</f>
        <v>2025-12-12</v>
      </c>
      <c r="M367" s="84" t="str">
        <f>VLOOKUP(A367,'PAI 2025 GPS rempl2)'!$A$4:$V$504,22,0)</f>
        <v>71-GRUPO DE TRABAJO DE FORMACION</v>
      </c>
      <c r="N367" s="84"/>
      <c r="O367" s="84"/>
      <c r="P367" s="84"/>
      <c r="Q367" s="84"/>
      <c r="S367" s="83" t="s">
        <v>1211</v>
      </c>
      <c r="T367" s="83" t="str">
        <f>VLOOKUP(A367,'PAI 2025 GPS rempl2)'!$A$3:$E$505,4,0)</f>
        <v>Actividad propia</v>
      </c>
      <c r="U367" s="84" t="s">
        <v>1581</v>
      </c>
      <c r="V367" s="31">
        <f>VLOOKUP(S367,'PAI 2025 GPS rempl2)'!$E$4:$P$504,12,0)</f>
        <v>10</v>
      </c>
      <c r="W367" s="150" t="e">
        <f>+(V367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68" spans="1:23" x14ac:dyDescent="0.25">
      <c r="A368" s="83" t="s">
        <v>1212</v>
      </c>
      <c r="B368" s="83" t="str">
        <f>VLOOKUP(A368,'PAI 2025 GPS rempl2)'!$A$3:$E$505,4,0)</f>
        <v>Producto</v>
      </c>
      <c r="C368" s="84" t="s">
        <v>1581</v>
      </c>
      <c r="D368" s="84" t="s">
        <v>1585</v>
      </c>
      <c r="E368" s="84" t="s">
        <v>646</v>
      </c>
      <c r="F368" s="84" t="s">
        <v>10</v>
      </c>
      <c r="G368" s="84" t="str">
        <f>VLOOKUP(A368,'PAI 2025 GPS rempl2)'!$E$4:$L$504,8,0)</f>
        <v>C-3599-0200-0005-53105b</v>
      </c>
      <c r="H368" s="84" t="str">
        <f>VLOOKUP(A368,'PAI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8" s="84">
        <f>VLOOKUP(A368,'PAI 2025 GPS rempl2)'!$A$4:$V$504,17,0)</f>
        <v>290</v>
      </c>
      <c r="J368" s="84" t="str">
        <f>VLOOKUP(A368,'PAI 2025 GPS rempl2)'!$A$4:$V$504,18,0)</f>
        <v>Númerica</v>
      </c>
      <c r="K368" s="181" t="str">
        <f>VLOOKUP(A368,'PAI 2025 GPS rempl2)'!$A$4:$V$504,20,0)</f>
        <v>2025-03-01</v>
      </c>
      <c r="L368" s="181" t="str">
        <f>VLOOKUP(A368,'PAI 2025 GPS rempl2)'!$A$4:$V$504,21,0)</f>
        <v>2025-12-12</v>
      </c>
      <c r="M368" s="84" t="str">
        <f>VLOOKUP(A368,'PAI 2025 GPS rempl2)'!$A$4:$V$504,22,0)</f>
        <v>71-GRUPO DE TRABAJO DE FORMACION</v>
      </c>
      <c r="N368" s="84" t="s">
        <v>1456</v>
      </c>
      <c r="O368" s="84" t="s">
        <v>1457</v>
      </c>
      <c r="P368" s="84" t="s">
        <v>1624</v>
      </c>
      <c r="Q368" s="84" t="s">
        <v>1800</v>
      </c>
      <c r="S368" s="83" t="s">
        <v>1212</v>
      </c>
      <c r="T368" s="83" t="str">
        <f>VLOOKUP(A368,'PAI 2025 GPS rempl2)'!$A$3:$E$505,4,0)</f>
        <v>Producto</v>
      </c>
      <c r="U368" s="84" t="s">
        <v>1581</v>
      </c>
      <c r="V368" s="31">
        <f>VLOOKUP(S368,'PAI 2025 GPS rempl2)'!$E$4:$P$504,12,0)</f>
        <v>30</v>
      </c>
      <c r="W368" s="148">
        <f>(V368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69" spans="1:23" x14ac:dyDescent="0.25">
      <c r="A369" s="83" t="s">
        <v>1213</v>
      </c>
      <c r="B369" s="83" t="str">
        <f>VLOOKUP(A369,'PAI 2025 GPS rempl2)'!$A$3:$E$505,4,0)</f>
        <v>Actividad propia</v>
      </c>
      <c r="C369" s="84" t="s">
        <v>1581</v>
      </c>
      <c r="D369" s="84" t="s">
        <v>1585</v>
      </c>
      <c r="E369" s="84" t="s">
        <v>646</v>
      </c>
      <c r="F369" s="84"/>
      <c r="G369" s="84" t="str">
        <f>VLOOKUP(A369,'PAI 2025 GPS rempl2)'!$E$4:$L$504,8,0)</f>
        <v>N/A</v>
      </c>
      <c r="H369" s="84" t="str">
        <f>VLOOKUP(A369,'PAI 2025 GPS rempl2)'!$A$4:$V$504,15,0)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369" s="84">
        <f>VLOOKUP(A369,'PAI 2025 GPS rempl2)'!$A$4:$V$504,17,0)</f>
        <v>290</v>
      </c>
      <c r="J369" s="84" t="str">
        <f>VLOOKUP(A369,'PAI 2025 GPS rempl2)'!$A$4:$V$504,18,0)</f>
        <v>Númerica</v>
      </c>
      <c r="K369" s="181" t="str">
        <f>VLOOKUP(A369,'PAI 2025 GPS rempl2)'!$A$4:$V$504,20,0)</f>
        <v>2025-03-01</v>
      </c>
      <c r="L369" s="181" t="str">
        <f>VLOOKUP(A369,'PAI 2025 GPS rempl2)'!$A$4:$V$504,21,0)</f>
        <v>2025-12-12</v>
      </c>
      <c r="M369" s="84" t="str">
        <f>VLOOKUP(A369,'PAI 2025 GPS rempl2)'!$A$4:$V$504,22,0)</f>
        <v>71-GRUPO DE TRABAJO DE FORMACION</v>
      </c>
      <c r="N369" s="84"/>
      <c r="O369" s="84"/>
      <c r="P369" s="84"/>
      <c r="Q369" s="84"/>
      <c r="S369" s="83" t="s">
        <v>1213</v>
      </c>
      <c r="T369" s="83" t="str">
        <f>VLOOKUP(A369,'PAI 2025 GPS rempl2)'!$A$3:$E$505,4,0)</f>
        <v>Actividad propia</v>
      </c>
      <c r="U369" s="84" t="s">
        <v>1581</v>
      </c>
      <c r="V369" s="31">
        <f>VLOOKUP(S369,'PAI 2025 GPS rempl2)'!$E$4:$P$504,12,0)</f>
        <v>70</v>
      </c>
      <c r="W369" s="150" t="e">
        <f>+(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0" spans="1:23" x14ac:dyDescent="0.25">
      <c r="A370" s="83" t="s">
        <v>1214</v>
      </c>
      <c r="B370" s="83" t="str">
        <f>VLOOKUP(A370,'PAI 2025 GPS rempl2)'!$A$3:$E$505,4,0)</f>
        <v>Actividad propia</v>
      </c>
      <c r="C370" s="84" t="s">
        <v>1581</v>
      </c>
      <c r="D370" s="84" t="s">
        <v>1585</v>
      </c>
      <c r="E370" s="84" t="s">
        <v>646</v>
      </c>
      <c r="F370" s="84"/>
      <c r="G370" s="84" t="str">
        <f>VLOOKUP(A370,'PAI 2025 GPS rempl2)'!$E$4:$L$504,8,0)</f>
        <v>N/A</v>
      </c>
      <c r="H370" s="84" t="str">
        <f>VLOOKUP(A370,'PAI 2025 GPS rempl2)'!$A$4:$V$504,15,0)</f>
        <v>Elaborar informe final de las Jornadas de Formación (Capacitaciones, Sensibilizaciones, Jornada de Información) en Metrología Legal y Reglamentos Técnicos. (Informe final con resultados de la actividad, elaborado).</v>
      </c>
      <c r="I370" s="84">
        <f>VLOOKUP(A370,'PAI 2025 GPS rempl2)'!$A$4:$V$504,17,0)</f>
        <v>1</v>
      </c>
      <c r="J370" s="84" t="str">
        <f>VLOOKUP(A370,'PAI 2025 GPS rempl2)'!$A$4:$V$504,18,0)</f>
        <v>Númerica</v>
      </c>
      <c r="K370" s="181" t="str">
        <f>VLOOKUP(A370,'PAI 2025 GPS rempl2)'!$A$4:$V$504,20,0)</f>
        <v>2025-12-01</v>
      </c>
      <c r="L370" s="181" t="str">
        <f>VLOOKUP(A370,'PAI 2025 GPS rempl2)'!$A$4:$V$504,21,0)</f>
        <v>2025-12-12</v>
      </c>
      <c r="M370" s="84" t="str">
        <f>VLOOKUP(A370,'PAI 2025 GPS rempl2)'!$A$4:$V$504,22,0)</f>
        <v>71-GRUPO DE TRABAJO DE FORMACION</v>
      </c>
      <c r="N370" s="84"/>
      <c r="O370" s="84"/>
      <c r="P370" s="84"/>
      <c r="Q370" s="84"/>
      <c r="S370" s="83" t="s">
        <v>1214</v>
      </c>
      <c r="T370" s="83" t="str">
        <f>VLOOKUP(A370,'PAI 2025 GPS rempl2)'!$A$3:$E$505,4,0)</f>
        <v>Actividad propia</v>
      </c>
      <c r="U370" s="84" t="s">
        <v>1581</v>
      </c>
      <c r="V370" s="31">
        <v>50</v>
      </c>
      <c r="W370" s="150" t="e">
        <f>+(V370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1" spans="1:23" x14ac:dyDescent="0.25">
      <c r="A371" s="83" t="s">
        <v>1216</v>
      </c>
      <c r="B371" s="83" t="str">
        <f>VLOOKUP(A371,'PAI 2025 GPS rempl2)'!$A$3:$E$505,4,0)</f>
        <v>Producto</v>
      </c>
      <c r="C371" s="84" t="s">
        <v>1588</v>
      </c>
      <c r="D371" s="84" t="s">
        <v>1597</v>
      </c>
      <c r="E371" s="84" t="s">
        <v>1118</v>
      </c>
      <c r="F371" s="84" t="s">
        <v>61</v>
      </c>
      <c r="G371" s="84" t="str">
        <f>VLOOKUP(A371,'PAI 2025 GPS rempl2)'!$E$4:$L$504,8,0)</f>
        <v>N/A</v>
      </c>
      <c r="H371" s="84" t="str">
        <f>VLOOKUP(A371,'PAI 2025 GPS rempl2)'!$A$4:$V$504,15,0)</f>
        <v>Estrategia para incrementar los ingresos garantizando la sostenibilidad financiera de la Entidad, diseñada  (Documento de diseño de la estrategia para incrementar los ingresos)</v>
      </c>
      <c r="I371" s="84">
        <f>VLOOKUP(A371,'PAI 2025 GPS rempl2)'!$A$4:$V$504,17,0)</f>
        <v>1</v>
      </c>
      <c r="J371" s="84" t="str">
        <f>VLOOKUP(A371,'PAI 2025 GPS rempl2)'!$A$4:$V$504,18,0)</f>
        <v>Númerica</v>
      </c>
      <c r="K371" s="181" t="str">
        <f>VLOOKUP(A371,'PAI 2025 GPS rempl2)'!$A$4:$V$504,20,0)</f>
        <v>2025-02-17</v>
      </c>
      <c r="L371" s="181" t="str">
        <f>VLOOKUP(A371,'PAI 2025 GPS rempl2)'!$A$4:$V$504,21,0)</f>
        <v>2025-11-17</v>
      </c>
      <c r="M371" s="84" t="str">
        <f>VLOOKUP(A371,'PAI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1" s="84" t="s">
        <v>1795</v>
      </c>
      <c r="O371" s="84" t="s">
        <v>1451</v>
      </c>
      <c r="P371" s="84">
        <v>0</v>
      </c>
      <c r="Q371" s="84" t="s">
        <v>1551</v>
      </c>
      <c r="S371" s="83" t="s">
        <v>1216</v>
      </c>
      <c r="T371" s="83" t="str">
        <f>VLOOKUP(A371,'PAI 2025 GPS rempl2)'!$A$3:$E$505,4,0)</f>
        <v>Producto</v>
      </c>
      <c r="U371" s="84" t="s">
        <v>1588</v>
      </c>
      <c r="V371" s="31">
        <f>VLOOKUP(S371,'PAI 2025 GPS rempl2)'!$E$4:$P$504,12,0)</f>
        <v>100</v>
      </c>
      <c r="W371" s="31" t="e">
        <f>+(V371*100)/($V$112+#REF!+$V$321+$V$330+$V$371)</f>
        <v>#REF!</v>
      </c>
    </row>
    <row r="372" spans="1:23" x14ac:dyDescent="0.25">
      <c r="A372" s="83" t="s">
        <v>1219</v>
      </c>
      <c r="B372" s="83" t="str">
        <f>VLOOKUP(A372,'PAI 2025 GPS rempl2)'!$A$3:$E$505,4,0)</f>
        <v>Actividad propia</v>
      </c>
      <c r="C372" s="84" t="s">
        <v>1588</v>
      </c>
      <c r="D372" s="84" t="s">
        <v>1597</v>
      </c>
      <c r="E372" s="84" t="s">
        <v>1118</v>
      </c>
      <c r="F372" s="84"/>
      <c r="G372" s="84" t="str">
        <f>VLOOKUP(A372,'PAI 2025 GPS rempl2)'!$E$4:$L$504,8,0)</f>
        <v>N/A</v>
      </c>
      <c r="H372" s="84" t="str">
        <f>VLOOKUP(A372,'PAI 2025 GPS rempl2)'!$A$4:$V$504,15,0)</f>
        <v>Monitorear el comportamiento del recaudo por Delegatura y presentar reportes periódicos a los Delegados y al Secretario General (Tablero de control con el seguimiento del recaudo por delegatura  y Correos electrónicos)</v>
      </c>
      <c r="I372" s="84">
        <f>VLOOKUP(A372,'PAI 2025 GPS rempl2)'!$A$4:$V$504,17,0)</f>
        <v>6</v>
      </c>
      <c r="J372" s="84" t="str">
        <f>VLOOKUP(A372,'PAI 2025 GPS rempl2)'!$A$4:$V$504,18,0)</f>
        <v>Númerica</v>
      </c>
      <c r="K372" s="181" t="str">
        <f>VLOOKUP(A372,'PAI 2025 GPS rempl2)'!$A$4:$V$504,20,0)</f>
        <v>2025-02-17</v>
      </c>
      <c r="L372" s="181" t="str">
        <f>VLOOKUP(A372,'PAI 2025 GPS rempl2)'!$A$4:$V$504,21,0)</f>
        <v>2025-11-17</v>
      </c>
      <c r="M372" s="84" t="str">
        <f>VLOOKUP(A372,'PAI 2025 GPS rempl2)'!$A$4:$V$504,22,0)</f>
        <v>100-SECRETARIA GENERAL;
130-DIRECCIÓN FINANCIERA</v>
      </c>
      <c r="N372" s="84"/>
      <c r="O372" s="84"/>
      <c r="P372" s="84"/>
      <c r="Q372" s="84"/>
      <c r="S372" s="83" t="s">
        <v>1219</v>
      </c>
      <c r="T372" s="83" t="str">
        <f>VLOOKUP(A372,'PAI 2025 GPS rempl2)'!$A$3:$E$505,4,0)</f>
        <v>Actividad propia</v>
      </c>
      <c r="U372" s="84" t="s">
        <v>1588</v>
      </c>
      <c r="V372" s="31">
        <f>VLOOKUP(S372,'PAI 2025 GPS rempl2)'!$E$4:$P$504,12,0)</f>
        <v>10</v>
      </c>
      <c r="W372" s="31" t="e">
        <f>+(V372*100)/($V$113+#REF!+#REF!+$V$322+$V$323+$V$324+$V$325+$V$331+$V$332+$V$372+$V$373+$V$375+$V$376)</f>
        <v>#REF!</v>
      </c>
    </row>
    <row r="373" spans="1:23" x14ac:dyDescent="0.25">
      <c r="A373" s="83" t="s">
        <v>1221</v>
      </c>
      <c r="B373" s="83" t="str">
        <f>VLOOKUP(A373,'PAI 2025 GPS rempl2)'!$A$3:$E$505,4,0)</f>
        <v>Actividad propia</v>
      </c>
      <c r="C373" s="84" t="s">
        <v>1588</v>
      </c>
      <c r="D373" s="84" t="s">
        <v>1597</v>
      </c>
      <c r="E373" s="84" t="s">
        <v>1118</v>
      </c>
      <c r="F373" s="84"/>
      <c r="G373" s="84" t="str">
        <f>VLOOKUP(A373,'PAI 2025 GPS rempl2)'!$E$4:$L$504,8,0)</f>
        <v>N/A</v>
      </c>
      <c r="H373" s="84" t="str">
        <f>VLOOKUP(A373,'PAI 2025 GPS rempl2)'!$A$4:$V$504,15,0)</f>
        <v>Elaborar y presentar en comité directivo el estudio de análisis de nuevas fuentes de ingreso (Documento de estudio con identificación de nuevas fuentes de ingresos y Acta del Comité Directivo)</v>
      </c>
      <c r="I373" s="84">
        <f>VLOOKUP(A373,'PAI 2025 GPS rempl2)'!$A$4:$V$504,17,0)</f>
        <v>1</v>
      </c>
      <c r="J373" s="84" t="str">
        <f>VLOOKUP(A373,'PAI 2025 GPS rempl2)'!$A$4:$V$504,18,0)</f>
        <v>Númerica</v>
      </c>
      <c r="K373" s="181" t="str">
        <f>VLOOKUP(A373,'PAI 2025 GPS rempl2)'!$A$4:$V$504,20,0)</f>
        <v>2025-02-17</v>
      </c>
      <c r="L373" s="181" t="str">
        <f>VLOOKUP(A373,'PAI 2025 GPS rempl2)'!$A$4:$V$504,21,0)</f>
        <v>2025-09-30</v>
      </c>
      <c r="M373" s="84" t="str">
        <f>VLOOKUP(A373,'PAI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3" s="84"/>
      <c r="O373" s="84"/>
      <c r="P373" s="84"/>
      <c r="Q373" s="84"/>
      <c r="S373" s="83" t="s">
        <v>1221</v>
      </c>
      <c r="T373" s="83" t="str">
        <f>VLOOKUP(A373,'PAI 2025 GPS rempl2)'!$A$3:$E$505,4,0)</f>
        <v>Actividad propia</v>
      </c>
      <c r="U373" s="84" t="s">
        <v>1588</v>
      </c>
      <c r="V373" s="31">
        <f>VLOOKUP(S373,'PAI 2025 GPS rempl2)'!$E$4:$P$504,12,0)</f>
        <v>30</v>
      </c>
      <c r="W373" s="31" t="e">
        <f>+(V373*100)/($V$113+#REF!+#REF!+$V$322+$V$323+$V$324+$V$325+$V$331+$V$332+$V$372+$V$373+$V$375+$V$376)</f>
        <v>#REF!</v>
      </c>
    </row>
    <row r="374" spans="1:23" x14ac:dyDescent="0.25">
      <c r="A374" s="83" t="s">
        <v>1224</v>
      </c>
      <c r="B374" s="83" t="str">
        <f>VLOOKUP(A374,'PAI 2025 GPS rempl2)'!$A$3:$E$505,4,0)</f>
        <v>Actividad sin participaci�n</v>
      </c>
      <c r="C374" s="84" t="s">
        <v>1588</v>
      </c>
      <c r="D374" s="84" t="s">
        <v>1597</v>
      </c>
      <c r="E374" s="84" t="s">
        <v>1118</v>
      </c>
      <c r="F374" s="84"/>
      <c r="G374" s="84" t="str">
        <f>VLOOKUP(A374,'PAI 2025 GPS rempl2)'!$E$4:$L$504,8,0)</f>
        <v>N/A</v>
      </c>
      <c r="H374" s="84" t="str">
        <f>VLOOKUP(A374,'PAI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4" s="84">
        <f>VLOOKUP(A374,'PAI 2025 GPS rempl2)'!$A$4:$V$504,17,0)</f>
        <v>1</v>
      </c>
      <c r="J374" s="84" t="str">
        <f>VLOOKUP(A374,'PAI 2025 GPS rempl2)'!$A$4:$V$504,18,0)</f>
        <v>Númerica</v>
      </c>
      <c r="K374" s="181" t="str">
        <f>VLOOKUP(A374,'PAI 2025 GPS rempl2)'!$A$4:$V$504,20,0)</f>
        <v>2025-02-17</v>
      </c>
      <c r="L374" s="181" t="str">
        <f>VLOOKUP(A374,'PAI 2025 GPS rempl2)'!$A$4:$V$504,21,0)</f>
        <v>2025-10-31</v>
      </c>
      <c r="M374" s="84" t="str">
        <f>VLOOKUP(A374,'PAI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4" s="84"/>
      <c r="O374" s="84"/>
      <c r="P374" s="84"/>
      <c r="Q374" s="84"/>
      <c r="S374" s="83" t="s">
        <v>1224</v>
      </c>
      <c r="T374" s="83" t="str">
        <f>VLOOKUP(A374,'PAI 2025 GPS rempl2)'!$A$3:$E$505,4,0)</f>
        <v>Actividad sin participaci�n</v>
      </c>
      <c r="U374" s="84" t="s">
        <v>1588</v>
      </c>
      <c r="V374" s="31">
        <f>VLOOKUP(S374,'PAI 2025 GPS rempl2)'!$E$4:$P$504,12,0)</f>
        <v>0</v>
      </c>
      <c r="W374" s="31">
        <f>+V374</f>
        <v>0</v>
      </c>
    </row>
    <row r="375" spans="1:23" x14ac:dyDescent="0.25">
      <c r="A375" s="83" t="s">
        <v>1226</v>
      </c>
      <c r="B375" s="83" t="str">
        <f>VLOOKUP(A375,'PAI 2025 GPS rempl2)'!$A$3:$E$505,4,0)</f>
        <v>Actividad propia</v>
      </c>
      <c r="C375" s="84" t="s">
        <v>1588</v>
      </c>
      <c r="D375" s="84" t="s">
        <v>1597</v>
      </c>
      <c r="E375" s="84" t="s">
        <v>1118</v>
      </c>
      <c r="F375" s="84"/>
      <c r="G375" s="84" t="str">
        <f>VLOOKUP(A375,'PAI 2025 GPS rempl2)'!$E$4:$L$504,8,0)</f>
        <v>N/A</v>
      </c>
      <c r="H375" s="84" t="str">
        <f>VLOOKUP(A375,'PAI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5" s="84">
        <f>VLOOKUP(A375,'PAI 2025 GPS rempl2)'!$A$4:$V$504,17,0)</f>
        <v>1</v>
      </c>
      <c r="J375" s="84" t="str">
        <f>VLOOKUP(A375,'PAI 2025 GPS rempl2)'!$A$4:$V$504,18,0)</f>
        <v>Númerica</v>
      </c>
      <c r="K375" s="181" t="str">
        <f>VLOOKUP(A375,'PAI 2025 GPS rempl2)'!$A$4:$V$504,20,0)</f>
        <v>2025-02-17</v>
      </c>
      <c r="L375" s="181" t="str">
        <f>VLOOKUP(A375,'PAI 2025 GPS rempl2)'!$A$4:$V$504,21,0)</f>
        <v>2025-05-30</v>
      </c>
      <c r="M375" s="84" t="str">
        <f>VLOOKUP(A375,'PAI 2025 GPS rempl2)'!$A$4:$V$504,22,0)</f>
        <v>130-DIRECCIÓN FINANCIERA;
11-GRUPO DE TRABAJO DE COBRO COACTIVO</v>
      </c>
      <c r="N375" s="84"/>
      <c r="O375" s="84"/>
      <c r="P375" s="84"/>
      <c r="Q375" s="84"/>
      <c r="S375" s="83" t="s">
        <v>1226</v>
      </c>
      <c r="T375" s="83" t="str">
        <f>VLOOKUP(A375,'PAI 2025 GPS rempl2)'!$A$3:$E$505,4,0)</f>
        <v>Actividad propia</v>
      </c>
      <c r="U375" s="84" t="s">
        <v>1588</v>
      </c>
      <c r="V375" s="31">
        <f>VLOOKUP(S375,'PAI 2025 GPS rempl2)'!$E$4:$P$504,12,0)</f>
        <v>30</v>
      </c>
      <c r="W375" s="31" t="e">
        <f>+(V375*100)/($V$113+#REF!+#REF!+$V$322+$V$323+$V$324+$V$325+$V$331+$V$332+$V$372+$V$373+$V$375+$V$376)</f>
        <v>#REF!</v>
      </c>
    </row>
    <row r="376" spans="1:23" x14ac:dyDescent="0.25">
      <c r="A376" s="83" t="s">
        <v>1228</v>
      </c>
      <c r="B376" s="83" t="str">
        <f>VLOOKUP(A376,'PAI 2025 GPS rempl2)'!$A$3:$E$505,4,0)</f>
        <v>Actividad propia</v>
      </c>
      <c r="C376" s="84" t="s">
        <v>1588</v>
      </c>
      <c r="D376" s="84" t="s">
        <v>1597</v>
      </c>
      <c r="E376" s="84" t="s">
        <v>1118</v>
      </c>
      <c r="F376" s="84"/>
      <c r="G376" s="84" t="str">
        <f>VLOOKUP(A376,'PAI 2025 GPS rempl2)'!$E$4:$L$504,8,0)</f>
        <v>N/A</v>
      </c>
      <c r="H376" s="84" t="str">
        <f>VLOOKUP(A376,'PAI 2025 GPS rempl2)'!$A$4:$V$504,15,0)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376" s="84">
        <f>VLOOKUP(A376,'PAI 2025 GPS rempl2)'!$A$4:$V$504,17,0)</f>
        <v>2</v>
      </c>
      <c r="J376" s="84" t="str">
        <f>VLOOKUP(A376,'PAI 2025 GPS rempl2)'!$A$4:$V$504,18,0)</f>
        <v>Númerica</v>
      </c>
      <c r="K376" s="181" t="str">
        <f>VLOOKUP(A376,'PAI 2025 GPS rempl2)'!$A$4:$V$504,20,0)</f>
        <v>2025-06-02</v>
      </c>
      <c r="L376" s="181" t="str">
        <f>VLOOKUP(A376,'PAI 2025 GPS rempl2)'!$A$4:$V$504,21,0)</f>
        <v>2025-11-17</v>
      </c>
      <c r="M376" s="84" t="str">
        <f>VLOOKUP(A376,'PAI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6" s="84"/>
      <c r="O376" s="84"/>
      <c r="P376" s="84"/>
      <c r="Q376" s="84"/>
      <c r="S376" s="83" t="s">
        <v>1228</v>
      </c>
      <c r="T376" s="83" t="str">
        <f>VLOOKUP(A376,'PAI 2025 GPS rempl2)'!$A$3:$E$505,4,0)</f>
        <v>Actividad propia</v>
      </c>
      <c r="U376" s="84" t="s">
        <v>1588</v>
      </c>
      <c r="V376" s="31">
        <f>VLOOKUP(S376,'PAI 2025 GPS rempl2)'!$E$4:$P$504,12,0)</f>
        <v>30</v>
      </c>
      <c r="W376" s="31" t="e">
        <f>+(V376*100)/($V$113+#REF!+#REF!+$V$322+$V$323+$V$324+$V$325+$V$331+$V$332+$V$372+$V$373+$V$375+$V$376)</f>
        <v>#REF!</v>
      </c>
    </row>
    <row r="377" spans="1:23" x14ac:dyDescent="0.25">
      <c r="A377" s="83" t="s">
        <v>1232</v>
      </c>
      <c r="B377" s="83" t="str">
        <f>VLOOKUP(A377,'PAI 2025 GPS rempl2)'!$A$3:$E$505,4,0)</f>
        <v>Producto</v>
      </c>
      <c r="C377" s="84" t="s">
        <v>1581</v>
      </c>
      <c r="D377" s="84" t="s">
        <v>1585</v>
      </c>
      <c r="E377" s="84" t="s">
        <v>646</v>
      </c>
      <c r="F377" s="84" t="s">
        <v>10</v>
      </c>
      <c r="G377" s="84" t="str">
        <f>VLOOKUP(A377,'PAI 2025 GPS rempl2)'!$E$4:$L$504,8,0)</f>
        <v>C-3503-0200-0016-40401c</v>
      </c>
      <c r="H377" s="84" t="str">
        <f>VLOOKUP(A377,'PAI 2025 GPS rempl2)'!$A$4:$V$504,15,0)</f>
        <v>Campañas de control preventivo en los sectores eléctrico, seguridad vial, hogar y construcción e hidrocarburos, realizadas</v>
      </c>
      <c r="I377" s="84">
        <f>VLOOKUP(A377,'PAI 2025 GPS rempl2)'!$A$4:$V$504,17,0)</f>
        <v>4</v>
      </c>
      <c r="J377" s="84" t="str">
        <f>VLOOKUP(A377,'PAI 2025 GPS rempl2)'!$A$4:$V$504,18,0)</f>
        <v>Númerica</v>
      </c>
      <c r="K377" s="181" t="str">
        <f>VLOOKUP(A377,'PAI 2025 GPS rempl2)'!$A$4:$V$504,20,0)</f>
        <v>2025-01-13</v>
      </c>
      <c r="L377" s="181" t="str">
        <f>VLOOKUP(A377,'PAI 2025 GPS rempl2)'!$A$4:$V$504,21,0)</f>
        <v>2025-12-31</v>
      </c>
      <c r="M377" s="84" t="str">
        <f>VLOOKUP(A377,'PAI 2025 GPS rempl2)'!$A$4:$V$504,22,0)</f>
        <v>6000-DESPACHO DEL SUPERINTENDENTE DELEGADO PARA EL CONTROL Y VERIFICACIÓN DE REGLAMENTOS TÉCNICOS Y METROLOGÍA LEGAL</v>
      </c>
      <c r="N377" s="84" t="s">
        <v>1456</v>
      </c>
      <c r="O377" s="84" t="s">
        <v>1457</v>
      </c>
      <c r="P377" s="84" t="s">
        <v>1625</v>
      </c>
      <c r="Q377" s="84" t="s">
        <v>1800</v>
      </c>
      <c r="S377" s="83" t="s">
        <v>1232</v>
      </c>
      <c r="T377" s="83" t="str">
        <f>VLOOKUP(A377,'PAI 2025 GPS rempl2)'!$A$3:$E$505,4,0)</f>
        <v>Producto</v>
      </c>
      <c r="U377" s="84" t="s">
        <v>1581</v>
      </c>
      <c r="V377" s="31">
        <f>VLOOKUP(S377,'PAI 2025 GPS rempl2)'!$E$4:$P$504,12,0)</f>
        <v>14</v>
      </c>
      <c r="W377" s="148">
        <f>(V377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78" spans="1:23" x14ac:dyDescent="0.25">
      <c r="A378" s="83" t="s">
        <v>1234</v>
      </c>
      <c r="B378" s="83" t="str">
        <f>VLOOKUP(A378,'PAI 2025 GPS rempl2)'!$A$3:$E$505,4,0)</f>
        <v>Actividad propia</v>
      </c>
      <c r="C378" s="84" t="s">
        <v>1581</v>
      </c>
      <c r="D378" s="84" t="s">
        <v>1585</v>
      </c>
      <c r="E378" s="84" t="s">
        <v>646</v>
      </c>
      <c r="F378" s="84"/>
      <c r="G378" s="84" t="str">
        <f>VLOOKUP(A378,'PAI 2025 GPS rempl2)'!$E$4:$L$504,8,0)</f>
        <v>N/A</v>
      </c>
      <c r="H378" s="84" t="str">
        <f>VLOOKUP(A378,'PAI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8" s="84">
        <f>VLOOKUP(A378,'PAI 2025 GPS rempl2)'!$A$4:$V$504,17,0)</f>
        <v>1</v>
      </c>
      <c r="J378" s="84" t="str">
        <f>VLOOKUP(A378,'PAI 2025 GPS rempl2)'!$A$4:$V$504,18,0)</f>
        <v>Númerica</v>
      </c>
      <c r="K378" s="181" t="str">
        <f>VLOOKUP(A378,'PAI 2025 GPS rempl2)'!$A$4:$V$504,20,0)</f>
        <v>2025-01-13</v>
      </c>
      <c r="L378" s="181" t="str">
        <f>VLOOKUP(A378,'PAI 2025 GPS rempl2)'!$A$4:$V$504,21,0)</f>
        <v>2025-08-28</v>
      </c>
      <c r="M378" s="84" t="str">
        <f>VLOOKUP(A378,'PAI 2025 GPS rempl2)'!$A$4:$V$504,22,0)</f>
        <v>6000-DESPACHO DEL SUPERINTENDENTE DELEGADO PARA EL CONTROL Y VERIFICACIÓN DE REGLAMENTOS TÉCNICOS Y METROLOGÍA LEGAL</v>
      </c>
      <c r="N378" s="84"/>
      <c r="O378" s="84"/>
      <c r="P378" s="84"/>
      <c r="Q378" s="84"/>
      <c r="S378" s="83" t="s">
        <v>1234</v>
      </c>
      <c r="T378" s="83" t="str">
        <f>VLOOKUP(A378,'PAI 2025 GPS rempl2)'!$A$3:$E$505,4,0)</f>
        <v>Actividad propia</v>
      </c>
      <c r="U378" s="84" t="s">
        <v>1581</v>
      </c>
      <c r="V378" s="31">
        <f>VLOOKUP(S378,'PAI 2025 GPS rempl2)'!$E$4:$P$504,12,0)</f>
        <v>20</v>
      </c>
      <c r="W378" s="150" t="e">
        <f>+(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79" spans="1:23" x14ac:dyDescent="0.25">
      <c r="A379" s="83" t="s">
        <v>1236</v>
      </c>
      <c r="B379" s="83" t="str">
        <f>VLOOKUP(A379,'PAI 2025 GPS rempl2)'!$A$3:$E$505,4,0)</f>
        <v>Actividad propia</v>
      </c>
      <c r="C379" s="84" t="s">
        <v>1581</v>
      </c>
      <c r="D379" s="84" t="s">
        <v>1585</v>
      </c>
      <c r="E379" s="84" t="s">
        <v>646</v>
      </c>
      <c r="F379" s="84"/>
      <c r="G379" s="84" t="str">
        <f>VLOOKUP(A379,'PAI 2025 GPS rempl2)'!$E$4:$L$504,8,0)</f>
        <v>N/A</v>
      </c>
      <c r="H379" s="84" t="str">
        <f>VLOOKUP(A379,'PAI 2025 GPS rempl2)'!$A$4:$V$504,15,0)</f>
        <v>Establecer el cronograma de visitas y requerimientos de cada una de las campañas en los sectores definidos (Cronograma)</v>
      </c>
      <c r="I379" s="84">
        <f>VLOOKUP(A379,'PAI 2025 GPS rempl2)'!$A$4:$V$504,17,0)</f>
        <v>1</v>
      </c>
      <c r="J379" s="84" t="str">
        <f>VLOOKUP(A379,'PAI 2025 GPS rempl2)'!$A$4:$V$504,18,0)</f>
        <v>Númerica</v>
      </c>
      <c r="K379" s="181" t="str">
        <f>VLOOKUP(A379,'PAI 2025 GPS rempl2)'!$A$4:$V$504,20,0)</f>
        <v>2025-01-13</v>
      </c>
      <c r="L379" s="181" t="str">
        <f>VLOOKUP(A379,'PAI 2025 GPS rempl2)'!$A$4:$V$504,21,0)</f>
        <v>2025-12-31</v>
      </c>
      <c r="M379" s="84" t="str">
        <f>VLOOKUP(A379,'PAI 2025 GPS rempl2)'!$A$4:$V$504,22,0)</f>
        <v>6000-DESPACHO DEL SUPERINTENDENTE DELEGADO PARA EL CONTROL Y VERIFICACIÓN DE REGLAMENTOS TÉCNICOS Y METROLOGÍA LEGAL</v>
      </c>
      <c r="N379" s="84"/>
      <c r="O379" s="84"/>
      <c r="P379" s="84"/>
      <c r="Q379" s="84"/>
      <c r="S379" s="83" t="s">
        <v>1236</v>
      </c>
      <c r="T379" s="83" t="str">
        <f>VLOOKUP(A379,'PAI 2025 GPS rempl2)'!$A$3:$E$505,4,0)</f>
        <v>Actividad propia</v>
      </c>
      <c r="U379" s="84" t="s">
        <v>1581</v>
      </c>
      <c r="V379" s="31">
        <f>VLOOKUP(S379,'PAI 2025 GPS rempl2)'!$E$4:$P$504,12,0)</f>
        <v>20</v>
      </c>
      <c r="W379" s="150" t="e">
        <f>+(V379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0" spans="1:23" x14ac:dyDescent="0.25">
      <c r="A380" s="83" t="s">
        <v>1238</v>
      </c>
      <c r="B380" s="83" t="str">
        <f>VLOOKUP(A380,'PAI 2025 GPS rempl2)'!$A$3:$E$505,4,0)</f>
        <v>Actividad propia</v>
      </c>
      <c r="C380" s="84" t="s">
        <v>1581</v>
      </c>
      <c r="D380" s="84" t="s">
        <v>1585</v>
      </c>
      <c r="E380" s="84" t="s">
        <v>646</v>
      </c>
      <c r="F380" s="84"/>
      <c r="G380" s="84" t="str">
        <f>VLOOKUP(A380,'PAI 2025 GPS rempl2)'!$E$4:$L$504,8,0)</f>
        <v>N/A</v>
      </c>
      <c r="H380" s="84" t="str">
        <f>VLOOKUP(A380,'PAI 2025 GPS rempl2)'!$A$4:$V$504,15,0)</f>
        <v>Ejecutar el cronograma de visitas y requerimientos (Seguimiento al cronograma y evidencias de ejecución)</v>
      </c>
      <c r="I380" s="84">
        <f>VLOOKUP(A380,'PAI 2025 GPS rempl2)'!$A$4:$V$504,17,0)</f>
        <v>100</v>
      </c>
      <c r="J380" s="84" t="str">
        <f>VLOOKUP(A380,'PAI 2025 GPS rempl2)'!$A$4:$V$504,18,0)</f>
        <v>Porcentual</v>
      </c>
      <c r="K380" s="181" t="str">
        <f>VLOOKUP(A380,'PAI 2025 GPS rempl2)'!$A$4:$V$504,20,0)</f>
        <v>2025-01-13</v>
      </c>
      <c r="L380" s="181" t="str">
        <f>VLOOKUP(A380,'PAI 2025 GPS rempl2)'!$A$4:$V$504,21,0)</f>
        <v>2025-12-31</v>
      </c>
      <c r="M380" s="84" t="str">
        <f>VLOOKUP(A380,'PAI 2025 GPS rempl2)'!$A$4:$V$504,22,0)</f>
        <v>6000-DESPACHO DEL SUPERINTENDENTE DELEGADO PARA EL CONTROL Y VERIFICACIÓN DE REGLAMENTOS TÉCNICOS Y METROLOGÍA LEGAL</v>
      </c>
      <c r="N380" s="84"/>
      <c r="O380" s="84"/>
      <c r="P380" s="84"/>
      <c r="Q380" s="84"/>
      <c r="S380" s="83" t="s">
        <v>1238</v>
      </c>
      <c r="T380" s="83" t="str">
        <f>VLOOKUP(A380,'PAI 2025 GPS rempl2)'!$A$3:$E$505,4,0)</f>
        <v>Actividad propia</v>
      </c>
      <c r="U380" s="84" t="s">
        <v>1581</v>
      </c>
      <c r="V380" s="31">
        <f>VLOOKUP(S380,'PAI 2025 GPS rempl2)'!$E$4:$P$504,12,0)</f>
        <v>30</v>
      </c>
      <c r="W380" s="150" t="e">
        <f>+(V380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1" spans="1:23" x14ac:dyDescent="0.25">
      <c r="A381" s="83" t="s">
        <v>1240</v>
      </c>
      <c r="B381" s="83" t="str">
        <f>VLOOKUP(A381,'PAI 2025 GPS rempl2)'!$A$3:$E$505,4,0)</f>
        <v>Actividad propia</v>
      </c>
      <c r="C381" s="84" t="s">
        <v>1581</v>
      </c>
      <c r="D381" s="84" t="s">
        <v>1585</v>
      </c>
      <c r="E381" s="84" t="s">
        <v>646</v>
      </c>
      <c r="F381" s="84"/>
      <c r="G381" s="84" t="str">
        <f>VLOOKUP(A381,'PAI 2025 GPS rempl2)'!$E$4:$L$504,8,0)</f>
        <v>N/A</v>
      </c>
      <c r="H381" s="84" t="str">
        <f>VLOOKUP(A381,'PAI 2025 GPS rempl2)'!$A$4:$V$504,15,0)</f>
        <v>Evaluar el resultado de las campañas (Informe de resultados de la campaña)</v>
      </c>
      <c r="I381" s="84">
        <f>VLOOKUP(A381,'PAI 2025 GPS rempl2)'!$A$4:$V$504,17,0)</f>
        <v>1</v>
      </c>
      <c r="J381" s="84" t="str">
        <f>VLOOKUP(A381,'PAI 2025 GPS rempl2)'!$A$4:$V$504,18,0)</f>
        <v>Númerica</v>
      </c>
      <c r="K381" s="181" t="str">
        <f>VLOOKUP(A381,'PAI 2025 GPS rempl2)'!$A$4:$V$504,20,0)</f>
        <v>2025-01-13</v>
      </c>
      <c r="L381" s="181" t="str">
        <f>VLOOKUP(A381,'PAI 2025 GPS rempl2)'!$A$4:$V$504,21,0)</f>
        <v>2025-12-31</v>
      </c>
      <c r="M381" s="84" t="str">
        <f>VLOOKUP(A381,'PAI 2025 GPS rempl2)'!$A$4:$V$504,22,0)</f>
        <v>6000-DESPACHO DEL SUPERINTENDENTE DELEGADO PARA EL CONTROL Y VERIFICACIÓN DE REGLAMENTOS TÉCNICOS Y METROLOGÍA LEGAL</v>
      </c>
      <c r="N381" s="84"/>
      <c r="O381" s="84"/>
      <c r="P381" s="84"/>
      <c r="Q381" s="84"/>
      <c r="S381" s="83" t="s">
        <v>1240</v>
      </c>
      <c r="T381" s="83" t="str">
        <f>VLOOKUP(A381,'PAI 2025 GPS rempl2)'!$A$3:$E$505,4,0)</f>
        <v>Actividad propia</v>
      </c>
      <c r="U381" s="84" t="s">
        <v>1581</v>
      </c>
      <c r="V381" s="31">
        <f>VLOOKUP(S381,'PAI 2025 GPS rempl2)'!$E$4:$P$504,12,0)</f>
        <v>30</v>
      </c>
      <c r="W381" s="150" t="e">
        <f>+(V381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2" spans="1:23" x14ac:dyDescent="0.25">
      <c r="A382" s="83" t="s">
        <v>1242</v>
      </c>
      <c r="B382" s="83" t="str">
        <f>VLOOKUP(A382,'PAI 2025 GPS rempl2)'!$A$3:$E$505,4,0)</f>
        <v>Producto</v>
      </c>
      <c r="C382" s="84" t="s">
        <v>1581</v>
      </c>
      <c r="D382" s="84" t="s">
        <v>1585</v>
      </c>
      <c r="E382" s="84" t="s">
        <v>646</v>
      </c>
      <c r="F382" s="84" t="s">
        <v>10</v>
      </c>
      <c r="G382" s="84" t="str">
        <f>VLOOKUP(A382,'PAI 2025 GPS rempl2)'!$E$4:$L$504,8,0)</f>
        <v>C-3503-0200-0016-40401c</v>
      </c>
      <c r="H382" s="84" t="str">
        <f>VLOOKUP(A382,'PAI 2025 GPS rempl2)'!$A$4:$V$504,15,0)</f>
        <v>Campañas de control preventivo en surtidores de combustibles, balanzas, preempacados y alcoholímetros, realizadas</v>
      </c>
      <c r="I382" s="84">
        <f>VLOOKUP(A382,'PAI 2025 GPS rempl2)'!$A$4:$V$504,17,0)</f>
        <v>4</v>
      </c>
      <c r="J382" s="84" t="str">
        <f>VLOOKUP(A382,'PAI 2025 GPS rempl2)'!$A$4:$V$504,18,0)</f>
        <v>Númerica</v>
      </c>
      <c r="K382" s="181" t="str">
        <f>VLOOKUP(A382,'PAI 2025 GPS rempl2)'!$A$4:$V$504,20,0)</f>
        <v>2025-01-13</v>
      </c>
      <c r="L382" s="181" t="str">
        <f>VLOOKUP(A382,'PAI 2025 GPS rempl2)'!$A$4:$V$504,21,0)</f>
        <v>2025-12-31</v>
      </c>
      <c r="M382" s="84" t="str">
        <f>VLOOKUP(A382,'PAI 2025 GPS rempl2)'!$A$4:$V$504,22,0)</f>
        <v>6000-DESPACHO DEL SUPERINTENDENTE DELEGADO PARA EL CONTROL Y VERIFICACIÓN DE REGLAMENTOS TÉCNICOS Y METROLOGÍA LEGAL</v>
      </c>
      <c r="N382" s="84" t="s">
        <v>1456</v>
      </c>
      <c r="O382" s="84" t="s">
        <v>1457</v>
      </c>
      <c r="P382" s="84" t="s">
        <v>1625</v>
      </c>
      <c r="Q382" s="84" t="s">
        <v>1800</v>
      </c>
      <c r="S382" s="83" t="s">
        <v>1242</v>
      </c>
      <c r="T382" s="83" t="str">
        <f>VLOOKUP(A382,'PAI 2025 GPS rempl2)'!$A$3:$E$505,4,0)</f>
        <v>Producto</v>
      </c>
      <c r="U382" s="84" t="s">
        <v>1581</v>
      </c>
      <c r="V382" s="31">
        <f>VLOOKUP(S382,'PAI 2025 GPS rempl2)'!$E$4:$P$504,12,0)</f>
        <v>14</v>
      </c>
      <c r="W382" s="148">
        <f>(V382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3" spans="1:23" x14ac:dyDescent="0.25">
      <c r="A383" s="83" t="s">
        <v>1243</v>
      </c>
      <c r="B383" s="83" t="str">
        <f>VLOOKUP(A383,'PAI 2025 GPS rempl2)'!$A$3:$E$505,4,0)</f>
        <v>Actividad propia</v>
      </c>
      <c r="C383" s="84" t="s">
        <v>1581</v>
      </c>
      <c r="D383" s="84" t="s">
        <v>1585</v>
      </c>
      <c r="E383" s="84" t="s">
        <v>646</v>
      </c>
      <c r="F383" s="84"/>
      <c r="G383" s="84" t="str">
        <f>VLOOKUP(A383,'PAI 2025 GPS rempl2)'!$E$4:$L$504,8,0)</f>
        <v>N/A</v>
      </c>
      <c r="H383" s="84" t="str">
        <f>VLOOKUP(A383,'PAI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3" s="84">
        <f>VLOOKUP(A383,'PAI 2025 GPS rempl2)'!$A$4:$V$504,17,0)</f>
        <v>1</v>
      </c>
      <c r="J383" s="84" t="str">
        <f>VLOOKUP(A383,'PAI 2025 GPS rempl2)'!$A$4:$V$504,18,0)</f>
        <v>Númerica</v>
      </c>
      <c r="K383" s="181" t="str">
        <f>VLOOKUP(A383,'PAI 2025 GPS rempl2)'!$A$4:$V$504,20,0)</f>
        <v>2025-01-13</v>
      </c>
      <c r="L383" s="181" t="str">
        <f>VLOOKUP(A383,'PAI 2025 GPS rempl2)'!$A$4:$V$504,21,0)</f>
        <v>2025-08-28</v>
      </c>
      <c r="M383" s="84" t="str">
        <f>VLOOKUP(A383,'PAI 2025 GPS rempl2)'!$A$4:$V$504,22,0)</f>
        <v>6000-DESPACHO DEL SUPERINTENDENTE DELEGADO PARA EL CONTROL Y VERIFICACIÓN DE REGLAMENTOS TÉCNICOS Y METROLOGÍA LEGAL</v>
      </c>
      <c r="N383" s="84"/>
      <c r="O383" s="84"/>
      <c r="P383" s="84"/>
      <c r="Q383" s="84"/>
      <c r="S383" s="83" t="s">
        <v>1243</v>
      </c>
      <c r="T383" s="83" t="str">
        <f>VLOOKUP(A383,'PAI 2025 GPS rempl2)'!$A$3:$E$505,4,0)</f>
        <v>Actividad propia</v>
      </c>
      <c r="U383" s="84" t="s">
        <v>1581</v>
      </c>
      <c r="V383" s="31">
        <f>VLOOKUP(S383,'PAI 2025 GPS rempl2)'!$E$4:$P$504,12,0)</f>
        <v>20</v>
      </c>
      <c r="W383" s="150" t="e">
        <f>+(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4" spans="1:23" x14ac:dyDescent="0.25">
      <c r="A384" s="83" t="s">
        <v>1244</v>
      </c>
      <c r="B384" s="83" t="str">
        <f>VLOOKUP(A384,'PAI 2025 GPS rempl2)'!$A$3:$E$505,4,0)</f>
        <v>Actividad propia</v>
      </c>
      <c r="C384" s="84" t="s">
        <v>1581</v>
      </c>
      <c r="D384" s="84" t="s">
        <v>1585</v>
      </c>
      <c r="E384" s="84" t="s">
        <v>646</v>
      </c>
      <c r="F384" s="84"/>
      <c r="G384" s="84" t="str">
        <f>VLOOKUP(A384,'PAI 2025 GPS rempl2)'!$E$4:$L$504,8,0)</f>
        <v>N/A</v>
      </c>
      <c r="H384" s="84" t="str">
        <f>VLOOKUP(A384,'PAI 2025 GPS rempl2)'!$A$4:$V$504,15,0)</f>
        <v>Establecer el cronograma de visitas y requerimientos de cada una de las campañas en los sectores definidos (Cronograma)</v>
      </c>
      <c r="I384" s="84">
        <f>VLOOKUP(A384,'PAI 2025 GPS rempl2)'!$A$4:$V$504,17,0)</f>
        <v>1</v>
      </c>
      <c r="J384" s="84" t="str">
        <f>VLOOKUP(A384,'PAI 2025 GPS rempl2)'!$A$4:$V$504,18,0)</f>
        <v>Númerica</v>
      </c>
      <c r="K384" s="181" t="str">
        <f>VLOOKUP(A384,'PAI 2025 GPS rempl2)'!$A$4:$V$504,20,0)</f>
        <v>2025-01-13</v>
      </c>
      <c r="L384" s="181" t="str">
        <f>VLOOKUP(A384,'PAI 2025 GPS rempl2)'!$A$4:$V$504,21,0)</f>
        <v>2025-12-31</v>
      </c>
      <c r="M384" s="84" t="str">
        <f>VLOOKUP(A384,'PAI 2025 GPS rempl2)'!$A$4:$V$504,22,0)</f>
        <v>6000-DESPACHO DEL SUPERINTENDENTE DELEGADO PARA EL CONTROL Y VERIFICACIÓN DE REGLAMENTOS TÉCNICOS Y METROLOGÍA LEGAL</v>
      </c>
      <c r="N384" s="84"/>
      <c r="O384" s="84"/>
      <c r="P384" s="84"/>
      <c r="Q384" s="84"/>
      <c r="S384" s="83" t="s">
        <v>1244</v>
      </c>
      <c r="T384" s="83" t="str">
        <f>VLOOKUP(A384,'PAI 2025 GPS rempl2)'!$A$3:$E$505,4,0)</f>
        <v>Actividad propia</v>
      </c>
      <c r="U384" s="84" t="s">
        <v>1581</v>
      </c>
      <c r="V384" s="31">
        <f>VLOOKUP(S384,'PAI 2025 GPS rempl2)'!$E$4:$P$504,12,0)</f>
        <v>20</v>
      </c>
      <c r="W384" s="150" t="e">
        <f>+(V384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5" spans="1:23" x14ac:dyDescent="0.25">
      <c r="A385" s="83" t="s">
        <v>1245</v>
      </c>
      <c r="B385" s="83" t="str">
        <f>VLOOKUP(A385,'PAI 2025 GPS rempl2)'!$A$3:$E$505,4,0)</f>
        <v>Actividad propia</v>
      </c>
      <c r="C385" s="84" t="s">
        <v>1581</v>
      </c>
      <c r="D385" s="84" t="s">
        <v>1585</v>
      </c>
      <c r="E385" s="84" t="s">
        <v>646</v>
      </c>
      <c r="F385" s="84"/>
      <c r="G385" s="84" t="str">
        <f>VLOOKUP(A385,'PAI 2025 GPS rempl2)'!$E$4:$L$504,8,0)</f>
        <v>N/A</v>
      </c>
      <c r="H385" s="84" t="str">
        <f>VLOOKUP(A385,'PAI 2025 GPS rempl2)'!$A$4:$V$504,15,0)</f>
        <v>Ejecutar el cronograma de visitas y requerimientos (Seguimiento al cronograma y evidencias de ejecución)</v>
      </c>
      <c r="I385" s="84">
        <f>VLOOKUP(A385,'PAI 2025 GPS rempl2)'!$A$4:$V$504,17,0)</f>
        <v>100</v>
      </c>
      <c r="J385" s="84" t="str">
        <f>VLOOKUP(A385,'PAI 2025 GPS rempl2)'!$A$4:$V$504,18,0)</f>
        <v>Porcentual</v>
      </c>
      <c r="K385" s="181" t="str">
        <f>VLOOKUP(A385,'PAI 2025 GPS rempl2)'!$A$4:$V$504,20,0)</f>
        <v>2025-01-13</v>
      </c>
      <c r="L385" s="181" t="str">
        <f>VLOOKUP(A385,'PAI 2025 GPS rempl2)'!$A$4:$V$504,21,0)</f>
        <v>2025-12-31</v>
      </c>
      <c r="M385" s="84" t="str">
        <f>VLOOKUP(A385,'PAI 2025 GPS rempl2)'!$A$4:$V$504,22,0)</f>
        <v>6000-DESPACHO DEL SUPERINTENDENTE DELEGADO PARA EL CONTROL Y VERIFICACIÓN DE REGLAMENTOS TÉCNICOS Y METROLOGÍA LEGAL</v>
      </c>
      <c r="N385" s="84"/>
      <c r="O385" s="84"/>
      <c r="P385" s="84"/>
      <c r="Q385" s="84"/>
      <c r="S385" s="83" t="s">
        <v>1245</v>
      </c>
      <c r="T385" s="83" t="str">
        <f>VLOOKUP(A385,'PAI 2025 GPS rempl2)'!$A$3:$E$505,4,0)</f>
        <v>Actividad propia</v>
      </c>
      <c r="U385" s="84" t="s">
        <v>1581</v>
      </c>
      <c r="V385" s="31">
        <f>VLOOKUP(S385,'PAI 2025 GPS rempl2)'!$E$4:$P$504,12,0)</f>
        <v>30</v>
      </c>
      <c r="W385" s="150" t="e">
        <f>+(V385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6" spans="1:23" x14ac:dyDescent="0.25">
      <c r="A386" s="83" t="s">
        <v>1246</v>
      </c>
      <c r="B386" s="83" t="str">
        <f>VLOOKUP(A386,'PAI 2025 GPS rempl2)'!$A$3:$E$505,4,0)</f>
        <v>Actividad propia</v>
      </c>
      <c r="C386" s="84" t="s">
        <v>1581</v>
      </c>
      <c r="D386" s="84" t="s">
        <v>1585</v>
      </c>
      <c r="E386" s="84" t="s">
        <v>646</v>
      </c>
      <c r="F386" s="84"/>
      <c r="G386" s="84" t="str">
        <f>VLOOKUP(A386,'PAI 2025 GPS rempl2)'!$E$4:$L$504,8,0)</f>
        <v>N/A</v>
      </c>
      <c r="H386" s="84" t="str">
        <f>VLOOKUP(A386,'PAI 2025 GPS rempl2)'!$A$4:$V$504,15,0)</f>
        <v>Evaluar el resultado de las campañas (Informe de resultados de la campaña)</v>
      </c>
      <c r="I386" s="84">
        <f>VLOOKUP(A386,'PAI 2025 GPS rempl2)'!$A$4:$V$504,17,0)</f>
        <v>1</v>
      </c>
      <c r="J386" s="84" t="str">
        <f>VLOOKUP(A386,'PAI 2025 GPS rempl2)'!$A$4:$V$504,18,0)</f>
        <v>Númerica</v>
      </c>
      <c r="K386" s="181" t="str">
        <f>VLOOKUP(A386,'PAI 2025 GPS rempl2)'!$A$4:$V$504,20,0)</f>
        <v>2025-01-13</v>
      </c>
      <c r="L386" s="181" t="str">
        <f>VLOOKUP(A386,'PAI 2025 GPS rempl2)'!$A$4:$V$504,21,0)</f>
        <v>2025-12-31</v>
      </c>
      <c r="M386" s="84" t="str">
        <f>VLOOKUP(A386,'PAI 2025 GPS rempl2)'!$A$4:$V$504,22,0)</f>
        <v>6000-DESPACHO DEL SUPERINTENDENTE DELEGADO PARA EL CONTROL Y VERIFICACIÓN DE REGLAMENTOS TÉCNICOS Y METROLOGÍA LEGAL</v>
      </c>
      <c r="N386" s="84"/>
      <c r="O386" s="84"/>
      <c r="P386" s="84"/>
      <c r="Q386" s="84"/>
      <c r="S386" s="83" t="s">
        <v>1246</v>
      </c>
      <c r="T386" s="83" t="str">
        <f>VLOOKUP(A386,'PAI 2025 GPS rempl2)'!$A$3:$E$505,4,0)</f>
        <v>Actividad propia</v>
      </c>
      <c r="U386" s="84" t="s">
        <v>1581</v>
      </c>
      <c r="V386" s="31">
        <f>VLOOKUP(S386,'PAI 2025 GPS rempl2)'!$E$4:$P$504,12,0)</f>
        <v>30</v>
      </c>
      <c r="W386" s="150" t="e">
        <f>+(V386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7" spans="1:23" x14ac:dyDescent="0.25">
      <c r="A387" s="83" t="s">
        <v>1247</v>
      </c>
      <c r="B387" s="83" t="str">
        <f>VLOOKUP(A387,'PAI 2025 GPS rempl2)'!$A$3:$E$505,4,0)</f>
        <v>Producto</v>
      </c>
      <c r="C387" s="84" t="s">
        <v>1581</v>
      </c>
      <c r="D387" s="84" t="s">
        <v>1585</v>
      </c>
      <c r="E387" s="84" t="s">
        <v>646</v>
      </c>
      <c r="F387" s="84" t="s">
        <v>10</v>
      </c>
      <c r="G387" s="84" t="str">
        <f>VLOOKUP(A387,'PAI 2025 GPS rempl2)'!$E$4:$L$504,8,0)</f>
        <v>C-3503-0200-0016-40401c</v>
      </c>
      <c r="H387" s="84" t="str">
        <f>VLOOKUP(A387,'PAI 2025 GPS rempl2)'!$A$4:$V$504,15,0)</f>
        <v>Campañas de control preventivo en control de precios de combustibles, medicamentos y leche cruda, realizadas</v>
      </c>
      <c r="I387" s="84">
        <f>VLOOKUP(A387,'PAI 2025 GPS rempl2)'!$A$4:$V$504,17,0)</f>
        <v>4</v>
      </c>
      <c r="J387" s="84" t="str">
        <f>VLOOKUP(A387,'PAI 2025 GPS rempl2)'!$A$4:$V$504,18,0)</f>
        <v>Númerica</v>
      </c>
      <c r="K387" s="181" t="str">
        <f>VLOOKUP(A387,'PAI 2025 GPS rempl2)'!$A$4:$V$504,20,0)</f>
        <v>2025-01-13</v>
      </c>
      <c r="L387" s="181" t="str">
        <f>VLOOKUP(A387,'PAI 2025 GPS rempl2)'!$A$4:$V$504,21,0)</f>
        <v>2025-12-31</v>
      </c>
      <c r="M387" s="84" t="str">
        <f>VLOOKUP(A387,'PAI 2025 GPS rempl2)'!$A$4:$V$504,22,0)</f>
        <v>6000-DESPACHO DEL SUPERINTENDENTE DELEGADO PARA EL CONTROL Y VERIFICACIÓN DE REGLAMENTOS TÉCNICOS Y METROLOGÍA LEGAL</v>
      </c>
      <c r="N387" s="84" t="s">
        <v>1456</v>
      </c>
      <c r="O387" s="84" t="s">
        <v>1457</v>
      </c>
      <c r="P387" s="84" t="s">
        <v>1625</v>
      </c>
      <c r="Q387" s="84" t="s">
        <v>1800</v>
      </c>
      <c r="S387" s="83" t="s">
        <v>1247</v>
      </c>
      <c r="T387" s="83" t="str">
        <f>VLOOKUP(A387,'PAI 2025 GPS rempl2)'!$A$3:$E$505,4,0)</f>
        <v>Producto</v>
      </c>
      <c r="U387" s="84" t="s">
        <v>1581</v>
      </c>
      <c r="V387" s="31">
        <f>VLOOKUP(S387,'PAI 2025 GPS rempl2)'!$E$4:$P$504,12,0)</f>
        <v>14</v>
      </c>
      <c r="W387" s="148">
        <f>(V387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8" spans="1:23" x14ac:dyDescent="0.25">
      <c r="A388" s="83" t="s">
        <v>1248</v>
      </c>
      <c r="B388" s="83" t="str">
        <f>VLOOKUP(A388,'PAI 2025 GPS rempl2)'!$A$3:$E$505,4,0)</f>
        <v>Actividad propia</v>
      </c>
      <c r="C388" s="84" t="s">
        <v>1581</v>
      </c>
      <c r="D388" s="84" t="s">
        <v>1585</v>
      </c>
      <c r="E388" s="84" t="s">
        <v>646</v>
      </c>
      <c r="F388" s="84"/>
      <c r="G388" s="84" t="str">
        <f>VLOOKUP(A388,'PAI 2025 GPS rempl2)'!$E$4:$L$504,8,0)</f>
        <v>N/A</v>
      </c>
      <c r="H388" s="84" t="str">
        <f>VLOOKUP(A388,'PAI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8" s="84">
        <f>VLOOKUP(A388,'PAI 2025 GPS rempl2)'!$A$4:$V$504,17,0)</f>
        <v>1</v>
      </c>
      <c r="J388" s="84" t="str">
        <f>VLOOKUP(A388,'PAI 2025 GPS rempl2)'!$A$4:$V$504,18,0)</f>
        <v>Númerica</v>
      </c>
      <c r="K388" s="181" t="str">
        <f>VLOOKUP(A388,'PAI 2025 GPS rempl2)'!$A$4:$V$504,20,0)</f>
        <v>2025-01-13</v>
      </c>
      <c r="L388" s="181" t="str">
        <f>VLOOKUP(A388,'PAI 2025 GPS rempl2)'!$A$4:$V$504,21,0)</f>
        <v>2025-08-28</v>
      </c>
      <c r="M388" s="84" t="str">
        <f>VLOOKUP(A388,'PAI 2025 GPS rempl2)'!$A$4:$V$504,22,0)</f>
        <v>6000-DESPACHO DEL SUPERINTENDENTE DELEGADO PARA EL CONTROL Y VERIFICACIÓN DE REGLAMENTOS TÉCNICOS Y METROLOGÍA LEGAL</v>
      </c>
      <c r="N388" s="84"/>
      <c r="O388" s="84"/>
      <c r="P388" s="84"/>
      <c r="Q388" s="84"/>
      <c r="S388" s="83" t="s">
        <v>1248</v>
      </c>
      <c r="T388" s="83" t="str">
        <f>VLOOKUP(A388,'PAI 2025 GPS rempl2)'!$A$3:$E$505,4,0)</f>
        <v>Actividad propia</v>
      </c>
      <c r="U388" s="84" t="s">
        <v>1581</v>
      </c>
      <c r="V388" s="31">
        <f>VLOOKUP(S388,'PAI 2025 GPS rempl2)'!$E$4:$P$504,12,0)</f>
        <v>20</v>
      </c>
      <c r="W388" s="150" t="e">
        <f>+(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89" spans="1:23" x14ac:dyDescent="0.25">
      <c r="A389" s="83" t="s">
        <v>1249</v>
      </c>
      <c r="B389" s="83" t="str">
        <f>VLOOKUP(A389,'PAI 2025 GPS rempl2)'!$A$3:$E$505,4,0)</f>
        <v>Actividad propia</v>
      </c>
      <c r="C389" s="84" t="s">
        <v>1581</v>
      </c>
      <c r="D389" s="84" t="s">
        <v>1585</v>
      </c>
      <c r="E389" s="84" t="s">
        <v>646</v>
      </c>
      <c r="F389" s="84"/>
      <c r="G389" s="84" t="str">
        <f>VLOOKUP(A389,'PAI 2025 GPS rempl2)'!$E$4:$L$504,8,0)</f>
        <v>N/A</v>
      </c>
      <c r="H389" s="84" t="str">
        <f>VLOOKUP(A389,'PAI 2025 GPS rempl2)'!$A$4:$V$504,15,0)</f>
        <v>Establecer el cronograma de visitas y requerimientos de cada una de las campañas en los sectores definidos (Cronograma)</v>
      </c>
      <c r="I389" s="84">
        <f>VLOOKUP(A389,'PAI 2025 GPS rempl2)'!$A$4:$V$504,17,0)</f>
        <v>1</v>
      </c>
      <c r="J389" s="84" t="str">
        <f>VLOOKUP(A389,'PAI 2025 GPS rempl2)'!$A$4:$V$504,18,0)</f>
        <v>Númerica</v>
      </c>
      <c r="K389" s="181" t="str">
        <f>VLOOKUP(A389,'PAI 2025 GPS rempl2)'!$A$4:$V$504,20,0)</f>
        <v>2025-01-13</v>
      </c>
      <c r="L389" s="181" t="str">
        <f>VLOOKUP(A389,'PAI 2025 GPS rempl2)'!$A$4:$V$504,21,0)</f>
        <v>2025-12-31</v>
      </c>
      <c r="M389" s="84" t="str">
        <f>VLOOKUP(A389,'PAI 2025 GPS rempl2)'!$A$4:$V$504,22,0)</f>
        <v>6000-DESPACHO DEL SUPERINTENDENTE DELEGADO PARA EL CONTROL Y VERIFICACIÓN DE REGLAMENTOS TÉCNICOS Y METROLOGÍA LEGAL</v>
      </c>
      <c r="N389" s="84"/>
      <c r="O389" s="84"/>
      <c r="P389" s="84"/>
      <c r="Q389" s="84"/>
      <c r="S389" s="83" t="s">
        <v>1249</v>
      </c>
      <c r="T389" s="83" t="str">
        <f>VLOOKUP(A389,'PAI 2025 GPS rempl2)'!$A$3:$E$505,4,0)</f>
        <v>Actividad propia</v>
      </c>
      <c r="U389" s="84" t="s">
        <v>1581</v>
      </c>
      <c r="V389" s="31">
        <f>VLOOKUP(S389,'PAI 2025 GPS rempl2)'!$E$4:$P$504,12,0)</f>
        <v>20</v>
      </c>
      <c r="W389" s="150" t="e">
        <f>+(V389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0" spans="1:23" x14ac:dyDescent="0.25">
      <c r="A390" s="83" t="s">
        <v>1250</v>
      </c>
      <c r="B390" s="83" t="str">
        <f>VLOOKUP(A390,'PAI 2025 GPS rempl2)'!$A$3:$E$505,4,0)</f>
        <v>Actividad propia</v>
      </c>
      <c r="C390" s="84" t="s">
        <v>1581</v>
      </c>
      <c r="D390" s="84" t="s">
        <v>1585</v>
      </c>
      <c r="E390" s="84" t="s">
        <v>646</v>
      </c>
      <c r="F390" s="84"/>
      <c r="G390" s="84" t="str">
        <f>VLOOKUP(A390,'PAI 2025 GPS rempl2)'!$E$4:$L$504,8,0)</f>
        <v>N/A</v>
      </c>
      <c r="H390" s="84" t="str">
        <f>VLOOKUP(A390,'PAI 2025 GPS rempl2)'!$A$4:$V$504,15,0)</f>
        <v>Ejecutar el cronograma de visitas y requerimientos (Seguimiento al cronograma y evidencias de ejecución)</v>
      </c>
      <c r="I390" s="84">
        <f>VLOOKUP(A390,'PAI 2025 GPS rempl2)'!$A$4:$V$504,17,0)</f>
        <v>100</v>
      </c>
      <c r="J390" s="84" t="str">
        <f>VLOOKUP(A390,'PAI 2025 GPS rempl2)'!$A$4:$V$504,18,0)</f>
        <v>Porcentual</v>
      </c>
      <c r="K390" s="181" t="str">
        <f>VLOOKUP(A390,'PAI 2025 GPS rempl2)'!$A$4:$V$504,20,0)</f>
        <v>2025-01-13</v>
      </c>
      <c r="L390" s="181" t="str">
        <f>VLOOKUP(A390,'PAI 2025 GPS rempl2)'!$A$4:$V$504,21,0)</f>
        <v>2025-12-31</v>
      </c>
      <c r="M390" s="84" t="str">
        <f>VLOOKUP(A390,'PAI 2025 GPS rempl2)'!$A$4:$V$504,22,0)</f>
        <v>6000-DESPACHO DEL SUPERINTENDENTE DELEGADO PARA EL CONTROL Y VERIFICACIÓN DE REGLAMENTOS TÉCNICOS Y METROLOGÍA LEGAL</v>
      </c>
      <c r="N390" s="84"/>
      <c r="O390" s="84"/>
      <c r="P390" s="84"/>
      <c r="Q390" s="84"/>
      <c r="S390" s="83" t="s">
        <v>1250</v>
      </c>
      <c r="T390" s="83" t="str">
        <f>VLOOKUP(A390,'PAI 2025 GPS rempl2)'!$A$3:$E$505,4,0)</f>
        <v>Actividad propia</v>
      </c>
      <c r="U390" s="84" t="s">
        <v>1581</v>
      </c>
      <c r="V390" s="31">
        <f>VLOOKUP(S390,'PAI 2025 GPS rempl2)'!$E$4:$P$504,12,0)</f>
        <v>30</v>
      </c>
      <c r="W390" s="150" t="e">
        <f>+(V390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1" spans="1:23" x14ac:dyDescent="0.25">
      <c r="A391" s="83" t="s">
        <v>1251</v>
      </c>
      <c r="B391" s="83" t="str">
        <f>VLOOKUP(A391,'PAI 2025 GPS rempl2)'!$A$3:$E$505,4,0)</f>
        <v>Actividad propia</v>
      </c>
      <c r="C391" s="84" t="s">
        <v>1581</v>
      </c>
      <c r="D391" s="84" t="s">
        <v>1585</v>
      </c>
      <c r="E391" s="84" t="s">
        <v>646</v>
      </c>
      <c r="F391" s="84"/>
      <c r="G391" s="84" t="str">
        <f>VLOOKUP(A391,'PAI 2025 GPS rempl2)'!$E$4:$L$504,8,0)</f>
        <v>N/A</v>
      </c>
      <c r="H391" s="84" t="str">
        <f>VLOOKUP(A391,'PAI 2025 GPS rempl2)'!$A$4:$V$504,15,0)</f>
        <v>Evaluar el resultado de las campañas (Informe de resultados de la campaña)</v>
      </c>
      <c r="I391" s="84">
        <f>VLOOKUP(A391,'PAI 2025 GPS rempl2)'!$A$4:$V$504,17,0)</f>
        <v>1</v>
      </c>
      <c r="J391" s="84" t="str">
        <f>VLOOKUP(A391,'PAI 2025 GPS rempl2)'!$A$4:$V$504,18,0)</f>
        <v>Númerica</v>
      </c>
      <c r="K391" s="181" t="str">
        <f>VLOOKUP(A391,'PAI 2025 GPS rempl2)'!$A$4:$V$504,20,0)</f>
        <v>2025-01-13</v>
      </c>
      <c r="L391" s="181" t="str">
        <f>VLOOKUP(A391,'PAI 2025 GPS rempl2)'!$A$4:$V$504,21,0)</f>
        <v>2025-12-31</v>
      </c>
      <c r="M391" s="84" t="str">
        <f>VLOOKUP(A391,'PAI 2025 GPS rempl2)'!$A$4:$V$504,22,0)</f>
        <v>6000-DESPACHO DEL SUPERINTENDENTE DELEGADO PARA EL CONTROL Y VERIFICACIÓN DE REGLAMENTOS TÉCNICOS Y METROLOGÍA LEGAL</v>
      </c>
      <c r="N391" s="84"/>
      <c r="O391" s="84"/>
      <c r="P391" s="84"/>
      <c r="Q391" s="84"/>
      <c r="S391" s="83" t="s">
        <v>1251</v>
      </c>
      <c r="T391" s="83" t="str">
        <f>VLOOKUP(A391,'PAI 2025 GPS rempl2)'!$A$3:$E$505,4,0)</f>
        <v>Actividad propia</v>
      </c>
      <c r="U391" s="84" t="s">
        <v>1581</v>
      </c>
      <c r="V391" s="31">
        <f>VLOOKUP(S391,'PAI 2025 GPS rempl2)'!$E$4:$P$504,12,0)</f>
        <v>30</v>
      </c>
      <c r="W391" s="150" t="e">
        <f>+(V391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2" spans="1:23" x14ac:dyDescent="0.25">
      <c r="A392" s="83" t="s">
        <v>1252</v>
      </c>
      <c r="B392" s="83" t="str">
        <f>VLOOKUP(A392,'PAI 2025 GPS rempl2)'!$A$3:$E$505,4,0)</f>
        <v>Producto</v>
      </c>
      <c r="C392" s="84" t="s">
        <v>1581</v>
      </c>
      <c r="D392" s="84" t="s">
        <v>1592</v>
      </c>
      <c r="E392" s="84" t="s">
        <v>1499</v>
      </c>
      <c r="F392" s="84" t="s">
        <v>10</v>
      </c>
      <c r="G392" s="84" t="str">
        <f>VLOOKUP(A392,'PAI 2025 GPS rempl2)'!$E$4:$L$504,8,0)</f>
        <v>C-3503-0200-0016-40401c</v>
      </c>
      <c r="H392" s="84" t="str">
        <f>VLOOKUP(A392,'PAI 2025 GPS rempl2)'!$A$4:$V$504,15,0)</f>
        <v>Proyecto de Reglamento Técnico Metrológico de Medidores de Agua de uso residencial</v>
      </c>
      <c r="I392" s="84">
        <f>VLOOKUP(A392,'PAI 2025 GPS rempl2)'!$A$4:$V$504,17,0)</f>
        <v>100</v>
      </c>
      <c r="J392" s="84" t="str">
        <f>VLOOKUP(A392,'PAI 2025 GPS rempl2)'!$A$4:$V$504,18,0)</f>
        <v>Porcentual</v>
      </c>
      <c r="K392" s="181" t="str">
        <f>VLOOKUP(A392,'PAI 2025 GPS rempl2)'!$A$4:$V$504,20,0)</f>
        <v>2025-02-03</v>
      </c>
      <c r="L392" s="181" t="str">
        <f>VLOOKUP(A392,'PAI 2025 GPS rempl2)'!$A$4:$V$504,21,0)</f>
        <v>2025-10-17</v>
      </c>
      <c r="M392" s="84" t="str">
        <f>VLOOKUP(A392,'PAI 2025 GPS rempl2)'!$A$4:$V$504,22,0)</f>
        <v>6000-DESPACHO DEL SUPERINTENDENTE DELEGADO PARA EL CONTROL Y VERIFICACIÓN DE REGLAMENTOS TÉCNICOS Y METROLOGÍA LEGAL</v>
      </c>
      <c r="N392" s="84" t="s">
        <v>1456</v>
      </c>
      <c r="O392" s="84" t="s">
        <v>1457</v>
      </c>
      <c r="P392" s="84" t="s">
        <v>1626</v>
      </c>
      <c r="Q392" s="84" t="s">
        <v>1800</v>
      </c>
      <c r="S392" s="83" t="s">
        <v>1252</v>
      </c>
      <c r="T392" s="83" t="str">
        <f>VLOOKUP(A392,'PAI 2025 GPS rempl2)'!$A$3:$E$505,4,0)</f>
        <v>Producto</v>
      </c>
      <c r="U392" s="84" t="s">
        <v>1581</v>
      </c>
      <c r="V392" s="31">
        <f>VLOOKUP(S392,'PAI 2025 GPS rempl2)'!$E$4:$P$504,12,0)</f>
        <v>14</v>
      </c>
      <c r="W392" s="148">
        <f>(V392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3" spans="1:23" x14ac:dyDescent="0.25">
      <c r="A393" s="83" t="s">
        <v>1254</v>
      </c>
      <c r="B393" s="83" t="str">
        <f>VLOOKUP(A393,'PAI 2025 GPS rempl2)'!$A$3:$E$505,4,0)</f>
        <v>Actividad propia</v>
      </c>
      <c r="C393" s="84" t="s">
        <v>1581</v>
      </c>
      <c r="D393" s="84" t="s">
        <v>1592</v>
      </c>
      <c r="E393" s="84" t="s">
        <v>1499</v>
      </c>
      <c r="F393" s="84"/>
      <c r="G393" s="84" t="str">
        <f>VLOOKUP(A393,'PAI 2025 GPS rempl2)'!$E$4:$L$504,8,0)</f>
        <v>N/A</v>
      </c>
      <c r="H393" s="84" t="str">
        <f>VLOOKUP(A393,'PAI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3" s="84">
        <f>VLOOKUP(A393,'PAI 2025 GPS rempl2)'!$A$4:$V$504,17,0)</f>
        <v>1</v>
      </c>
      <c r="J393" s="84" t="str">
        <f>VLOOKUP(A393,'PAI 2025 GPS rempl2)'!$A$4:$V$504,18,0)</f>
        <v>Númerica</v>
      </c>
      <c r="K393" s="181" t="str">
        <f>VLOOKUP(A393,'PAI 2025 GPS rempl2)'!$A$4:$V$504,20,0)</f>
        <v>2025-02-03</v>
      </c>
      <c r="L393" s="181" t="str">
        <f>VLOOKUP(A393,'PAI 2025 GPS rempl2)'!$A$4:$V$504,21,0)</f>
        <v>2025-03-14</v>
      </c>
      <c r="M393" s="84" t="str">
        <f>VLOOKUP(A393,'PAI 2025 GPS rempl2)'!$A$4:$V$504,22,0)</f>
        <v>6000-DESPACHO DEL SUPERINTENDENTE DELEGADO PARA EL CONTROL Y VERIFICACIÓN DE REGLAMENTOS TÉCNICOS Y METROLOGÍA LEGAL</v>
      </c>
      <c r="N393" s="84"/>
      <c r="O393" s="84"/>
      <c r="P393" s="84"/>
      <c r="Q393" s="84"/>
      <c r="S393" s="83" t="s">
        <v>1254</v>
      </c>
      <c r="T393" s="83" t="str">
        <f>VLOOKUP(A393,'PAI 2025 GPS rempl2)'!$A$3:$E$505,4,0)</f>
        <v>Actividad propia</v>
      </c>
      <c r="U393" s="84" t="s">
        <v>1581</v>
      </c>
      <c r="V393" s="31">
        <f>VLOOKUP(S393,'PAI 2025 GPS rempl2)'!$E$4:$P$504,12,0)</f>
        <v>20</v>
      </c>
      <c r="W393" s="150" t="e">
        <f>+(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4" spans="1:23" x14ac:dyDescent="0.25">
      <c r="A394" s="83" t="s">
        <v>1256</v>
      </c>
      <c r="B394" s="83" t="str">
        <f>VLOOKUP(A394,'PAI 2025 GPS rempl2)'!$A$3:$E$505,4,0)</f>
        <v>Actividad propia</v>
      </c>
      <c r="C394" s="84" t="s">
        <v>1581</v>
      </c>
      <c r="D394" s="84" t="s">
        <v>1592</v>
      </c>
      <c r="E394" s="84" t="s">
        <v>1499</v>
      </c>
      <c r="F394" s="84"/>
      <c r="G394" s="84" t="str">
        <f>VLOOKUP(A394,'PAI 2025 GPS rempl2)'!$E$4:$L$504,8,0)</f>
        <v>N/A</v>
      </c>
      <c r="H394" s="84" t="str">
        <f>VLOOKUP(A394,'PAI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4" s="84">
        <f>VLOOKUP(A394,'PAI 2025 GPS rempl2)'!$A$4:$V$504,17,0)</f>
        <v>1</v>
      </c>
      <c r="J394" s="84" t="str">
        <f>VLOOKUP(A394,'PAI 2025 GPS rempl2)'!$A$4:$V$504,18,0)</f>
        <v>Númerica</v>
      </c>
      <c r="K394" s="181" t="str">
        <f>VLOOKUP(A394,'PAI 2025 GPS rempl2)'!$A$4:$V$504,20,0)</f>
        <v>2025-03-17</v>
      </c>
      <c r="L394" s="181" t="str">
        <f>VLOOKUP(A394,'PAI 2025 GPS rempl2)'!$A$4:$V$504,21,0)</f>
        <v>2025-04-04</v>
      </c>
      <c r="M394" s="84" t="str">
        <f>VLOOKUP(A394,'PAI 2025 GPS rempl2)'!$A$4:$V$504,22,0)</f>
        <v>6000-DESPACHO DEL SUPERINTENDENTE DELEGADO PARA EL CONTROL Y VERIFICACIÓN DE REGLAMENTOS TÉCNICOS Y METROLOGÍA LEGAL</v>
      </c>
      <c r="N394" s="84"/>
      <c r="O394" s="84"/>
      <c r="P394" s="84"/>
      <c r="Q394" s="84"/>
      <c r="S394" s="83" t="s">
        <v>1256</v>
      </c>
      <c r="T394" s="83" t="str">
        <f>VLOOKUP(A394,'PAI 2025 GPS rempl2)'!$A$3:$E$505,4,0)</f>
        <v>Actividad propia</v>
      </c>
      <c r="U394" s="84" t="s">
        <v>1581</v>
      </c>
      <c r="V394" s="31">
        <f>VLOOKUP(S394,'PAI 2025 GPS rempl2)'!$E$4:$P$504,12,0)</f>
        <v>20</v>
      </c>
      <c r="W394" s="150" t="e">
        <f>+(V394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5" spans="1:23" x14ac:dyDescent="0.25">
      <c r="A395" s="83" t="s">
        <v>1258</v>
      </c>
      <c r="B395" s="83" t="str">
        <f>VLOOKUP(A395,'PAI 2025 GPS rempl2)'!$A$3:$E$505,4,0)</f>
        <v>Actividad propia</v>
      </c>
      <c r="C395" s="84" t="s">
        <v>1581</v>
      </c>
      <c r="D395" s="84" t="s">
        <v>1592</v>
      </c>
      <c r="E395" s="84" t="s">
        <v>1499</v>
      </c>
      <c r="F395" s="84"/>
      <c r="G395" s="84" t="str">
        <f>VLOOKUP(A395,'PAI 2025 GPS rempl2)'!$E$4:$L$504,8,0)</f>
        <v>N/A</v>
      </c>
      <c r="H395" s="84" t="str">
        <f>VLOOKUP(A395,'PAI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5" s="84">
        <f>VLOOKUP(A395,'PAI 2025 GPS rempl2)'!$A$4:$V$504,17,0)</f>
        <v>1</v>
      </c>
      <c r="J395" s="84" t="str">
        <f>VLOOKUP(A395,'PAI 2025 GPS rempl2)'!$A$4:$V$504,18,0)</f>
        <v>Númerica</v>
      </c>
      <c r="K395" s="181" t="str">
        <f>VLOOKUP(A395,'PAI 2025 GPS rempl2)'!$A$4:$V$504,20,0)</f>
        <v>2025-04-07</v>
      </c>
      <c r="L395" s="181" t="str">
        <f>VLOOKUP(A395,'PAI 2025 GPS rempl2)'!$A$4:$V$504,21,0)</f>
        <v>2025-05-02</v>
      </c>
      <c r="M395" s="84" t="str">
        <f>VLOOKUP(A395,'PAI 2025 GPS rempl2)'!$A$4:$V$504,22,0)</f>
        <v>6000-DESPACHO DEL SUPERINTENDENTE DELEGADO PARA EL CONTROL Y VERIFICACIÓN DE REGLAMENTOS TÉCNICOS Y METROLOGÍA LEGAL</v>
      </c>
      <c r="N395" s="84"/>
      <c r="O395" s="84"/>
      <c r="P395" s="84"/>
      <c r="Q395" s="84"/>
      <c r="S395" s="83" t="s">
        <v>1258</v>
      </c>
      <c r="T395" s="83" t="str">
        <f>VLOOKUP(A395,'PAI 2025 GPS rempl2)'!$A$3:$E$505,4,0)</f>
        <v>Actividad propia</v>
      </c>
      <c r="U395" s="84" t="s">
        <v>1581</v>
      </c>
      <c r="V395" s="31">
        <f>VLOOKUP(S395,'PAI 2025 GPS rempl2)'!$E$4:$P$504,12,0)</f>
        <v>20</v>
      </c>
      <c r="W395" s="150" t="e">
        <f>+(V395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6" spans="1:23" x14ac:dyDescent="0.25">
      <c r="A396" s="83" t="s">
        <v>1260</v>
      </c>
      <c r="B396" s="83" t="str">
        <f>VLOOKUP(A396,'PAI 2025 GPS rempl2)'!$A$3:$E$505,4,0)</f>
        <v>Actividad propia</v>
      </c>
      <c r="C396" s="84" t="s">
        <v>1581</v>
      </c>
      <c r="D396" s="84" t="s">
        <v>1592</v>
      </c>
      <c r="E396" s="84" t="s">
        <v>1499</v>
      </c>
      <c r="F396" s="84"/>
      <c r="G396" s="84" t="str">
        <f>VLOOKUP(A396,'PAI 2025 GPS rempl2)'!$E$4:$L$504,8,0)</f>
        <v>N/A</v>
      </c>
      <c r="H396" s="84" t="str">
        <f>VLOOKUP(A396,'PAI 2025 GPS rempl2)'!$A$4:$V$504,15,0)</f>
        <v>Remitir el proyecto de acto administrativo a abogacía de la competencia. (correo electrónico de remisión (o memo de traslado) y proyecto de acto administrativo  / Único entregable)</v>
      </c>
      <c r="I396" s="84">
        <f>VLOOKUP(A396,'PAI 2025 GPS rempl2)'!$A$4:$V$504,17,0)</f>
        <v>1</v>
      </c>
      <c r="J396" s="84" t="str">
        <f>VLOOKUP(A396,'PAI 2025 GPS rempl2)'!$A$4:$V$504,18,0)</f>
        <v>Númerica</v>
      </c>
      <c r="K396" s="181" t="str">
        <f>VLOOKUP(A396,'PAI 2025 GPS rempl2)'!$A$4:$V$504,20,0)</f>
        <v>2025-05-05</v>
      </c>
      <c r="L396" s="181" t="str">
        <f>VLOOKUP(A396,'PAI 2025 GPS rempl2)'!$A$4:$V$504,21,0)</f>
        <v>2025-05-23</v>
      </c>
      <c r="M396" s="84" t="str">
        <f>VLOOKUP(A396,'PAI 2025 GPS rempl2)'!$A$4:$V$504,22,0)</f>
        <v>6000-DESPACHO DEL SUPERINTENDENTE DELEGADO PARA EL CONTROL Y VERIFICACIÓN DE REGLAMENTOS TÉCNICOS Y METROLOGÍA LEGAL</v>
      </c>
      <c r="N396" s="84"/>
      <c r="O396" s="84"/>
      <c r="P396" s="84"/>
      <c r="Q396" s="84"/>
      <c r="S396" s="83" t="s">
        <v>1260</v>
      </c>
      <c r="T396" s="83" t="str">
        <f>VLOOKUP(A396,'PAI 2025 GPS rempl2)'!$A$3:$E$505,4,0)</f>
        <v>Actividad propia</v>
      </c>
      <c r="U396" s="84" t="s">
        <v>1581</v>
      </c>
      <c r="V396" s="31">
        <f>VLOOKUP(S396,'PAI 2025 GPS rempl2)'!$E$4:$P$504,12,0)</f>
        <v>20</v>
      </c>
      <c r="W396" s="150" t="e">
        <f>+(V396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7" spans="1:23" x14ac:dyDescent="0.25">
      <c r="A397" s="83" t="s">
        <v>1262</v>
      </c>
      <c r="B397" s="83" t="str">
        <f>VLOOKUP(A397,'PAI 2025 GPS rempl2)'!$A$3:$E$505,4,0)</f>
        <v>Actividad propia</v>
      </c>
      <c r="C397" s="84" t="s">
        <v>1581</v>
      </c>
      <c r="D397" s="84" t="s">
        <v>1592</v>
      </c>
      <c r="E397" s="84" t="s">
        <v>1499</v>
      </c>
      <c r="F397" s="84"/>
      <c r="G397" s="84" t="str">
        <f>VLOOKUP(A397,'PAI 2025 GPS rempl2)'!$E$4:$L$504,8,0)</f>
        <v>N/A</v>
      </c>
      <c r="H397" s="84" t="str">
        <f>VLOOKUP(A397,'PAI 2025 GPS rempl2)'!$A$4:$V$504,15,0)</f>
        <v>Ajustar el proyecto de acto administrativo acorde con comentarios, si hubiere lugar y enviar al Grupo de regulación para su expedición. (Correo electrónico de remisión y proyecto de acto administrativo ajustado / Único entregable)</v>
      </c>
      <c r="I397" s="84">
        <f>VLOOKUP(A397,'PAI 2025 GPS rempl2)'!$A$4:$V$504,17,0)</f>
        <v>1</v>
      </c>
      <c r="J397" s="84" t="str">
        <f>VLOOKUP(A397,'PAI 2025 GPS rempl2)'!$A$4:$V$504,18,0)</f>
        <v>Númerica</v>
      </c>
      <c r="K397" s="181" t="str">
        <f>VLOOKUP(A397,'PAI 2025 GPS rempl2)'!$A$4:$V$504,20,0)</f>
        <v>2025-06-20</v>
      </c>
      <c r="L397" s="181" t="str">
        <f>VLOOKUP(A397,'PAI 2025 GPS rempl2)'!$A$4:$V$504,21,0)</f>
        <v>2025-10-17</v>
      </c>
      <c r="M397" s="84" t="str">
        <f>VLOOKUP(A397,'PAI 2025 GPS rempl2)'!$A$4:$V$504,22,0)</f>
        <v>6000-DESPACHO DEL SUPERINTENDENTE DELEGADO PARA EL CONTROL Y VERIFICACIÓN DE REGLAMENTOS TÉCNICOS Y METROLOGÍA LEGAL</v>
      </c>
      <c r="N397" s="84"/>
      <c r="O397" s="84"/>
      <c r="P397" s="84"/>
      <c r="Q397" s="84"/>
      <c r="S397" s="83" t="s">
        <v>1262</v>
      </c>
      <c r="T397" s="83" t="str">
        <f>VLOOKUP(A397,'PAI 2025 GPS rempl2)'!$A$3:$E$505,4,0)</f>
        <v>Actividad propia</v>
      </c>
      <c r="U397" s="84" t="s">
        <v>1581</v>
      </c>
      <c r="V397" s="31">
        <f>VLOOKUP(S397,'PAI 2025 GPS rempl2)'!$E$4:$P$504,12,0)</f>
        <v>20</v>
      </c>
      <c r="W397" s="150" t="e">
        <f>+(V397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398" spans="1:23" x14ac:dyDescent="0.25">
      <c r="A398" s="83" t="s">
        <v>1263</v>
      </c>
      <c r="B398" s="83" t="str">
        <f>VLOOKUP(A398,'PAI 2025 GPS rempl2)'!$A$3:$E$505,4,0)</f>
        <v>Producto</v>
      </c>
      <c r="C398" s="84" t="s">
        <v>1581</v>
      </c>
      <c r="D398" s="84" t="s">
        <v>1592</v>
      </c>
      <c r="E398" s="84" t="s">
        <v>1499</v>
      </c>
      <c r="F398" s="84" t="s">
        <v>10</v>
      </c>
      <c r="G398" s="84" t="str">
        <f>VLOOKUP(A398,'PAI 2025 GPS rempl2)'!$E$4:$L$504,8,0)</f>
        <v>C-3503-0200-0016-40401c</v>
      </c>
      <c r="H398" s="84" t="str">
        <f>VLOOKUP(A398,'PAI 2025 GPS rempl2)'!$A$4:$V$504,15,0)</f>
        <v>Proyecto de Reglamento Técnico Metrológico de Medidores de Gas de uso residencial</v>
      </c>
      <c r="I398" s="84">
        <f>VLOOKUP(A398,'PAI 2025 GPS rempl2)'!$A$4:$V$504,17,0)</f>
        <v>85</v>
      </c>
      <c r="J398" s="84" t="str">
        <f>VLOOKUP(A398,'PAI 2025 GPS rempl2)'!$A$4:$V$504,18,0)</f>
        <v>Porcentual</v>
      </c>
      <c r="K398" s="181" t="str">
        <f>VLOOKUP(A398,'PAI 2025 GPS rempl2)'!$A$4:$V$504,20,0)</f>
        <v>2025-02-19</v>
      </c>
      <c r="L398" s="181" t="str">
        <f>VLOOKUP(A398,'PAI 2025 GPS rempl2)'!$A$4:$V$504,21,0)</f>
        <v>2025-10-31</v>
      </c>
      <c r="M398" s="84" t="str">
        <f>VLOOKUP(A398,'PAI 2025 GPS rempl2)'!$A$4:$V$504,22,0)</f>
        <v>6000-DESPACHO DEL SUPERINTENDENTE DELEGADO PARA EL CONTROL Y VERIFICACIÓN DE REGLAMENTOS TÉCNICOS Y METROLOGÍA LEGAL</v>
      </c>
      <c r="N398" s="84" t="s">
        <v>1456</v>
      </c>
      <c r="O398" s="84" t="s">
        <v>1457</v>
      </c>
      <c r="P398" s="84" t="s">
        <v>1626</v>
      </c>
      <c r="Q398" s="84" t="s">
        <v>1800</v>
      </c>
      <c r="S398" s="83" t="s">
        <v>1263</v>
      </c>
      <c r="T398" s="83" t="str">
        <f>VLOOKUP(A398,'PAI 2025 GPS rempl2)'!$A$3:$E$505,4,0)</f>
        <v>Producto</v>
      </c>
      <c r="U398" s="84" t="s">
        <v>1581</v>
      </c>
      <c r="V398" s="31">
        <f>VLOOKUP(S398,'PAI 2025 GPS rempl2)'!$E$4:$P$504,12,0)</f>
        <v>14</v>
      </c>
      <c r="W398" s="148">
        <f>(V398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9" spans="1:23" x14ac:dyDescent="0.25">
      <c r="A399" s="83" t="s">
        <v>1265</v>
      </c>
      <c r="B399" s="83" t="str">
        <f>VLOOKUP(A399,'PAI 2025 GPS rempl2)'!$A$3:$E$505,4,0)</f>
        <v>Actividad propia</v>
      </c>
      <c r="C399" s="84" t="s">
        <v>1581</v>
      </c>
      <c r="D399" s="84" t="s">
        <v>1592</v>
      </c>
      <c r="E399" s="84" t="s">
        <v>1499</v>
      </c>
      <c r="F399" s="84"/>
      <c r="G399" s="84" t="str">
        <f>VLOOKUP(A399,'PAI 2025 GPS rempl2)'!$E$4:$L$504,8,0)</f>
        <v>N/A</v>
      </c>
      <c r="H399" s="84" t="str">
        <f>VLOOKUP(A399,'PAI 2025 GPS rempl2)'!$A$4:$V$504,15,0)</f>
        <v>Enviar proyecto de resolución al Grupo de Regulación para revisión. (Correo electrónico de remisión y proyecto de acto administrativo / Único entregable)</v>
      </c>
      <c r="I399" s="84">
        <f>VLOOKUP(A399,'PAI 2025 GPS rempl2)'!$A$4:$V$504,17,0)</f>
        <v>1</v>
      </c>
      <c r="J399" s="84" t="str">
        <f>VLOOKUP(A399,'PAI 2025 GPS rempl2)'!$A$4:$V$504,18,0)</f>
        <v>Númerica</v>
      </c>
      <c r="K399" s="181" t="str">
        <f>VLOOKUP(A399,'PAI 2025 GPS rempl2)'!$A$4:$V$504,20,0)</f>
        <v>2025-02-19</v>
      </c>
      <c r="L399" s="181" t="str">
        <f>VLOOKUP(A399,'PAI 2025 GPS rempl2)'!$A$4:$V$504,21,0)</f>
        <v>2025-03-05</v>
      </c>
      <c r="M399" s="84" t="str">
        <f>VLOOKUP(A399,'PAI 2025 GPS rempl2)'!$A$4:$V$504,22,0)</f>
        <v>6000-DESPACHO DEL SUPERINTENDENTE DELEGADO PARA EL CONTROL Y VERIFICACIÓN DE REGLAMENTOS TÉCNICOS Y METROLOGÍA LEGAL</v>
      </c>
      <c r="N399" s="84"/>
      <c r="O399" s="84"/>
      <c r="P399" s="84"/>
      <c r="Q399" s="84"/>
      <c r="S399" s="83" t="s">
        <v>1265</v>
      </c>
      <c r="T399" s="83" t="str">
        <f>VLOOKUP(A399,'PAI 2025 GPS rempl2)'!$A$3:$E$505,4,0)</f>
        <v>Actividad propia</v>
      </c>
      <c r="U399" s="84" t="s">
        <v>1581</v>
      </c>
      <c r="V399" s="31">
        <f>VLOOKUP(S399,'PAI 2025 GPS rempl2)'!$E$4:$P$504,12,0)</f>
        <v>10</v>
      </c>
      <c r="W399" s="150" t="e">
        <f>+(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0" spans="1:23" x14ac:dyDescent="0.25">
      <c r="A400" s="83" t="s">
        <v>1267</v>
      </c>
      <c r="B400" s="83" t="str">
        <f>VLOOKUP(A400,'PAI 2025 GPS rempl2)'!$A$3:$E$505,4,0)</f>
        <v>Actividad propia</v>
      </c>
      <c r="C400" s="84" t="s">
        <v>1581</v>
      </c>
      <c r="D400" s="84" t="s">
        <v>1592</v>
      </c>
      <c r="E400" s="84" t="s">
        <v>1499</v>
      </c>
      <c r="F400" s="84"/>
      <c r="G400" s="84" t="str">
        <f>VLOOKUP(A400,'PAI 2025 GPS rempl2)'!$E$4:$L$504,8,0)</f>
        <v>N/A</v>
      </c>
      <c r="H400" s="84" t="str">
        <f>VLOOKUP(A400,'PAI 2025 GPS rempl2)'!$A$4:$V$504,15,0)</f>
        <v>Revisar jurídicamente el proyecto de resolución y enviarlo a la dependencia solicitante. (Proyecto de resolución con observaciones y memorando y/o  correo electrónico de remisión a la dependencia solicitante)</v>
      </c>
      <c r="I400" s="84">
        <f>VLOOKUP(A400,'PAI 2025 GPS rempl2)'!$A$4:$V$504,17,0)</f>
        <v>1</v>
      </c>
      <c r="J400" s="84" t="str">
        <f>VLOOKUP(A400,'PAI 2025 GPS rempl2)'!$A$4:$V$504,18,0)</f>
        <v>Númerica</v>
      </c>
      <c r="K400" s="181" t="str">
        <f>VLOOKUP(A400,'PAI 2025 GPS rempl2)'!$A$4:$V$504,20,0)</f>
        <v>2025-03-06</v>
      </c>
      <c r="L400" s="181" t="str">
        <f>VLOOKUP(A400,'PAI 2025 GPS rempl2)'!$A$4:$V$504,21,0)</f>
        <v>2025-03-20</v>
      </c>
      <c r="M400" s="84" t="str">
        <f>VLOOKUP(A400,'PAI 2025 GPS rempl2)'!$A$4:$V$504,22,0)</f>
        <v>6000-DESPACHO DEL SUPERINTENDENTE DELEGADO PARA EL CONTROL Y VERIFICACIÓN DE REGLAMENTOS TÉCNICOS Y METROLOGÍA LEGAL</v>
      </c>
      <c r="N400" s="84"/>
      <c r="O400" s="84"/>
      <c r="P400" s="84"/>
      <c r="Q400" s="84"/>
      <c r="S400" s="83" t="s">
        <v>1267</v>
      </c>
      <c r="T400" s="83" t="str">
        <f>VLOOKUP(A400,'PAI 2025 GPS rempl2)'!$A$3:$E$505,4,0)</f>
        <v>Actividad propia</v>
      </c>
      <c r="U400" s="84" t="s">
        <v>1581</v>
      </c>
      <c r="V400" s="31">
        <f>VLOOKUP(S400,'PAI 2025 GPS rempl2)'!$E$4:$P$504,12,0)</f>
        <v>10</v>
      </c>
      <c r="W400" s="150" t="e">
        <f>+(V400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1" spans="1:23" x14ac:dyDescent="0.25">
      <c r="A401" s="83" t="s">
        <v>1269</v>
      </c>
      <c r="B401" s="83" t="str">
        <f>VLOOKUP(A401,'PAI 2025 GPS rempl2)'!$A$3:$E$505,4,0)</f>
        <v>Actividad propia</v>
      </c>
      <c r="C401" s="84" t="s">
        <v>1581</v>
      </c>
      <c r="D401" s="84" t="s">
        <v>1592</v>
      </c>
      <c r="E401" s="84" t="s">
        <v>1499</v>
      </c>
      <c r="F401" s="84"/>
      <c r="G401" s="84" t="str">
        <f>VLOOKUP(A401,'PAI 2025 GPS rempl2)'!$E$4:$L$504,8,0)</f>
        <v>N/A</v>
      </c>
      <c r="H401" s="84" t="str">
        <f>VLOOKUP(A401,'PAI 2025 GPS rempl2)'!$A$4:$V$504,15,0)</f>
        <v>Ajustar el proyecto de resolución según los comentarios y remitir al Grupo de Regulación para publicación. (Correo electrónico de remisión y proyecto de acto administrativo ajustado / Único entregable)</v>
      </c>
      <c r="I401" s="84">
        <f>VLOOKUP(A401,'PAI 2025 GPS rempl2)'!$A$4:$V$504,17,0)</f>
        <v>1</v>
      </c>
      <c r="J401" s="84" t="str">
        <f>VLOOKUP(A401,'PAI 2025 GPS rempl2)'!$A$4:$V$504,18,0)</f>
        <v>Númerica</v>
      </c>
      <c r="K401" s="181" t="str">
        <f>VLOOKUP(A401,'PAI 2025 GPS rempl2)'!$A$4:$V$504,20,0)</f>
        <v>2025-03-21</v>
      </c>
      <c r="L401" s="181" t="str">
        <f>VLOOKUP(A401,'PAI 2025 GPS rempl2)'!$A$4:$V$504,21,0)</f>
        <v>2025-04-25</v>
      </c>
      <c r="M401" s="84" t="str">
        <f>VLOOKUP(A401,'PAI 2025 GPS rempl2)'!$A$4:$V$504,22,0)</f>
        <v>6000-DESPACHO DEL SUPERINTENDENTE DELEGADO PARA EL CONTROL Y VERIFICACIÓN DE REGLAMENTOS TÉCNICOS Y METROLOGÍA LEGAL</v>
      </c>
      <c r="N401" s="84"/>
      <c r="O401" s="84"/>
      <c r="P401" s="84"/>
      <c r="Q401" s="84"/>
      <c r="S401" s="83" t="s">
        <v>1269</v>
      </c>
      <c r="T401" s="83" t="str">
        <f>VLOOKUP(A401,'PAI 2025 GPS rempl2)'!$A$3:$E$505,4,0)</f>
        <v>Actividad propia</v>
      </c>
      <c r="U401" s="84" t="s">
        <v>1581</v>
      </c>
      <c r="V401" s="31">
        <f>VLOOKUP(S401,'PAI 2025 GPS rempl2)'!$E$4:$P$504,12,0)</f>
        <v>10</v>
      </c>
      <c r="W401" s="150" t="e">
        <f>+(V401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2" spans="1:23" x14ac:dyDescent="0.25">
      <c r="A402" s="83" t="s">
        <v>1270</v>
      </c>
      <c r="B402" s="83" t="str">
        <f>VLOOKUP(A402,'PAI 2025 GPS rempl2)'!$A$3:$E$505,4,0)</f>
        <v>Actividad propia</v>
      </c>
      <c r="C402" s="84" t="s">
        <v>1581</v>
      </c>
      <c r="D402" s="84" t="s">
        <v>1592</v>
      </c>
      <c r="E402" s="84" t="s">
        <v>1499</v>
      </c>
      <c r="F402" s="84"/>
      <c r="G402" s="84" t="str">
        <f>VLOOKUP(A402,'PAI 2025 GPS rempl2)'!$E$4:$L$504,8,0)</f>
        <v>N/A</v>
      </c>
      <c r="H402" s="84" t="str">
        <f>VLOOKUP(A402,'PAI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2" s="84">
        <f>VLOOKUP(A402,'PAI 2025 GPS rempl2)'!$A$4:$V$504,17,0)</f>
        <v>1</v>
      </c>
      <c r="J402" s="84" t="str">
        <f>VLOOKUP(A402,'PAI 2025 GPS rempl2)'!$A$4:$V$504,18,0)</f>
        <v>Númerica</v>
      </c>
      <c r="K402" s="181" t="str">
        <f>VLOOKUP(A402,'PAI 2025 GPS rempl2)'!$A$4:$V$504,20,0)</f>
        <v>2025-05-26</v>
      </c>
      <c r="L402" s="181" t="str">
        <f>VLOOKUP(A402,'PAI 2025 GPS rempl2)'!$A$4:$V$504,21,0)</f>
        <v>2025-07-18</v>
      </c>
      <c r="M402" s="84" t="str">
        <f>VLOOKUP(A402,'PAI 2025 GPS rempl2)'!$A$4:$V$504,22,0)</f>
        <v>6000-DESPACHO DEL SUPERINTENDENTE DELEGADO PARA EL CONTROL Y VERIFICACIÓN DE REGLAMENTOS TÉCNICOS Y METROLOGÍA LEGAL</v>
      </c>
      <c r="N402" s="84"/>
      <c r="O402" s="84"/>
      <c r="P402" s="84"/>
      <c r="Q402" s="84"/>
      <c r="S402" s="83" t="s">
        <v>1270</v>
      </c>
      <c r="T402" s="83" t="str">
        <f>VLOOKUP(A402,'PAI 2025 GPS rempl2)'!$A$3:$E$505,4,0)</f>
        <v>Actividad propia</v>
      </c>
      <c r="U402" s="84" t="s">
        <v>1581</v>
      </c>
      <c r="V402" s="31">
        <f>VLOOKUP(S402,'PAI 2025 GPS rempl2)'!$E$4:$P$504,12,0)</f>
        <v>10</v>
      </c>
      <c r="W402" s="150" t="e">
        <f>+(V402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3" spans="1:23" x14ac:dyDescent="0.25">
      <c r="A403" s="83" t="s">
        <v>1271</v>
      </c>
      <c r="B403" s="83" t="str">
        <f>VLOOKUP(A403,'PAI 2025 GPS rempl2)'!$A$3:$E$505,4,0)</f>
        <v>Actividad propia</v>
      </c>
      <c r="C403" s="84" t="s">
        <v>1581</v>
      </c>
      <c r="D403" s="84" t="s">
        <v>1592</v>
      </c>
      <c r="E403" s="84" t="s">
        <v>1499</v>
      </c>
      <c r="F403" s="84"/>
      <c r="G403" s="84" t="str">
        <f>VLOOKUP(A403,'PAI 2025 GPS rempl2)'!$E$4:$L$504,8,0)</f>
        <v>N/A</v>
      </c>
      <c r="H403" s="84" t="str">
        <f>VLOOKUP(A403,'PAI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3" s="84">
        <f>VLOOKUP(A403,'PAI 2025 GPS rempl2)'!$A$4:$V$504,17,0)</f>
        <v>1</v>
      </c>
      <c r="J403" s="84" t="str">
        <f>VLOOKUP(A403,'PAI 2025 GPS rempl2)'!$A$4:$V$504,18,0)</f>
        <v>Númerica</v>
      </c>
      <c r="K403" s="181" t="str">
        <f>VLOOKUP(A403,'PAI 2025 GPS rempl2)'!$A$4:$V$504,20,0)</f>
        <v>2025-07-21</v>
      </c>
      <c r="L403" s="181" t="str">
        <f>VLOOKUP(A403,'PAI 2025 GPS rempl2)'!$A$4:$V$504,21,0)</f>
        <v>2025-08-15</v>
      </c>
      <c r="M403" s="84" t="str">
        <f>VLOOKUP(A403,'PAI 2025 GPS rempl2)'!$A$4:$V$504,22,0)</f>
        <v>6000-DESPACHO DEL SUPERINTENDENTE DELEGADO PARA EL CONTROL Y VERIFICACIÓN DE REGLAMENTOS TÉCNICOS Y METROLOGÍA LEGAL</v>
      </c>
      <c r="N403" s="84"/>
      <c r="O403" s="84"/>
      <c r="P403" s="84"/>
      <c r="Q403" s="84"/>
      <c r="S403" s="83" t="s">
        <v>1271</v>
      </c>
      <c r="T403" s="83" t="str">
        <f>VLOOKUP(A403,'PAI 2025 GPS rempl2)'!$A$3:$E$505,4,0)</f>
        <v>Actividad propia</v>
      </c>
      <c r="U403" s="84" t="s">
        <v>1581</v>
      </c>
      <c r="V403" s="31">
        <f>VLOOKUP(S403,'PAI 2025 GPS rempl2)'!$E$4:$P$504,12,0)</f>
        <v>10</v>
      </c>
      <c r="W403" s="150" t="e">
        <f>+(V403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4" spans="1:23" x14ac:dyDescent="0.25">
      <c r="A404" s="83" t="s">
        <v>1272</v>
      </c>
      <c r="B404" s="83" t="str">
        <f>VLOOKUP(A404,'PAI 2025 GPS rempl2)'!$A$3:$E$505,4,0)</f>
        <v>Actividad propia</v>
      </c>
      <c r="C404" s="84" t="s">
        <v>1581</v>
      </c>
      <c r="D404" s="84" t="s">
        <v>1592</v>
      </c>
      <c r="E404" s="84" t="s">
        <v>1499</v>
      </c>
      <c r="F404" s="84"/>
      <c r="G404" s="84" t="str">
        <f>VLOOKUP(A404,'PAI 2025 GPS rempl2)'!$E$4:$L$504,8,0)</f>
        <v>N/A</v>
      </c>
      <c r="H404" s="84" t="str">
        <f>VLOOKUP(A404,'PAI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4" s="84">
        <f>VLOOKUP(A404,'PAI 2025 GPS rempl2)'!$A$4:$V$504,17,0)</f>
        <v>1</v>
      </c>
      <c r="J404" s="84" t="str">
        <f>VLOOKUP(A404,'PAI 2025 GPS rempl2)'!$A$4:$V$504,18,0)</f>
        <v>Númerica</v>
      </c>
      <c r="K404" s="181" t="str">
        <f>VLOOKUP(A404,'PAI 2025 GPS rempl2)'!$A$4:$V$504,20,0)</f>
        <v>2025-09-01</v>
      </c>
      <c r="L404" s="181" t="str">
        <f>VLOOKUP(A404,'PAI 2025 GPS rempl2)'!$A$4:$V$504,21,0)</f>
        <v>2025-10-03</v>
      </c>
      <c r="M404" s="84" t="str">
        <f>VLOOKUP(A404,'PAI 2025 GPS rempl2)'!$A$4:$V$504,22,0)</f>
        <v>6000-DESPACHO DEL SUPERINTENDENTE DELEGADO PARA EL CONTROL Y VERIFICACIÓN DE REGLAMENTOS TÉCNICOS Y METROLOGÍA LEGAL</v>
      </c>
      <c r="N404" s="84"/>
      <c r="O404" s="84"/>
      <c r="P404" s="84"/>
      <c r="Q404" s="84"/>
      <c r="S404" s="83" t="s">
        <v>1272</v>
      </c>
      <c r="T404" s="83" t="str">
        <f>VLOOKUP(A404,'PAI 2025 GPS rempl2)'!$A$3:$E$505,4,0)</f>
        <v>Actividad propia</v>
      </c>
      <c r="U404" s="84" t="s">
        <v>1581</v>
      </c>
      <c r="V404" s="31">
        <f>VLOOKUP(S404,'PAI 2025 GPS rempl2)'!$E$4:$P$504,12,0)</f>
        <v>25</v>
      </c>
      <c r="W404" s="150" t="e">
        <f>+(V404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5" spans="1:23" x14ac:dyDescent="0.25">
      <c r="A405" s="83" t="s">
        <v>1273</v>
      </c>
      <c r="B405" s="83" t="str">
        <f>VLOOKUP(A405,'PAI 2025 GPS rempl2)'!$A$3:$E$505,4,0)</f>
        <v>Actividad propia</v>
      </c>
      <c r="C405" s="84" t="s">
        <v>1581</v>
      </c>
      <c r="D405" s="84" t="s">
        <v>1592</v>
      </c>
      <c r="E405" s="84" t="s">
        <v>1499</v>
      </c>
      <c r="F405" s="84"/>
      <c r="G405" s="84" t="str">
        <f>VLOOKUP(A405,'PAI 2025 GPS rempl2)'!$E$4:$L$504,8,0)</f>
        <v>N/A</v>
      </c>
      <c r="H405" s="84" t="str">
        <f>VLOOKUP(A405,'PAI 2025 GPS rempl2)'!$A$4:$V$504,15,0)</f>
        <v>Remitir el proyecto de acto administrativo a abogacía de la competencia. (correo electrónico de remisión (o memo de traslado) y proyecto de acto administrativo  / Único entregable)</v>
      </c>
      <c r="I405" s="84">
        <f>VLOOKUP(A405,'PAI 2025 GPS rempl2)'!$A$4:$V$504,17,0)</f>
        <v>1</v>
      </c>
      <c r="J405" s="84" t="str">
        <f>VLOOKUP(A405,'PAI 2025 GPS rempl2)'!$A$4:$V$504,18,0)</f>
        <v>Númerica</v>
      </c>
      <c r="K405" s="181" t="str">
        <f>VLOOKUP(A405,'PAI 2025 GPS rempl2)'!$A$4:$V$504,20,0)</f>
        <v>2025-10-06</v>
      </c>
      <c r="L405" s="181" t="str">
        <f>VLOOKUP(A405,'PAI 2025 GPS rempl2)'!$A$4:$V$504,21,0)</f>
        <v>2025-10-31</v>
      </c>
      <c r="M405" s="84" t="str">
        <f>VLOOKUP(A405,'PAI 2025 GPS rempl2)'!$A$4:$V$504,22,0)</f>
        <v>6000-DESPACHO DEL SUPERINTENDENTE DELEGADO PARA EL CONTROL Y VERIFICACIÓN DE REGLAMENTOS TÉCNICOS Y METROLOGÍA LEGAL</v>
      </c>
      <c r="N405" s="84"/>
      <c r="O405" s="84"/>
      <c r="P405" s="84"/>
      <c r="Q405" s="84"/>
      <c r="S405" s="83" t="s">
        <v>1273</v>
      </c>
      <c r="T405" s="83" t="str">
        <f>VLOOKUP(A405,'PAI 2025 GPS rempl2)'!$A$3:$E$505,4,0)</f>
        <v>Actividad propia</v>
      </c>
      <c r="U405" s="84" t="s">
        <v>1581</v>
      </c>
      <c r="V405" s="31">
        <f>VLOOKUP(S405,'PAI 2025 GPS rempl2)'!$E$4:$P$504,12,0)</f>
        <v>25</v>
      </c>
      <c r="W405" s="150" t="e">
        <f>+(V405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6" spans="1:23" x14ac:dyDescent="0.25">
      <c r="A406" s="83" t="s">
        <v>1274</v>
      </c>
      <c r="B406" s="83" t="str">
        <f>VLOOKUP(A406,'PAI 2025 GPS rempl2)'!$A$3:$E$505,4,0)</f>
        <v>Producto</v>
      </c>
      <c r="C406" s="84" t="s">
        <v>1581</v>
      </c>
      <c r="D406" s="84" t="s">
        <v>1592</v>
      </c>
      <c r="E406" s="84" t="s">
        <v>1499</v>
      </c>
      <c r="F406" s="84" t="s">
        <v>10</v>
      </c>
      <c r="G406" s="84" t="str">
        <f>VLOOKUP(A406,'PAI 2025 GPS rempl2)'!$E$4:$L$504,8,0)</f>
        <v>C-3503-0200-0016-40401c</v>
      </c>
      <c r="H406" s="84" t="str">
        <f>VLOOKUP(A406,'PAI 2025 GPS rempl2)'!$A$4:$V$504,15,0)</f>
        <v>Análisis de Impacto Normativo -AIN Ex post del Reglamento Técnico Metrológico aplicable a Preempacados. Etapas 5 a 6.</v>
      </c>
      <c r="I406" s="84">
        <f>VLOOKUP(A406,'PAI 2025 GPS rempl2)'!$A$4:$V$504,17,0)</f>
        <v>75</v>
      </c>
      <c r="J406" s="84" t="str">
        <f>VLOOKUP(A406,'PAI 2025 GPS rempl2)'!$A$4:$V$504,18,0)</f>
        <v>Porcentual</v>
      </c>
      <c r="K406" s="181" t="str">
        <f>VLOOKUP(A406,'PAI 2025 GPS rempl2)'!$A$4:$V$504,20,0)</f>
        <v>2025-07-01</v>
      </c>
      <c r="L406" s="181" t="str">
        <f>VLOOKUP(A406,'PAI 2025 GPS rempl2)'!$A$4:$V$504,21,0)</f>
        <v>2025-12-12</v>
      </c>
      <c r="M406" s="84" t="str">
        <f>VLOOKUP(A406,'PAI 2025 GPS rempl2)'!$A$4:$V$504,22,0)</f>
        <v>6000-DESPACHO DEL SUPERINTENDENTE DELEGADO PARA EL CONTROL Y VERIFICACIÓN DE REGLAMENTOS TÉCNICOS Y METROLOGÍA LEGAL</v>
      </c>
      <c r="N406" s="84" t="s">
        <v>1456</v>
      </c>
      <c r="O406" s="84" t="s">
        <v>1457</v>
      </c>
      <c r="P406" s="84" t="s">
        <v>1627</v>
      </c>
      <c r="Q406" s="84" t="s">
        <v>1800</v>
      </c>
      <c r="S406" s="83" t="s">
        <v>1274</v>
      </c>
      <c r="T406" s="83" t="str">
        <f>VLOOKUP(A406,'PAI 2025 GPS rempl2)'!$A$3:$E$505,4,0)</f>
        <v>Producto</v>
      </c>
      <c r="U406" s="84" t="s">
        <v>1581</v>
      </c>
      <c r="V406" s="31">
        <f>VLOOKUP(S406,'PAI 2025 GPS rempl2)'!$E$4:$P$504,12,0)</f>
        <v>14</v>
      </c>
      <c r="W406" s="148">
        <f>(V406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407" spans="1:23" x14ac:dyDescent="0.25">
      <c r="A407" s="83" t="s">
        <v>1276</v>
      </c>
      <c r="B407" s="83" t="str">
        <f>VLOOKUP(A407,'PAI 2025 GPS rempl2)'!$A$3:$E$505,4,0)</f>
        <v>Actividad propia</v>
      </c>
      <c r="C407" s="84" t="s">
        <v>1581</v>
      </c>
      <c r="D407" s="84" t="s">
        <v>1592</v>
      </c>
      <c r="E407" s="84" t="s">
        <v>1499</v>
      </c>
      <c r="F407" s="84"/>
      <c r="G407" s="84" t="str">
        <f>VLOOKUP(A407,'PAI 2025 GPS rempl2)'!$E$4:$L$504,8,0)</f>
        <v>N/A</v>
      </c>
      <c r="H407" s="84" t="str">
        <f>VLOOKUP(A407,'PAI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7" s="84">
        <f>VLOOKUP(A407,'PAI 2025 GPS rempl2)'!$A$4:$V$504,17,0)</f>
        <v>1</v>
      </c>
      <c r="J407" s="84" t="str">
        <f>VLOOKUP(A407,'PAI 2025 GPS rempl2)'!$A$4:$V$504,18,0)</f>
        <v>Númerica</v>
      </c>
      <c r="K407" s="181" t="str">
        <f>VLOOKUP(A407,'PAI 2025 GPS rempl2)'!$A$4:$V$504,20,0)</f>
        <v>2025-07-01</v>
      </c>
      <c r="L407" s="181" t="str">
        <f>VLOOKUP(A407,'PAI 2025 GPS rempl2)'!$A$4:$V$504,21,0)</f>
        <v>2025-10-30</v>
      </c>
      <c r="M407" s="84" t="str">
        <f>VLOOKUP(A407,'PAI 2025 GPS rempl2)'!$A$4:$V$504,22,0)</f>
        <v>6000-DESPACHO DEL SUPERINTENDENTE DELEGADO PARA EL CONTROL Y VERIFICACIÓN DE REGLAMENTOS TÉCNICOS Y METROLOGÍA LEGAL</v>
      </c>
      <c r="N407" s="84"/>
      <c r="O407" s="84"/>
      <c r="P407" s="84"/>
      <c r="Q407" s="84"/>
      <c r="S407" s="83" t="s">
        <v>1276</v>
      </c>
      <c r="T407" s="83" t="str">
        <f>VLOOKUP(A407,'PAI 2025 GPS rempl2)'!$A$3:$E$505,4,0)</f>
        <v>Actividad propia</v>
      </c>
      <c r="U407" s="84" t="s">
        <v>1581</v>
      </c>
      <c r="V407" s="31">
        <f>VLOOKUP(S407,'PAI 2025 GPS rempl2)'!$E$4:$P$504,12,0)</f>
        <v>20</v>
      </c>
      <c r="W407" s="150" t="e">
        <f>+(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8" spans="1:23" x14ac:dyDescent="0.25">
      <c r="A408" s="83" t="s">
        <v>1278</v>
      </c>
      <c r="B408" s="83" t="str">
        <f>VLOOKUP(A408,'PAI 2025 GPS rempl2)'!$A$3:$E$505,4,0)</f>
        <v>Actividad propia</v>
      </c>
      <c r="C408" s="84" t="s">
        <v>1581</v>
      </c>
      <c r="D408" s="84" t="s">
        <v>1592</v>
      </c>
      <c r="E408" s="84" t="s">
        <v>1499</v>
      </c>
      <c r="F408" s="84"/>
      <c r="G408" s="84" t="str">
        <f>VLOOKUP(A408,'PAI 2025 GPS rempl2)'!$E$4:$L$504,8,0)</f>
        <v>N/A</v>
      </c>
      <c r="H408" s="84" t="str">
        <f>VLOOKUP(A408,'PAI 2025 GPS rempl2)'!$A$4:$V$504,15,0)</f>
        <v>Revisar jurídicamente el documento de los pasos 5 al 6 y enviarlo a la dependencia solicitante. (Documento de los pasos 5 al 6 con observaciones y correo electrónico de remisión a la dependencia solicitante / Único entregable)</v>
      </c>
      <c r="I408" s="84">
        <f>VLOOKUP(A408,'PAI 2025 GPS rempl2)'!$A$4:$V$504,17,0)</f>
        <v>1</v>
      </c>
      <c r="J408" s="84" t="str">
        <f>VLOOKUP(A408,'PAI 2025 GPS rempl2)'!$A$4:$V$504,18,0)</f>
        <v>Númerica</v>
      </c>
      <c r="K408" s="181" t="str">
        <f>VLOOKUP(A408,'PAI 2025 GPS rempl2)'!$A$4:$V$504,20,0)</f>
        <v>2025-11-04</v>
      </c>
      <c r="L408" s="181" t="str">
        <f>VLOOKUP(A408,'PAI 2025 GPS rempl2)'!$A$4:$V$504,21,0)</f>
        <v>2025-11-21</v>
      </c>
      <c r="M408" s="84" t="str">
        <f>VLOOKUP(A408,'PAI 2025 GPS rempl2)'!$A$4:$V$504,22,0)</f>
        <v>6000-DESPACHO DEL SUPERINTENDENTE DELEGADO PARA EL CONTROL Y VERIFICACIÓN DE REGLAMENTOS TÉCNICOS Y METROLOGÍA LEGAL</v>
      </c>
      <c r="N408" s="84"/>
      <c r="O408" s="84"/>
      <c r="P408" s="84"/>
      <c r="Q408" s="84"/>
      <c r="S408" s="83" t="s">
        <v>1278</v>
      </c>
      <c r="T408" s="83" t="str">
        <f>VLOOKUP(A408,'PAI 2025 GPS rempl2)'!$A$3:$E$505,4,0)</f>
        <v>Actividad propia</v>
      </c>
      <c r="U408" s="84" t="s">
        <v>1581</v>
      </c>
      <c r="V408" s="31">
        <f>VLOOKUP(S408,'PAI 2025 GPS rempl2)'!$E$4:$P$504,12,0)</f>
        <v>30</v>
      </c>
      <c r="W408" s="150" t="e">
        <f>+(V408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09" spans="1:23" x14ac:dyDescent="0.25">
      <c r="A409" s="83" t="s">
        <v>1280</v>
      </c>
      <c r="B409" s="83" t="str">
        <f>VLOOKUP(A409,'PAI 2025 GPS rempl2)'!$A$3:$E$505,4,0)</f>
        <v>Actividad propia</v>
      </c>
      <c r="C409" s="84" t="s">
        <v>1581</v>
      </c>
      <c r="D409" s="84" t="s">
        <v>1592</v>
      </c>
      <c r="E409" s="84" t="s">
        <v>1499</v>
      </c>
      <c r="F409" s="84"/>
      <c r="G409" s="84" t="str">
        <f>VLOOKUP(A409,'PAI 2025 GPS rempl2)'!$E$4:$L$504,8,0)</f>
        <v>N/A</v>
      </c>
      <c r="H409" s="84" t="str">
        <f>VLOOKUP(A409,'PAI 2025 GPS rempl2)'!$A$4:$V$504,15,0)</f>
        <v>Ajustar el documento de los pasos 5 al 6  y remitirlo al Grupo de Trabajo de Regulación.  (Documento  de los pasos 5 al 6  ajustado y correo electrónico de remisión  al Grupo de Trabajo de Regulación / Único entregable)</v>
      </c>
      <c r="I409" s="84">
        <f>VLOOKUP(A409,'PAI 2025 GPS rempl2)'!$A$4:$V$504,17,0)</f>
        <v>1</v>
      </c>
      <c r="J409" s="84" t="str">
        <f>VLOOKUP(A409,'PAI 2025 GPS rempl2)'!$A$4:$V$504,18,0)</f>
        <v>Númerica</v>
      </c>
      <c r="K409" s="181" t="str">
        <f>VLOOKUP(A409,'PAI 2025 GPS rempl2)'!$A$4:$V$504,20,0)</f>
        <v>2025-11-24</v>
      </c>
      <c r="L409" s="181" t="str">
        <f>VLOOKUP(A409,'PAI 2025 GPS rempl2)'!$A$4:$V$504,21,0)</f>
        <v>2025-12-12</v>
      </c>
      <c r="M409" s="84" t="str">
        <f>VLOOKUP(A409,'PAI 2025 GPS rempl2)'!$A$4:$V$504,22,0)</f>
        <v>6000-DESPACHO DEL SUPERINTENDENTE DELEGADO PARA EL CONTROL Y VERIFICACIÓN DE REGLAMENTOS TÉCNICOS Y METROLOGÍA LEGAL</v>
      </c>
      <c r="N409" s="84"/>
      <c r="O409" s="84"/>
      <c r="P409" s="84"/>
      <c r="Q409" s="84"/>
      <c r="S409" s="83" t="s">
        <v>1280</v>
      </c>
      <c r="T409" s="83" t="str">
        <f>VLOOKUP(A409,'PAI 2025 GPS rempl2)'!$A$3:$E$505,4,0)</f>
        <v>Actividad propia</v>
      </c>
      <c r="U409" s="84" t="s">
        <v>1581</v>
      </c>
      <c r="V409" s="31">
        <f>VLOOKUP(S409,'PAI 2025 GPS rempl2)'!$E$4:$P$504,12,0)</f>
        <v>50</v>
      </c>
      <c r="W409" s="150" t="e">
        <f>+(V409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0" spans="1:23" x14ac:dyDescent="0.25">
      <c r="A410" s="83" t="s">
        <v>1282</v>
      </c>
      <c r="B410" s="83" t="str">
        <f>VLOOKUP(A410,'PAI 2025 GPS rempl2)'!$A$3:$E$505,4,0)</f>
        <v>Producto</v>
      </c>
      <c r="C410" s="84" t="s">
        <v>1581</v>
      </c>
      <c r="D410" s="84" t="s">
        <v>1592</v>
      </c>
      <c r="E410" s="84" t="s">
        <v>1499</v>
      </c>
      <c r="F410" s="84" t="s">
        <v>10</v>
      </c>
      <c r="G410" s="84" t="str">
        <f>VLOOKUP(A410,'PAI 2025 GPS rempl2)'!$E$4:$L$504,8,0)</f>
        <v>C-3503-0200-0016-40401c</v>
      </c>
      <c r="H410" s="84" t="str">
        <f>VLOOKUP(A410,'PAI 2025 GPS rempl2)'!$A$4:$V$504,15,0)</f>
        <v>Análisis de Impacto Normativo -AIN ex ante de Cinemómetros (Definición del Problema)</v>
      </c>
      <c r="I410" s="84">
        <f>VLOOKUP(A410,'PAI 2025 GPS rempl2)'!$A$4:$V$504,17,0)</f>
        <v>50</v>
      </c>
      <c r="J410" s="84" t="str">
        <f>VLOOKUP(A410,'PAI 2025 GPS rempl2)'!$A$4:$V$504,18,0)</f>
        <v>Porcentual</v>
      </c>
      <c r="K410" s="181" t="str">
        <f>VLOOKUP(A410,'PAI 2025 GPS rempl2)'!$A$4:$V$504,20,0)</f>
        <v>2025-03-10</v>
      </c>
      <c r="L410" s="181" t="str">
        <f>VLOOKUP(A410,'PAI 2025 GPS rempl2)'!$A$4:$V$504,21,0)</f>
        <v>2025-11-07</v>
      </c>
      <c r="M410" s="84" t="str">
        <f>VLOOKUP(A410,'PAI 2025 GPS rempl2)'!$A$4:$V$504,22,0)</f>
        <v>6000-DESPACHO DEL SUPERINTENDENTE DELEGADO PARA EL CONTROL Y VERIFICACIÓN DE REGLAMENTOS TÉCNICOS Y METROLOGÍA LEGAL</v>
      </c>
      <c r="N410" s="84" t="s">
        <v>1456</v>
      </c>
      <c r="O410" s="84" t="s">
        <v>1457</v>
      </c>
      <c r="P410" s="84" t="s">
        <v>1627</v>
      </c>
      <c r="Q410" s="84" t="s">
        <v>1800</v>
      </c>
      <c r="S410" s="83" t="s">
        <v>1282</v>
      </c>
      <c r="T410" s="83" t="str">
        <f>VLOOKUP(A410,'PAI 2025 GPS rempl2)'!$A$3:$E$505,4,0)</f>
        <v>Producto</v>
      </c>
      <c r="U410" s="84" t="s">
        <v>1581</v>
      </c>
      <c r="V410" s="31">
        <f>VLOOKUP(S410,'PAI 2025 GPS rempl2)'!$E$4:$P$504,12,0)</f>
        <v>16</v>
      </c>
      <c r="W410" s="148">
        <f>(V410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411" spans="1:23" x14ac:dyDescent="0.25">
      <c r="A411" s="83" t="s">
        <v>1284</v>
      </c>
      <c r="B411" s="83" t="str">
        <f>VLOOKUP(A411,'PAI 2025 GPS rempl2)'!$A$3:$E$505,4,0)</f>
        <v>Actividad propia</v>
      </c>
      <c r="C411" s="84" t="s">
        <v>1581</v>
      </c>
      <c r="D411" s="84" t="s">
        <v>1592</v>
      </c>
      <c r="E411" s="84" t="s">
        <v>1499</v>
      </c>
      <c r="F411" s="84"/>
      <c r="G411" s="84" t="str">
        <f>VLOOKUP(A411,'PAI 2025 GPS rempl2)'!$E$4:$L$504,8,0)</f>
        <v>N/A</v>
      </c>
      <c r="H411" s="84" t="str">
        <f>VLOOKUP(A411,'PAI 2025 GPS rempl2)'!$A$4:$V$504,15,0)</f>
        <v>Elaborar y enviar al Grupo de Trabajo de Regulación el documento de definición del problema. (Documento de definición del problema y correo electrónico de remisión al Grupo de Trabajo de Regulación / Único entregable)</v>
      </c>
      <c r="I411" s="84">
        <f>VLOOKUP(A411,'PAI 2025 GPS rempl2)'!$A$4:$V$504,17,0)</f>
        <v>1</v>
      </c>
      <c r="J411" s="84" t="str">
        <f>VLOOKUP(A411,'PAI 2025 GPS rempl2)'!$A$4:$V$504,18,0)</f>
        <v>Númerica</v>
      </c>
      <c r="K411" s="181" t="str">
        <f>VLOOKUP(A411,'PAI 2025 GPS rempl2)'!$A$4:$V$504,20,0)</f>
        <v>2025-03-10</v>
      </c>
      <c r="L411" s="181" t="str">
        <f>VLOOKUP(A411,'PAI 2025 GPS rempl2)'!$A$4:$V$504,21,0)</f>
        <v>2025-08-29</v>
      </c>
      <c r="M411" s="84" t="str">
        <f>VLOOKUP(A411,'PAI 2025 GPS rempl2)'!$A$4:$V$504,22,0)</f>
        <v>6000-DESPACHO DEL SUPERINTENDENTE DELEGADO PARA EL CONTROL Y VERIFICACIÓN DE REGLAMENTOS TÉCNICOS Y METROLOGÍA LEGAL</v>
      </c>
      <c r="N411" s="84"/>
      <c r="O411" s="84"/>
      <c r="P411" s="84"/>
      <c r="Q411" s="84"/>
      <c r="S411" s="83" t="s">
        <v>1284</v>
      </c>
      <c r="T411" s="83" t="str">
        <f>VLOOKUP(A411,'PAI 2025 GPS rempl2)'!$A$3:$E$505,4,0)</f>
        <v>Actividad propia</v>
      </c>
      <c r="U411" s="84" t="s">
        <v>1581</v>
      </c>
      <c r="V411" s="31">
        <f>VLOOKUP(S411,'PAI 2025 GPS rempl2)'!$E$4:$P$504,12,0)</f>
        <v>20</v>
      </c>
      <c r="W411" s="150" t="e">
        <f>+(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2" spans="1:23" x14ac:dyDescent="0.25">
      <c r="A412" s="83" t="s">
        <v>1286</v>
      </c>
      <c r="B412" s="83" t="str">
        <f>VLOOKUP(A412,'PAI 2025 GPS rempl2)'!$A$3:$E$505,4,0)</f>
        <v>Actividad propia</v>
      </c>
      <c r="C412" s="84" t="s">
        <v>1581</v>
      </c>
      <c r="D412" s="84" t="s">
        <v>1592</v>
      </c>
      <c r="E412" s="84" t="s">
        <v>1499</v>
      </c>
      <c r="F412" s="84"/>
      <c r="G412" s="84" t="str">
        <f>VLOOKUP(A412,'PAI 2025 GPS rempl2)'!$E$4:$L$504,8,0)</f>
        <v>N/A</v>
      </c>
      <c r="H412" s="84" t="str">
        <f>VLOOKUP(A412,'PAI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2" s="84">
        <f>VLOOKUP(A412,'PAI 2025 GPS rempl2)'!$A$4:$V$504,17,0)</f>
        <v>1</v>
      </c>
      <c r="J412" s="84" t="str">
        <f>VLOOKUP(A412,'PAI 2025 GPS rempl2)'!$A$4:$V$504,18,0)</f>
        <v>Númerica</v>
      </c>
      <c r="K412" s="181" t="str">
        <f>VLOOKUP(A412,'PAI 2025 GPS rempl2)'!$A$4:$V$504,20,0)</f>
        <v>2025-09-01</v>
      </c>
      <c r="L412" s="181" t="str">
        <f>VLOOKUP(A412,'PAI 2025 GPS rempl2)'!$A$4:$V$504,21,0)</f>
        <v>2025-09-26</v>
      </c>
      <c r="M412" s="84" t="str">
        <f>VLOOKUP(A412,'PAI 2025 GPS rempl2)'!$A$4:$V$504,22,0)</f>
        <v>6000-DESPACHO DEL SUPERINTENDENTE DELEGADO PARA EL CONTROL Y VERIFICACIÓN DE REGLAMENTOS TÉCNICOS Y METROLOGÍA LEGAL</v>
      </c>
      <c r="N412" s="84"/>
      <c r="O412" s="84"/>
      <c r="P412" s="84"/>
      <c r="Q412" s="84"/>
      <c r="S412" s="83" t="s">
        <v>1286</v>
      </c>
      <c r="T412" s="83" t="str">
        <f>VLOOKUP(A412,'PAI 2025 GPS rempl2)'!$A$3:$E$505,4,0)</f>
        <v>Actividad propia</v>
      </c>
      <c r="U412" s="84" t="s">
        <v>1581</v>
      </c>
      <c r="V412" s="31">
        <f>VLOOKUP(S412,'PAI 2025 GPS rempl2)'!$E$4:$P$504,12,0)</f>
        <v>20</v>
      </c>
      <c r="W412" s="150" t="e">
        <f>+(V412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3" spans="1:23" x14ac:dyDescent="0.25">
      <c r="A413" s="83" t="s">
        <v>1288</v>
      </c>
      <c r="B413" s="83" t="str">
        <f>VLOOKUP(A413,'PAI 2025 GPS rempl2)'!$A$3:$E$505,4,0)</f>
        <v>Actividad propia</v>
      </c>
      <c r="C413" s="84" t="s">
        <v>1581</v>
      </c>
      <c r="D413" s="84" t="s">
        <v>1592</v>
      </c>
      <c r="E413" s="84" t="s">
        <v>1499</v>
      </c>
      <c r="F413" s="84"/>
      <c r="G413" s="84" t="str">
        <f>VLOOKUP(A413,'PAI 2025 GPS rempl2)'!$E$4:$L$504,8,0)</f>
        <v>N/A</v>
      </c>
      <c r="H413" s="84" t="str">
        <f>VLOOKUP(A413,'PAI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3" s="84">
        <f>VLOOKUP(A413,'PAI 2025 GPS rempl2)'!$A$4:$V$504,17,0)</f>
        <v>1</v>
      </c>
      <c r="J413" s="84" t="str">
        <f>VLOOKUP(A413,'PAI 2025 GPS rempl2)'!$A$4:$V$504,18,0)</f>
        <v>Númerica</v>
      </c>
      <c r="K413" s="181" t="str">
        <f>VLOOKUP(A413,'PAI 2025 GPS rempl2)'!$A$4:$V$504,20,0)</f>
        <v>2025-09-29</v>
      </c>
      <c r="L413" s="181" t="str">
        <f>VLOOKUP(A413,'PAI 2025 GPS rempl2)'!$A$4:$V$504,21,0)</f>
        <v>2025-10-03</v>
      </c>
      <c r="M413" s="84" t="str">
        <f>VLOOKUP(A413,'PAI 2025 GPS rempl2)'!$A$4:$V$504,22,0)</f>
        <v>6000-DESPACHO DEL SUPERINTENDENTE DELEGADO PARA EL CONTROL Y VERIFICACIÓN DE REGLAMENTOS TÉCNICOS Y METROLOGÍA LEGAL</v>
      </c>
      <c r="N413" s="84"/>
      <c r="O413" s="84"/>
      <c r="P413" s="84"/>
      <c r="Q413" s="84"/>
      <c r="S413" s="83" t="s">
        <v>1288</v>
      </c>
      <c r="T413" s="83" t="str">
        <f>VLOOKUP(A413,'PAI 2025 GPS rempl2)'!$A$3:$E$505,4,0)</f>
        <v>Actividad propia</v>
      </c>
      <c r="U413" s="84" t="s">
        <v>1581</v>
      </c>
      <c r="V413" s="31">
        <f>VLOOKUP(S413,'PAI 2025 GPS rempl2)'!$E$4:$P$504,12,0)</f>
        <v>30</v>
      </c>
      <c r="W413" s="150" t="e">
        <f>+(V413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4" spans="1:23" x14ac:dyDescent="0.25">
      <c r="A414" s="83" t="s">
        <v>1290</v>
      </c>
      <c r="B414" s="83" t="str">
        <f>VLOOKUP(A414,'PAI 2025 GPS rempl2)'!$A$3:$E$505,4,0)</f>
        <v>Actividad propia</v>
      </c>
      <c r="C414" s="84" t="s">
        <v>1581</v>
      </c>
      <c r="D414" s="84" t="s">
        <v>1592</v>
      </c>
      <c r="E414" s="84" t="s">
        <v>1499</v>
      </c>
      <c r="F414" s="84"/>
      <c r="G414" s="84" t="str">
        <f>VLOOKUP(A414,'PAI 2025 GPS rempl2)'!$E$4:$L$504,8,0)</f>
        <v>N/A</v>
      </c>
      <c r="H414" s="84" t="str">
        <f>VLOOKUP(A414,'PAI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4" s="84">
        <f>VLOOKUP(A414,'PAI 2025 GPS rempl2)'!$A$4:$V$504,17,0)</f>
        <v>1</v>
      </c>
      <c r="J414" s="84" t="str">
        <f>VLOOKUP(A414,'PAI 2025 GPS rempl2)'!$A$4:$V$504,18,0)</f>
        <v>Númerica</v>
      </c>
      <c r="K414" s="181" t="str">
        <f>VLOOKUP(A414,'PAI 2025 GPS rempl2)'!$A$4:$V$504,20,0)</f>
        <v>2025-10-20</v>
      </c>
      <c r="L414" s="181" t="str">
        <f>VLOOKUP(A414,'PAI 2025 GPS rempl2)'!$A$4:$V$504,21,0)</f>
        <v>2025-11-07</v>
      </c>
      <c r="M414" s="84" t="str">
        <f>VLOOKUP(A414,'PAI 2025 GPS rempl2)'!$A$4:$V$504,22,0)</f>
        <v>6000-DESPACHO DEL SUPERINTENDENTE DELEGADO PARA EL CONTROL Y VERIFICACIÓN DE REGLAMENTOS TÉCNICOS Y METROLOGÍA LEGAL</v>
      </c>
      <c r="N414" s="84"/>
      <c r="O414" s="84"/>
      <c r="P414" s="84"/>
      <c r="Q414" s="84"/>
      <c r="S414" s="83" t="s">
        <v>1290</v>
      </c>
      <c r="T414" s="83" t="str">
        <f>VLOOKUP(A414,'PAI 2025 GPS rempl2)'!$A$3:$E$505,4,0)</f>
        <v>Actividad propia</v>
      </c>
      <c r="U414" s="84" t="s">
        <v>1581</v>
      </c>
      <c r="V414" s="31">
        <f>VLOOKUP(S414,'PAI 2025 GPS rempl2)'!$E$4:$P$504,12,0)</f>
        <v>30</v>
      </c>
      <c r="W414" s="150" t="e">
        <f>+(V414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5" spans="1:23" x14ac:dyDescent="0.25">
      <c r="A415" s="83" t="s">
        <v>1294</v>
      </c>
      <c r="B415" s="83" t="str">
        <f>VLOOKUP(A415,'PAI 2025 GPS rempl2)'!$A$3:$E$505,4,0)</f>
        <v>Producto</v>
      </c>
      <c r="C415" s="84" t="s">
        <v>1581</v>
      </c>
      <c r="D415" s="84" t="s">
        <v>1585</v>
      </c>
      <c r="E415" s="84" t="s">
        <v>646</v>
      </c>
      <c r="F415" s="84" t="s">
        <v>10</v>
      </c>
      <c r="G415" s="84" t="str">
        <f>VLOOKUP(A415,'PAI 2025 GPS rempl2)'!$E$4:$L$504,8,0)</f>
        <v>C-3503-0200-0009-40401c</v>
      </c>
      <c r="H415" s="84" t="str">
        <f>VLOOKUP(A415,'PAI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5" s="84">
        <f>VLOOKUP(A415,'PAI 2025 GPS rempl2)'!$A$4:$V$504,17,0)</f>
        <v>100</v>
      </c>
      <c r="J415" s="84" t="str">
        <f>VLOOKUP(A415,'PAI 2025 GPS rempl2)'!$A$4:$V$504,18,0)</f>
        <v>Porcentual</v>
      </c>
      <c r="K415" s="181" t="str">
        <f>VLOOKUP(A415,'PAI 2025 GPS rempl2)'!$A$4:$V$504,20,0)</f>
        <v>2025-01-13</v>
      </c>
      <c r="L415" s="181" t="str">
        <f>VLOOKUP(A415,'PAI 2025 GPS rempl2)'!$A$4:$V$504,21,0)</f>
        <v>2025-12-31</v>
      </c>
      <c r="M415" s="84" t="str">
        <f>VLOOKUP(A415,'PAI 2025 GPS rempl2)'!$A$4:$V$504,22,0)</f>
        <v>3000-DESPACHO DEL SUPERINTENDENTE DELEGADO PARA LA PROTECCIÓN DEL CONSUMIDOR;
3003-GRUPO DE TRABAJO DE APOYO A LA RED NACIONAL DE PROTECCIÓN  AL CONSUMIDOR</v>
      </c>
      <c r="N415" s="84" t="s">
        <v>1456</v>
      </c>
      <c r="O415" s="84" t="s">
        <v>1457</v>
      </c>
      <c r="P415" s="84" t="s">
        <v>1628</v>
      </c>
      <c r="Q415" s="84" t="s">
        <v>1553</v>
      </c>
      <c r="S415" s="83" t="s">
        <v>1294</v>
      </c>
      <c r="T415" s="83" t="str">
        <f>VLOOKUP(A415,'PAI 2025 GPS rempl2)'!$A$3:$E$505,4,0)</f>
        <v>Producto</v>
      </c>
      <c r="U415" s="84" t="s">
        <v>1581</v>
      </c>
      <c r="V415" s="31">
        <f>VLOOKUP(S415,'PAI 2025 GPS rempl2)'!$E$4:$P$504,12,0)</f>
        <v>20</v>
      </c>
      <c r="W415" s="148">
        <f>(V415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16" spans="1:23" x14ac:dyDescent="0.25">
      <c r="A416" s="83" t="s">
        <v>1297</v>
      </c>
      <c r="B416" s="83" t="str">
        <f>VLOOKUP(A416,'PAI 2025 GPS rempl2)'!$A$3:$E$505,4,0)</f>
        <v>Actividad propia</v>
      </c>
      <c r="C416" s="84" t="s">
        <v>1581</v>
      </c>
      <c r="D416" s="84" t="s">
        <v>1585</v>
      </c>
      <c r="E416" s="84" t="s">
        <v>646</v>
      </c>
      <c r="F416" s="84"/>
      <c r="G416" s="84" t="str">
        <f>VLOOKUP(A416,'PAI 2025 GPS rempl2)'!$E$4:$L$504,8,0)</f>
        <v>N/A</v>
      </c>
      <c r="H416" s="84" t="str">
        <f>VLOOKUP(A416,'PAI 2025 GPS rempl2)'!$A$4:$V$504,15,0)</f>
        <v>Definir el Plan de difusión (incluye actividades, responsables, fechas y las metas de atenciones, divulgaciones, capacitaciones, sensibilizaciones y campañas .) (Documento Plan de difusión)</v>
      </c>
      <c r="I416" s="84">
        <f>VLOOKUP(A416,'PAI 2025 GPS rempl2)'!$A$4:$V$504,17,0)</f>
        <v>1</v>
      </c>
      <c r="J416" s="84" t="str">
        <f>VLOOKUP(A416,'PAI 2025 GPS rempl2)'!$A$4:$V$504,18,0)</f>
        <v>Númerica</v>
      </c>
      <c r="K416" s="181" t="str">
        <f>VLOOKUP(A416,'PAI 2025 GPS rempl2)'!$A$4:$V$504,20,0)</f>
        <v>2025-01-13</v>
      </c>
      <c r="L416" s="181" t="str">
        <f>VLOOKUP(A416,'PAI 2025 GPS rempl2)'!$A$4:$V$504,21,0)</f>
        <v>2025-02-03</v>
      </c>
      <c r="M416" s="84" t="str">
        <f>VLOOKUP(A416,'PAI 2025 GPS rempl2)'!$A$4:$V$504,22,0)</f>
        <v>3003-GRUPO DE TRABAJO DE APOYO A LA RED NACIONAL DE PROTECCIÓN  AL CONSUMIDOR</v>
      </c>
      <c r="N416" s="84"/>
      <c r="O416" s="84"/>
      <c r="P416" s="84"/>
      <c r="Q416" s="84"/>
      <c r="S416" s="83" t="s">
        <v>1297</v>
      </c>
      <c r="T416" s="83" t="str">
        <f>VLOOKUP(A416,'PAI 2025 GPS rempl2)'!$A$3:$E$505,4,0)</f>
        <v>Actividad propia</v>
      </c>
      <c r="U416" s="84" t="s">
        <v>1581</v>
      </c>
      <c r="V416" s="31">
        <f>VLOOKUP(S416,'PAI 2025 GPS rempl2)'!$E$4:$P$504,12,0)</f>
        <v>30</v>
      </c>
      <c r="W416" s="150" t="e">
        <f>+(V416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7" spans="1:23" x14ac:dyDescent="0.25">
      <c r="A417" s="83" t="s">
        <v>1299</v>
      </c>
      <c r="B417" s="83" t="str">
        <f>VLOOKUP(A417,'PAI 2025 GPS rempl2)'!$A$3:$E$505,4,0)</f>
        <v>Actividad sin participaci�n</v>
      </c>
      <c r="C417" s="84" t="s">
        <v>1581</v>
      </c>
      <c r="D417" s="84" t="s">
        <v>1585</v>
      </c>
      <c r="E417" s="84" t="s">
        <v>646</v>
      </c>
      <c r="F417" s="84"/>
      <c r="G417" s="84" t="str">
        <f>VLOOKUP(A417,'PAI 2025 GPS rempl2)'!$E$4:$L$504,8,0)</f>
        <v>N/A</v>
      </c>
      <c r="H417" s="84" t="str">
        <f>VLOOKUP(A417,'PAI 2025 GPS rempl2)'!$A$4:$V$504,15,0)</f>
        <v>Aprobar el Plan de difusión (Plan Estratégico y Cronograma aprobado por el Coordinador de la RNPC Y/o otras áreas participantes de requerirse.)</v>
      </c>
      <c r="I417" s="84">
        <f>VLOOKUP(A417,'PAI 2025 GPS rempl2)'!$A$4:$V$504,17,0)</f>
        <v>1</v>
      </c>
      <c r="J417" s="84" t="str">
        <f>VLOOKUP(A417,'PAI 2025 GPS rempl2)'!$A$4:$V$504,18,0)</f>
        <v>Númerica</v>
      </c>
      <c r="K417" s="181" t="str">
        <f>VLOOKUP(A417,'PAI 2025 GPS rempl2)'!$A$4:$V$504,20,0)</f>
        <v>2025-02-03</v>
      </c>
      <c r="L417" s="181" t="str">
        <f>VLOOKUP(A417,'PAI 2025 GPS rempl2)'!$A$4:$V$504,21,0)</f>
        <v>2025-02-28</v>
      </c>
      <c r="M417" s="84" t="str">
        <f>VLOOKUP(A417,'PAI 2025 GPS rempl2)'!$A$4:$V$504,22,0)</f>
        <v>3000-DESPACHO DEL SUPERINTENDENTE DELEGADO PARA LA PROTECCIÓN DEL CONSUMIDOR</v>
      </c>
      <c r="N417" s="84"/>
      <c r="O417" s="84"/>
      <c r="P417" s="84"/>
      <c r="Q417" s="84"/>
      <c r="S417" s="83" t="s">
        <v>1299</v>
      </c>
      <c r="T417" s="83" t="str">
        <f>VLOOKUP(A417,'PAI 2025 GPS rempl2)'!$A$3:$E$505,4,0)</f>
        <v>Actividad sin participaci�n</v>
      </c>
      <c r="U417" s="84" t="s">
        <v>1581</v>
      </c>
      <c r="V417" s="31">
        <f>VLOOKUP(S417,'PAI 2025 GPS rempl2)'!$E$4:$P$504,12,0)</f>
        <v>0</v>
      </c>
      <c r="W417" s="31">
        <f>+V417</f>
        <v>0</v>
      </c>
    </row>
    <row r="418" spans="1:23" x14ac:dyDescent="0.25">
      <c r="A418" s="83" t="s">
        <v>1302</v>
      </c>
      <c r="B418" s="83" t="str">
        <f>VLOOKUP(A418,'PAI 2025 GPS rempl2)'!$A$3:$E$505,4,0)</f>
        <v>Actividad propia</v>
      </c>
      <c r="C418" s="84" t="s">
        <v>1581</v>
      </c>
      <c r="D418" s="84" t="s">
        <v>1585</v>
      </c>
      <c r="E418" s="84" t="s">
        <v>646</v>
      </c>
      <c r="F418" s="84"/>
      <c r="G418" s="84" t="str">
        <f>VLOOKUP(A418,'PAI 2025 GPS rempl2)'!$E$4:$L$504,8,0)</f>
        <v>N/A</v>
      </c>
      <c r="H418" s="84" t="str">
        <f>VLOOKUP(A418,'PAI 2025 GPS rempl2)'!$A$4:$V$504,15,0)</f>
        <v>Ejecutar el Plan de difusión  (Seguimiento trimestral plan y evidencias de ejecución)</v>
      </c>
      <c r="I418" s="84">
        <f>VLOOKUP(A418,'PAI 2025 GPS rempl2)'!$A$4:$V$504,17,0)</f>
        <v>100</v>
      </c>
      <c r="J418" s="84" t="str">
        <f>VLOOKUP(A418,'PAI 2025 GPS rempl2)'!$A$4:$V$504,18,0)</f>
        <v>Porcentual</v>
      </c>
      <c r="K418" s="181" t="str">
        <f>VLOOKUP(A418,'PAI 2025 GPS rempl2)'!$A$4:$V$504,20,0)</f>
        <v>2025-02-03</v>
      </c>
      <c r="L418" s="181" t="str">
        <f>VLOOKUP(A418,'PAI 2025 GPS rempl2)'!$A$4:$V$504,21,0)</f>
        <v>2025-12-31</v>
      </c>
      <c r="M418" s="84" t="str">
        <f>VLOOKUP(A418,'PAI 2025 GPS rempl2)'!$A$4:$V$504,22,0)</f>
        <v>3003-GRUPO DE TRABAJO DE APOYO A LA RED NACIONAL DE PROTECCIÓN  AL CONSUMIDOR</v>
      </c>
      <c r="N418" s="84"/>
      <c r="O418" s="84"/>
      <c r="P418" s="84"/>
      <c r="Q418" s="84"/>
      <c r="S418" s="83" t="s">
        <v>1302</v>
      </c>
      <c r="T418" s="83" t="str">
        <f>VLOOKUP(A418,'PAI 2025 GPS rempl2)'!$A$3:$E$505,4,0)</f>
        <v>Actividad propia</v>
      </c>
      <c r="U418" s="84" t="s">
        <v>1581</v>
      </c>
      <c r="V418" s="31">
        <f>VLOOKUP(S418,'PAI 2025 GPS rempl2)'!$E$4:$P$504,12,0)</f>
        <v>70</v>
      </c>
      <c r="W418" s="150" t="e">
        <f>+(V418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19" spans="1:23" x14ac:dyDescent="0.25">
      <c r="A419" s="83" t="s">
        <v>1303</v>
      </c>
      <c r="B419" s="83" t="str">
        <f>VLOOKUP(A419,'PAI 2025 GPS rempl2)'!$A$3:$E$505,4,0)</f>
        <v>Producto</v>
      </c>
      <c r="C419" s="84" t="s">
        <v>1581</v>
      </c>
      <c r="D419" s="84" t="s">
        <v>1585</v>
      </c>
      <c r="E419" s="84" t="s">
        <v>646</v>
      </c>
      <c r="F419" s="84" t="s">
        <v>9</v>
      </c>
      <c r="G419" s="84" t="str">
        <f>VLOOKUP(A419,'PAI 2025 GPS rempl2)'!$E$4:$L$504,8,0)</f>
        <v>C-3503-0200-0009-40401c</v>
      </c>
      <c r="H419" s="84" t="str">
        <f>VLOOKUP(A419,'PAI 2025 GPS rempl2)'!$A$4:$V$504,15,0)</f>
        <v>Arreglos Directos desarrollados a través de las atenciones de las Casas y Rutas del Consumidor, realizados. (Informe final)</v>
      </c>
      <c r="I419" s="84">
        <f>VLOOKUP(A419,'PAI 2025 GPS rempl2)'!$A$4:$V$504,17,0)</f>
        <v>40</v>
      </c>
      <c r="J419" s="84" t="str">
        <f>VLOOKUP(A419,'PAI 2025 GPS rempl2)'!$A$4:$V$504,18,0)</f>
        <v>Porcentual</v>
      </c>
      <c r="K419" s="181" t="str">
        <f>VLOOKUP(A419,'PAI 2025 GPS rempl2)'!$A$4:$V$504,20,0)</f>
        <v>2025-02-03</v>
      </c>
      <c r="L419" s="181" t="str">
        <f>VLOOKUP(A419,'PAI 2025 GPS rempl2)'!$A$4:$V$504,21,0)</f>
        <v>2025-12-31</v>
      </c>
      <c r="M419" s="84" t="str">
        <f>VLOOKUP(A419,'PAI 2025 GPS rempl2)'!$A$4:$V$504,22,0)</f>
        <v>3003-GRUPO DE TRABAJO DE APOYO A LA RED NACIONAL DE PROTECCIÓN  AL CONSUMIDOR</v>
      </c>
      <c r="N419" s="84" t="s">
        <v>1458</v>
      </c>
      <c r="O419" s="84" t="s">
        <v>1496</v>
      </c>
      <c r="P419" s="84">
        <v>0</v>
      </c>
      <c r="Q419" s="84" t="s">
        <v>1551</v>
      </c>
      <c r="S419" s="83" t="s">
        <v>1303</v>
      </c>
      <c r="T419" s="83" t="str">
        <f>VLOOKUP(A419,'PAI 2025 GPS rempl2)'!$A$3:$E$505,4,0)</f>
        <v>Producto</v>
      </c>
      <c r="U419" s="84" t="s">
        <v>1581</v>
      </c>
      <c r="V419" s="31">
        <f>VLOOKUP(S419,'PAI 2025 GPS rempl2)'!$E$4:$P$504,12,0)</f>
        <v>10</v>
      </c>
      <c r="W419" s="148">
        <f>(V419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420" spans="1:23" x14ac:dyDescent="0.25">
      <c r="A420" s="83" t="s">
        <v>1305</v>
      </c>
      <c r="B420" s="83" t="str">
        <f>VLOOKUP(A420,'PAI 2025 GPS rempl2)'!$A$3:$E$505,4,0)</f>
        <v>Actividad propia</v>
      </c>
      <c r="C420" s="84" t="s">
        <v>1581</v>
      </c>
      <c r="D420" s="84" t="s">
        <v>1585</v>
      </c>
      <c r="E420" s="84" t="s">
        <v>646</v>
      </c>
      <c r="F420" s="84"/>
      <c r="G420" s="84" t="str">
        <f>VLOOKUP(A420,'PAI 2025 GPS rempl2)'!$E$4:$L$504,8,0)</f>
        <v>N/A</v>
      </c>
      <c r="H420" s="84" t="str">
        <f>VLOOKUP(A420,'PAI 2025 GPS rempl2)'!$A$4:$V$504,15,0)</f>
        <v>Realizar invitaciones de servicio arreglo directo (Informe trimestral acumulado) (Informe elaborado de las invitaciones servicio arreglo directo)</v>
      </c>
      <c r="I420" s="84">
        <f>VLOOKUP(A420,'PAI 2025 GPS rempl2)'!$A$4:$V$504,17,0)</f>
        <v>4000</v>
      </c>
      <c r="J420" s="84" t="str">
        <f>VLOOKUP(A420,'PAI 2025 GPS rempl2)'!$A$4:$V$504,18,0)</f>
        <v>Númerica</v>
      </c>
      <c r="K420" s="181" t="str">
        <f>VLOOKUP(A420,'PAI 2025 GPS rempl2)'!$A$4:$V$504,20,0)</f>
        <v>2025-02-03</v>
      </c>
      <c r="L420" s="181" t="str">
        <f>VLOOKUP(A420,'PAI 2025 GPS rempl2)'!$A$4:$V$504,21,0)</f>
        <v>2025-12-31</v>
      </c>
      <c r="M420" s="84" t="str">
        <f>VLOOKUP(A420,'PAI 2025 GPS rempl2)'!$A$4:$V$504,22,0)</f>
        <v>3003-GRUPO DE TRABAJO DE APOYO A LA RED NACIONAL DE PROTECCIÓN  AL CONSUMIDOR</v>
      </c>
      <c r="N420" s="84"/>
      <c r="O420" s="84"/>
      <c r="P420" s="84"/>
      <c r="Q420" s="84"/>
      <c r="S420" s="83" t="s">
        <v>1305</v>
      </c>
      <c r="T420" s="83" t="str">
        <f>VLOOKUP(A420,'PAI 2025 GPS rempl2)'!$A$3:$E$505,4,0)</f>
        <v>Actividad propia</v>
      </c>
      <c r="U420" s="84" t="s">
        <v>1581</v>
      </c>
      <c r="V420" s="31">
        <f>VLOOKUP(S420,'PAI 2025 GPS rempl2)'!$E$4:$P$504,12,0)</f>
        <v>30</v>
      </c>
      <c r="W420" s="150" t="e">
        <f>+(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1" spans="1:23" x14ac:dyDescent="0.25">
      <c r="A421" s="83" t="s">
        <v>1307</v>
      </c>
      <c r="B421" s="83" t="str">
        <f>VLOOKUP(A421,'PAI 2025 GPS rempl2)'!$A$3:$E$505,4,0)</f>
        <v>Actividad propia</v>
      </c>
      <c r="C421" s="84" t="s">
        <v>1581</v>
      </c>
      <c r="D421" s="84" t="s">
        <v>1585</v>
      </c>
      <c r="E421" s="84" t="s">
        <v>646</v>
      </c>
      <c r="F421" s="84"/>
      <c r="G421" s="84" t="str">
        <f>VLOOKUP(A421,'PAI 2025 GPS rempl2)'!$E$4:$L$504,8,0)</f>
        <v>N/A</v>
      </c>
      <c r="H421" s="84" t="str">
        <f>VLOOKUP(A421,'PAI 2025 GPS rempl2)'!$A$4:$V$504,15,0)</f>
        <v>Realizar Jornada Nacional de las soluciones en materia de protección al consumidor  (Informe jornada Nacional de las soluciones en materia de protección al consumidor)</v>
      </c>
      <c r="I421" s="84">
        <f>VLOOKUP(A421,'PAI 2025 GPS rempl2)'!$A$4:$V$504,17,0)</f>
        <v>4</v>
      </c>
      <c r="J421" s="84" t="str">
        <f>VLOOKUP(A421,'PAI 2025 GPS rempl2)'!$A$4:$V$504,18,0)</f>
        <v>Númerica</v>
      </c>
      <c r="K421" s="181" t="str">
        <f>VLOOKUP(A421,'PAI 2025 GPS rempl2)'!$A$4:$V$504,20,0)</f>
        <v>2025-02-03</v>
      </c>
      <c r="L421" s="181" t="str">
        <f>VLOOKUP(A421,'PAI 2025 GPS rempl2)'!$A$4:$V$504,21,0)</f>
        <v>2025-12-31</v>
      </c>
      <c r="M421" s="84" t="str">
        <f>VLOOKUP(A421,'PAI 2025 GPS rempl2)'!$A$4:$V$504,22,0)</f>
        <v>3003-GRUPO DE TRABAJO DE APOYO A LA RED NACIONAL DE PROTECCIÓN  AL CONSUMIDOR</v>
      </c>
      <c r="N421" s="84"/>
      <c r="O421" s="84"/>
      <c r="P421" s="84"/>
      <c r="Q421" s="84"/>
      <c r="S421" s="83" t="s">
        <v>1307</v>
      </c>
      <c r="T421" s="83" t="str">
        <f>VLOOKUP(A421,'PAI 2025 GPS rempl2)'!$A$3:$E$505,4,0)</f>
        <v>Actividad propia</v>
      </c>
      <c r="U421" s="84" t="s">
        <v>1581</v>
      </c>
      <c r="V421" s="31">
        <f>VLOOKUP(S421,'PAI 2025 GPS rempl2)'!$E$4:$P$504,12,0)</f>
        <v>30</v>
      </c>
      <c r="W421" s="150" t="e">
        <f>+(V421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2" spans="1:23" x14ac:dyDescent="0.25">
      <c r="A422" s="83" t="s">
        <v>1309</v>
      </c>
      <c r="B422" s="83" t="str">
        <f>VLOOKUP(A422,'PAI 2025 GPS rempl2)'!$A$3:$E$505,4,0)</f>
        <v>Actividad propia</v>
      </c>
      <c r="C422" s="84" t="s">
        <v>1581</v>
      </c>
      <c r="D422" s="84" t="s">
        <v>1585</v>
      </c>
      <c r="E422" s="84" t="s">
        <v>646</v>
      </c>
      <c r="F422" s="84"/>
      <c r="G422" s="84" t="str">
        <f>VLOOKUP(A422,'PAI 2025 GPS rempl2)'!$E$4:$L$504,8,0)</f>
        <v>N/A</v>
      </c>
      <c r="H422" s="84" t="str">
        <f>VLOOKUP(A422,'PAI 2025 GPS rempl2)'!$A$4:$V$504,15,0)</f>
        <v>Realizar encuentros de arreglo directo (Informe arreglos directos realizados)</v>
      </c>
      <c r="I422" s="84">
        <f>VLOOKUP(A422,'PAI 2025 GPS rempl2)'!$A$4:$V$504,17,0)</f>
        <v>1600</v>
      </c>
      <c r="J422" s="84" t="str">
        <f>VLOOKUP(A422,'PAI 2025 GPS rempl2)'!$A$4:$V$504,18,0)</f>
        <v>Númerica</v>
      </c>
      <c r="K422" s="181" t="str">
        <f>VLOOKUP(A422,'PAI 2025 GPS rempl2)'!$A$4:$V$504,20,0)</f>
        <v>2025-02-03</v>
      </c>
      <c r="L422" s="181" t="str">
        <f>VLOOKUP(A422,'PAI 2025 GPS rempl2)'!$A$4:$V$504,21,0)</f>
        <v>2025-12-31</v>
      </c>
      <c r="M422" s="84" t="str">
        <f>VLOOKUP(A422,'PAI 2025 GPS rempl2)'!$A$4:$V$504,22,0)</f>
        <v>3003-GRUPO DE TRABAJO DE APOYO A LA RED NACIONAL DE PROTECCIÓN  AL CONSUMIDOR</v>
      </c>
      <c r="N422" s="84"/>
      <c r="O422" s="84"/>
      <c r="P422" s="84"/>
      <c r="Q422" s="84"/>
      <c r="S422" s="83" t="s">
        <v>1309</v>
      </c>
      <c r="T422" s="83" t="str">
        <f>VLOOKUP(A422,'PAI 2025 GPS rempl2)'!$A$3:$E$505,4,0)</f>
        <v>Actividad propia</v>
      </c>
      <c r="U422" s="84" t="s">
        <v>1581</v>
      </c>
      <c r="V422" s="31">
        <f>VLOOKUP(S422,'PAI 2025 GPS rempl2)'!$E$4:$P$504,12,0)</f>
        <v>40</v>
      </c>
      <c r="W422" s="150" t="e">
        <f>+(V422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3" spans="1:23" x14ac:dyDescent="0.25">
      <c r="A423" s="83" t="s">
        <v>1310</v>
      </c>
      <c r="B423" s="83" t="str">
        <f>VLOOKUP(A423,'PAI 2025 GPS rempl2)'!$A$3:$E$505,4,0)</f>
        <v>Producto</v>
      </c>
      <c r="C423" s="84" t="s">
        <v>1581</v>
      </c>
      <c r="D423" s="84" t="s">
        <v>1589</v>
      </c>
      <c r="E423" s="84" t="s">
        <v>730</v>
      </c>
      <c r="F423" s="84" t="s">
        <v>13</v>
      </c>
      <c r="G423" s="84" t="str">
        <f>VLOOKUP(A423,'PAI 2025 GPS rempl2)'!$E$4:$L$504,8,0)</f>
        <v>C-3503-0200-0009-40401c</v>
      </c>
      <c r="H423" s="84" t="str">
        <f>VLOOKUP(A423,'PAI 2025 GPS rempl2)'!$A$4:$V$504,15,0)</f>
        <v>Alcaldías en sus facultades administrativas y de metrología legal frente a la protección al consumidor en el territorio nacional, capacitadas (Informe final)</v>
      </c>
      <c r="I423" s="84">
        <f>VLOOKUP(A423,'PAI 2025 GPS rempl2)'!$A$4:$V$504,17,0)</f>
        <v>440</v>
      </c>
      <c r="J423" s="84" t="str">
        <f>VLOOKUP(A423,'PAI 2025 GPS rempl2)'!$A$4:$V$504,18,0)</f>
        <v>Númerica</v>
      </c>
      <c r="K423" s="181" t="str">
        <f>VLOOKUP(A423,'PAI 2025 GPS rempl2)'!$A$4:$V$504,20,0)</f>
        <v>2025-02-03</v>
      </c>
      <c r="L423" s="181" t="str">
        <f>VLOOKUP(A423,'PAI 2025 GPS rempl2)'!$A$4:$V$504,21,0)</f>
        <v>2025-12-31</v>
      </c>
      <c r="M423" s="84" t="str">
        <f>VLOOKUP(A423,'PAI 2025 GPS rempl2)'!$A$4:$V$504,22,0)</f>
        <v>3003-GRUPO DE TRABAJO DE APOYO A LA RED NACIONAL DE PROTECCIÓN  AL CONSUMIDOR</v>
      </c>
      <c r="N423" s="84" t="s">
        <v>1459</v>
      </c>
      <c r="O423" s="84" t="s">
        <v>1498</v>
      </c>
      <c r="P423" s="84" t="s">
        <v>1801</v>
      </c>
      <c r="Q423" s="84" t="s">
        <v>1554</v>
      </c>
      <c r="S423" s="83" t="s">
        <v>1310</v>
      </c>
      <c r="T423" s="83" t="str">
        <f>VLOOKUP(A423,'PAI 2025 GPS rempl2)'!$A$3:$E$505,4,0)</f>
        <v>Producto</v>
      </c>
      <c r="U423" s="84" t="s">
        <v>1581</v>
      </c>
      <c r="V423" s="31">
        <f>VLOOKUP(S423,'PAI 2025 GPS rempl2)'!$E$4:$P$504,12,0)</f>
        <v>20</v>
      </c>
      <c r="W423" s="148">
        <f>(V423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24" spans="1:23" x14ac:dyDescent="0.25">
      <c r="A424" s="83" t="s">
        <v>1312</v>
      </c>
      <c r="B424" s="83" t="str">
        <f>VLOOKUP(A424,'PAI 2025 GPS rempl2)'!$A$3:$E$505,4,0)</f>
        <v>Actividad propia</v>
      </c>
      <c r="C424" s="84" t="s">
        <v>1581</v>
      </c>
      <c r="D424" s="84" t="s">
        <v>1589</v>
      </c>
      <c r="E424" s="84" t="s">
        <v>730</v>
      </c>
      <c r="F424" s="84"/>
      <c r="G424" s="84" t="str">
        <f>VLOOKUP(A424,'PAI 2025 GPS rempl2)'!$E$4:$L$504,8,0)</f>
        <v>N/A</v>
      </c>
      <c r="H424" s="84" t="str">
        <f>VLOOKUP(A424,'PAI 2025 GPS rempl2)'!$A$4:$V$504,15,0)</f>
        <v>Aprobar por parte del coordinador de la RED el cronograma de intervención de alcaldías (Cronograma de intervención de alcaldías aprobado por parte del coordinador de la RED)</v>
      </c>
      <c r="I424" s="84">
        <f>VLOOKUP(A424,'PAI 2025 GPS rempl2)'!$A$4:$V$504,17,0)</f>
        <v>1</v>
      </c>
      <c r="J424" s="84" t="str">
        <f>VLOOKUP(A424,'PAI 2025 GPS rempl2)'!$A$4:$V$504,18,0)</f>
        <v>Númerica</v>
      </c>
      <c r="K424" s="181" t="str">
        <f>VLOOKUP(A424,'PAI 2025 GPS rempl2)'!$A$4:$V$504,20,0)</f>
        <v>2025-02-03</v>
      </c>
      <c r="L424" s="181" t="str">
        <f>VLOOKUP(A424,'PAI 2025 GPS rempl2)'!$A$4:$V$504,21,0)</f>
        <v>2025-02-28</v>
      </c>
      <c r="M424" s="84" t="str">
        <f>VLOOKUP(A424,'PAI 2025 GPS rempl2)'!$A$4:$V$504,22,0)</f>
        <v>3003-GRUPO DE TRABAJO DE APOYO A LA RED NACIONAL DE PROTECCIÓN  AL CONSUMIDOR</v>
      </c>
      <c r="N424" s="84"/>
      <c r="O424" s="84"/>
      <c r="P424" s="84"/>
      <c r="Q424" s="84"/>
      <c r="S424" s="83" t="s">
        <v>1312</v>
      </c>
      <c r="T424" s="83" t="str">
        <f>VLOOKUP(A424,'PAI 2025 GPS rempl2)'!$A$3:$E$505,4,0)</f>
        <v>Actividad propia</v>
      </c>
      <c r="U424" s="84" t="s">
        <v>1581</v>
      </c>
      <c r="V424" s="31">
        <f>VLOOKUP(S424,'PAI 2025 GPS rempl2)'!$E$4:$P$504,12,0)</f>
        <v>20</v>
      </c>
      <c r="W424" s="150" t="e">
        <f>+(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5" spans="1:23" x14ac:dyDescent="0.25">
      <c r="A425" s="83" t="s">
        <v>1314</v>
      </c>
      <c r="B425" s="83" t="str">
        <f>VLOOKUP(A425,'PAI 2025 GPS rempl2)'!$A$3:$E$505,4,0)</f>
        <v>Actividad propia</v>
      </c>
      <c r="C425" s="84" t="s">
        <v>1581</v>
      </c>
      <c r="D425" s="84" t="s">
        <v>1589</v>
      </c>
      <c r="E425" s="84" t="s">
        <v>730</v>
      </c>
      <c r="F425" s="84"/>
      <c r="G425" s="84" t="str">
        <f>VLOOKUP(A425,'PAI 2025 GPS rempl2)'!$E$4:$L$504,8,0)</f>
        <v>N/A</v>
      </c>
      <c r="H425" s="84" t="str">
        <f>VLOOKUP(A425,'PAI 2025 GPS rempl2)'!$A$4:$V$504,15,0)</f>
        <v>Capacitar en materia de protección al consumidor a las alcaldías municipales (Informe trimestral de seguimiento y Listados de Asistencia/registros fotográficos/capturas de pantallas)</v>
      </c>
      <c r="I425" s="84">
        <f>VLOOKUP(A425,'PAI 2025 GPS rempl2)'!$A$4:$V$504,17,0)</f>
        <v>440</v>
      </c>
      <c r="J425" s="84" t="str">
        <f>VLOOKUP(A425,'PAI 2025 GPS rempl2)'!$A$4:$V$504,18,0)</f>
        <v>Númerica</v>
      </c>
      <c r="K425" s="181" t="str">
        <f>VLOOKUP(A425,'PAI 2025 GPS rempl2)'!$A$4:$V$504,20,0)</f>
        <v>2025-02-03</v>
      </c>
      <c r="L425" s="181" t="str">
        <f>VLOOKUP(A425,'PAI 2025 GPS rempl2)'!$A$4:$V$504,21,0)</f>
        <v>2025-12-31</v>
      </c>
      <c r="M425" s="84" t="str">
        <f>VLOOKUP(A425,'PAI 2025 GPS rempl2)'!$A$4:$V$504,22,0)</f>
        <v>3003-GRUPO DE TRABAJO DE APOYO A LA RED NACIONAL DE PROTECCIÓN  AL CONSUMIDOR</v>
      </c>
      <c r="N425" s="84"/>
      <c r="O425" s="84"/>
      <c r="P425" s="84"/>
      <c r="Q425" s="84"/>
      <c r="S425" s="83" t="s">
        <v>1314</v>
      </c>
      <c r="T425" s="83" t="str">
        <f>VLOOKUP(A425,'PAI 2025 GPS rempl2)'!$A$3:$E$505,4,0)</f>
        <v>Actividad propia</v>
      </c>
      <c r="U425" s="84" t="s">
        <v>1581</v>
      </c>
      <c r="V425" s="31">
        <f>VLOOKUP(S425,'PAI 2025 GPS rempl2)'!$E$4:$P$504,12,0)</f>
        <v>80</v>
      </c>
      <c r="W425" s="150" t="e">
        <f>+(V425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6" spans="1:23" x14ac:dyDescent="0.25">
      <c r="A426" s="83" t="s">
        <v>1316</v>
      </c>
      <c r="B426" s="83" t="str">
        <f>VLOOKUP(A426,'PAI 2025 GPS rempl2)'!$A$3:$E$505,4,0)</f>
        <v>Producto</v>
      </c>
      <c r="C426" s="84" t="s">
        <v>1581</v>
      </c>
      <c r="D426" s="84" t="s">
        <v>1585</v>
      </c>
      <c r="E426" s="84" t="s">
        <v>646</v>
      </c>
      <c r="F426" s="84" t="s">
        <v>13</v>
      </c>
      <c r="G426" s="84" t="str">
        <f>VLOOKUP(A426,'PAI 2025 GPS rempl2)'!$E$4:$L$504,8,0)</f>
        <v>C-3503-0200-0009-40401c</v>
      </c>
      <c r="H426" s="84" t="str">
        <f>VLOOKUP(A426,'PAI 2025 GPS rempl2)'!$A$4:$V$504,15,0)</f>
        <v>Cobertura departamental de la Red Nacional de Protección al Consumidor, a través de las Casas de Consumidor de Bienes y Servicios, ampliada (Informe final)</v>
      </c>
      <c r="I426" s="84">
        <f>VLOOKUP(A426,'PAI 2025 GPS rempl2)'!$A$4:$V$504,17,0)</f>
        <v>5</v>
      </c>
      <c r="J426" s="84" t="str">
        <f>VLOOKUP(A426,'PAI 2025 GPS rempl2)'!$A$4:$V$504,18,0)</f>
        <v>Númerica</v>
      </c>
      <c r="K426" s="181" t="str">
        <f>VLOOKUP(A426,'PAI 2025 GPS rempl2)'!$A$4:$V$504,20,0)</f>
        <v>2025-02-03</v>
      </c>
      <c r="L426" s="181" t="str">
        <f>VLOOKUP(A426,'PAI 2025 GPS rempl2)'!$A$4:$V$504,21,0)</f>
        <v>2025-12-19</v>
      </c>
      <c r="M426" s="84" t="str">
        <f>VLOOKUP(A426,'PAI 2025 GPS rempl2)'!$A$4:$V$504,22,0)</f>
        <v>142-GRUPO DE TRABAJO DE SERVICIOS ADMINISTRATIVOS Y RECURSOS FÍSICOS;
3003-GRUPO DE TRABAJO DE APOYO A LA RED NACIONAL DE PROTECCIÓN  AL CONSUMIDOR;
73-GRUPO DE TRABAJO DE COMUNICACION</v>
      </c>
      <c r="N426" s="84" t="s">
        <v>1459</v>
      </c>
      <c r="O426" s="84" t="s">
        <v>1498</v>
      </c>
      <c r="P426" s="84" t="s">
        <v>1629</v>
      </c>
      <c r="Q426" s="84" t="s">
        <v>1554</v>
      </c>
      <c r="S426" s="83" t="s">
        <v>1316</v>
      </c>
      <c r="T426" s="83" t="str">
        <f>VLOOKUP(A426,'PAI 2025 GPS rempl2)'!$A$3:$E$505,4,0)</f>
        <v>Producto</v>
      </c>
      <c r="U426" s="84" t="s">
        <v>1581</v>
      </c>
      <c r="V426" s="31">
        <f>VLOOKUP(S426,'PAI 2025 GPS rempl2)'!$E$4:$P$504,12,0)</f>
        <v>15</v>
      </c>
      <c r="W426" s="148">
        <f>(V426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27" spans="1:23" x14ac:dyDescent="0.25">
      <c r="A427" s="83" t="s">
        <v>1318</v>
      </c>
      <c r="B427" s="83" t="str">
        <f>VLOOKUP(A427,'PAI 2025 GPS rempl2)'!$A$3:$E$505,4,0)</f>
        <v>Actividad propia</v>
      </c>
      <c r="C427" s="84" t="s">
        <v>1581</v>
      </c>
      <c r="D427" s="84" t="s">
        <v>1585</v>
      </c>
      <c r="E427" s="84" t="s">
        <v>646</v>
      </c>
      <c r="F427" s="84"/>
      <c r="G427" s="84" t="str">
        <f>VLOOKUP(A427,'PAI 2025 GPS rempl2)'!$E$4:$L$504,8,0)</f>
        <v>N/A</v>
      </c>
      <c r="H427" s="84" t="str">
        <f>VLOOKUP(A427,'PAI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7" s="84">
        <f>VLOOKUP(A427,'PAI 2025 GPS rempl2)'!$A$4:$V$504,17,0)</f>
        <v>5</v>
      </c>
      <c r="J427" s="84" t="str">
        <f>VLOOKUP(A427,'PAI 2025 GPS rempl2)'!$A$4:$V$504,18,0)</f>
        <v>Númerica</v>
      </c>
      <c r="K427" s="181" t="str">
        <f>VLOOKUP(A427,'PAI 2025 GPS rempl2)'!$A$4:$V$504,20,0)</f>
        <v>2025-02-03</v>
      </c>
      <c r="L427" s="181" t="str">
        <f>VLOOKUP(A427,'PAI 2025 GPS rempl2)'!$A$4:$V$504,21,0)</f>
        <v>2025-12-19</v>
      </c>
      <c r="M427" s="84" t="str">
        <f>VLOOKUP(A427,'PAI 2025 GPS rempl2)'!$A$4:$V$504,22,0)</f>
        <v>3003-GRUPO DE TRABAJO DE APOYO A LA RED NACIONAL DE PROTECCIÓN  AL CONSUMIDOR</v>
      </c>
      <c r="N427" s="84"/>
      <c r="O427" s="84"/>
      <c r="P427" s="84"/>
      <c r="Q427" s="84"/>
      <c r="S427" s="83" t="s">
        <v>1318</v>
      </c>
      <c r="T427" s="83" t="str">
        <f>VLOOKUP(A427,'PAI 2025 GPS rempl2)'!$A$3:$E$505,4,0)</f>
        <v>Actividad propia</v>
      </c>
      <c r="U427" s="84" t="s">
        <v>1581</v>
      </c>
      <c r="V427" s="31">
        <f>VLOOKUP(S427,'PAI 2025 GPS rempl2)'!$E$4:$P$504,12,0)</f>
        <v>20</v>
      </c>
      <c r="W427" s="150" t="e">
        <f>+(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8" spans="1:23" x14ac:dyDescent="0.25">
      <c r="A428" s="83" t="s">
        <v>1320</v>
      </c>
      <c r="B428" s="83" t="str">
        <f>VLOOKUP(A428,'PAI 2025 GPS rempl2)'!$A$3:$E$505,4,0)</f>
        <v>Actividad propia</v>
      </c>
      <c r="C428" s="84" t="s">
        <v>1581</v>
      </c>
      <c r="D428" s="84" t="s">
        <v>1585</v>
      </c>
      <c r="E428" s="84" t="s">
        <v>646</v>
      </c>
      <c r="F428" s="84"/>
      <c r="G428" s="84" t="str">
        <f>VLOOKUP(A428,'PAI 2025 GPS rempl2)'!$E$4:$L$504,8,0)</f>
        <v>N/A</v>
      </c>
      <c r="H428" s="84" t="str">
        <f>VLOOKUP(A428,'PAI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8" s="84">
        <f>VLOOKUP(A428,'PAI 2025 GPS rempl2)'!$A$4:$V$504,17,0)</f>
        <v>5</v>
      </c>
      <c r="J428" s="84" t="str">
        <f>VLOOKUP(A428,'PAI 2025 GPS rempl2)'!$A$4:$V$504,18,0)</f>
        <v>Númerica</v>
      </c>
      <c r="K428" s="181" t="str">
        <f>VLOOKUP(A428,'PAI 2025 GPS rempl2)'!$A$4:$V$504,20,0)</f>
        <v>2025-02-03</v>
      </c>
      <c r="L428" s="181" t="str">
        <f>VLOOKUP(A428,'PAI 2025 GPS rempl2)'!$A$4:$V$504,21,0)</f>
        <v>2025-12-19</v>
      </c>
      <c r="M428" s="84" t="str">
        <f>VLOOKUP(A428,'PAI 2025 GPS rempl2)'!$A$4:$V$504,22,0)</f>
        <v>142-GRUPO DE TRABAJO DE SERVICIOS ADMINISTRATIVOS Y RECURSOS FÍSICOS;
3003-GRUPO DE TRABAJO DE APOYO A LA RED NACIONAL DE PROTECCIÓN  AL CONSUMIDOR</v>
      </c>
      <c r="N428" s="84"/>
      <c r="O428" s="84"/>
      <c r="P428" s="84"/>
      <c r="Q428" s="84"/>
      <c r="S428" s="83" t="s">
        <v>1320</v>
      </c>
      <c r="T428" s="83" t="str">
        <f>VLOOKUP(A428,'PAI 2025 GPS rempl2)'!$A$3:$E$505,4,0)</f>
        <v>Actividad propia</v>
      </c>
      <c r="U428" s="84" t="s">
        <v>1581</v>
      </c>
      <c r="V428" s="31">
        <f>VLOOKUP(S428,'PAI 2025 GPS rempl2)'!$E$4:$P$504,12,0)</f>
        <v>20</v>
      </c>
      <c r="W428" s="150" t="e">
        <f>+(V428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29" spans="1:23" x14ac:dyDescent="0.25">
      <c r="A429" s="83" t="s">
        <v>1323</v>
      </c>
      <c r="B429" s="83" t="str">
        <f>VLOOKUP(A429,'PAI 2025 GPS rempl2)'!$A$3:$E$505,4,0)</f>
        <v>Actividad propia</v>
      </c>
      <c r="C429" s="84" t="s">
        <v>1581</v>
      </c>
      <c r="D429" s="84" t="s">
        <v>1585</v>
      </c>
      <c r="E429" s="84" t="s">
        <v>646</v>
      </c>
      <c r="F429" s="84"/>
      <c r="G429" s="84" t="str">
        <f>VLOOKUP(A429,'PAI 2025 GPS rempl2)'!$E$4:$L$504,8,0)</f>
        <v>N/A</v>
      </c>
      <c r="H429" s="84" t="str">
        <f>VLOOKUP(A429,'PAI 2025 GPS rempl2)'!$A$4:$V$504,15,0)</f>
        <v>Realizar la inauguración y poner en operacion las Casas del Consumidor de Bienes y Servicios en el territorio nacional (Informe por CCBS aperturada) (Informe por CCBS apertura da y puesta en operación)</v>
      </c>
      <c r="I429" s="84">
        <f>VLOOKUP(A429,'PAI 2025 GPS rempl2)'!$A$4:$V$504,17,0)</f>
        <v>5</v>
      </c>
      <c r="J429" s="84" t="str">
        <f>VLOOKUP(A429,'PAI 2025 GPS rempl2)'!$A$4:$V$504,18,0)</f>
        <v>Númerica</v>
      </c>
      <c r="K429" s="181" t="str">
        <f>VLOOKUP(A429,'PAI 2025 GPS rempl2)'!$A$4:$V$504,20,0)</f>
        <v>2025-02-03</v>
      </c>
      <c r="L429" s="181" t="str">
        <f>VLOOKUP(A429,'PAI 2025 GPS rempl2)'!$A$4:$V$504,21,0)</f>
        <v>2025-12-19</v>
      </c>
      <c r="M429" s="84" t="str">
        <f>VLOOKUP(A429,'PAI 2025 GPS rempl2)'!$A$4:$V$504,22,0)</f>
        <v>3003-GRUPO DE TRABAJO DE APOYO A LA RED NACIONAL DE PROTECCIÓN  AL CONSUMIDOR;
73-GRUPO DE TRABAJO DE COMUNICACION</v>
      </c>
      <c r="N429" s="84"/>
      <c r="O429" s="84"/>
      <c r="P429" s="84"/>
      <c r="Q429" s="84"/>
      <c r="S429" s="83" t="s">
        <v>1323</v>
      </c>
      <c r="T429" s="83" t="str">
        <f>VLOOKUP(A429,'PAI 2025 GPS rempl2)'!$A$3:$E$505,4,0)</f>
        <v>Actividad propia</v>
      </c>
      <c r="U429" s="84" t="s">
        <v>1581</v>
      </c>
      <c r="V429" s="31">
        <f>VLOOKUP(S429,'PAI 2025 GPS rempl2)'!$E$4:$P$504,12,0)</f>
        <v>60</v>
      </c>
      <c r="W429" s="150" t="e">
        <f>+(V429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0" spans="1:23" x14ac:dyDescent="0.25">
      <c r="A430" s="83" t="s">
        <v>1325</v>
      </c>
      <c r="B430" s="83" t="str">
        <f>VLOOKUP(A430,'PAI 2025 GPS rempl2)'!$A$3:$E$505,4,0)</f>
        <v>Producto</v>
      </c>
      <c r="C430" s="84" t="s">
        <v>1591</v>
      </c>
      <c r="D430" s="84" t="s">
        <v>1590</v>
      </c>
      <c r="E430" s="84" t="s">
        <v>782</v>
      </c>
      <c r="F430" s="84" t="s">
        <v>10</v>
      </c>
      <c r="G430" s="84" t="str">
        <f>VLOOKUP(A430,'PAI 2025 GPS rempl2)'!$E$4:$L$504,8,0)</f>
        <v>C-3503-0200-0009-40401c</v>
      </c>
      <c r="H430" s="84" t="str">
        <f>VLOOKUP(A430,'PAI 2025 GPS rempl2)'!$A$4:$V$504,15,0)</f>
        <v>Guía de Aprendizaje en Derecho de Consumo traducida a lenguaje de minorías étnicas, elaborada y socializada  (Guía en formato digital)</v>
      </c>
      <c r="I430" s="84">
        <f>VLOOKUP(A430,'PAI 2025 GPS rempl2)'!$A$4:$V$504,17,0)</f>
        <v>1</v>
      </c>
      <c r="J430" s="84" t="str">
        <f>VLOOKUP(A430,'PAI 2025 GPS rempl2)'!$A$4:$V$504,18,0)</f>
        <v>Númerica</v>
      </c>
      <c r="K430" s="181" t="str">
        <f>VLOOKUP(A430,'PAI 2025 GPS rempl2)'!$A$4:$V$504,20,0)</f>
        <v>2025-02-03</v>
      </c>
      <c r="L430" s="181" t="str">
        <f>VLOOKUP(A430,'PAI 2025 GPS rempl2)'!$A$4:$V$504,21,0)</f>
        <v>2025-12-15</v>
      </c>
      <c r="M430" s="84" t="str">
        <f>VLOOKUP(A430,'PAI 2025 GPS rempl2)'!$A$4:$V$504,22,0)</f>
        <v>3003-GRUPO DE TRABAJO DE APOYO A LA RED NACIONAL DE PROTECCIÓN  AL CONSUMIDOR;
71-GRUPO DE TRABAJO DE FORMACION</v>
      </c>
      <c r="N430" s="84" t="s">
        <v>1456</v>
      </c>
      <c r="O430" s="84" t="s">
        <v>1457</v>
      </c>
      <c r="P430" s="84" t="s">
        <v>1630</v>
      </c>
      <c r="Q430" s="84" t="s">
        <v>1553</v>
      </c>
      <c r="S430" s="83" t="s">
        <v>1325</v>
      </c>
      <c r="T430" s="83" t="str">
        <f>VLOOKUP(A430,'PAI 2025 GPS rempl2)'!$A$3:$E$505,4,0)</f>
        <v>Producto</v>
      </c>
      <c r="U430" s="84" t="s">
        <v>1591</v>
      </c>
      <c r="V430" s="31">
        <f>VLOOKUP(S430,'PAI 2025 GPS rempl2)'!$E$4:$P$504,12,0)</f>
        <v>20</v>
      </c>
      <c r="W430" s="31">
        <f>+(V430*100)/($V$150+$V$168+$V$174+$V$177+$V$183+$V$190+$V$199+$V$336+$V$342+$V$430+$V$463)</f>
        <v>10.526315789473685</v>
      </c>
    </row>
    <row r="431" spans="1:23" x14ac:dyDescent="0.25">
      <c r="A431" s="83" t="s">
        <v>1327</v>
      </c>
      <c r="B431" s="83" t="str">
        <f>VLOOKUP(A431,'PAI 2025 GPS rempl2)'!$A$3:$E$505,4,0)</f>
        <v>Actividad propia</v>
      </c>
      <c r="C431" s="84" t="s">
        <v>1591</v>
      </c>
      <c r="D431" s="84" t="s">
        <v>1590</v>
      </c>
      <c r="E431" s="84" t="s">
        <v>782</v>
      </c>
      <c r="F431" s="84"/>
      <c r="G431" s="84" t="str">
        <f>VLOOKUP(A431,'PAI 2025 GPS rempl2)'!$E$4:$L$504,8,0)</f>
        <v>N/A</v>
      </c>
      <c r="H431" s="84" t="str">
        <f>VLOOKUP(A431,'PAI 2025 GPS rempl2)'!$A$4:$V$504,15,0)</f>
        <v>Definir el grupo étnico para la traducción de la Guía de Aprendizaje en Derecho de Consumo  (Acta de acuerdo de grupo étnico definido)</v>
      </c>
      <c r="I431" s="84">
        <f>VLOOKUP(A431,'PAI 2025 GPS rempl2)'!$A$4:$V$504,17,0)</f>
        <v>1</v>
      </c>
      <c r="J431" s="84" t="str">
        <f>VLOOKUP(A431,'PAI 2025 GPS rempl2)'!$A$4:$V$504,18,0)</f>
        <v>Númerica</v>
      </c>
      <c r="K431" s="181" t="str">
        <f>VLOOKUP(A431,'PAI 2025 GPS rempl2)'!$A$4:$V$504,20,0)</f>
        <v>2025-02-03</v>
      </c>
      <c r="L431" s="181" t="str">
        <f>VLOOKUP(A431,'PAI 2025 GPS rempl2)'!$A$4:$V$504,21,0)</f>
        <v>2025-03-31</v>
      </c>
      <c r="M431" s="84" t="str">
        <f>VLOOKUP(A431,'PAI 2025 GPS rempl2)'!$A$4:$V$504,22,0)</f>
        <v>3003-GRUPO DE TRABAJO DE APOYO A LA RED NACIONAL DE PROTECCIÓN  AL CONSUMIDOR;
71-GRUPO DE TRABAJO DE FORMACION</v>
      </c>
      <c r="N431" s="84"/>
      <c r="O431" s="84"/>
      <c r="P431" s="84"/>
      <c r="Q431" s="84"/>
      <c r="S431" s="83" t="s">
        <v>1327</v>
      </c>
      <c r="T431" s="83" t="str">
        <f>VLOOKUP(A431,'PAI 2025 GPS rempl2)'!$A$3:$E$505,4,0)</f>
        <v>Actividad propia</v>
      </c>
      <c r="U431" s="84" t="s">
        <v>1591</v>
      </c>
      <c r="V431" s="31">
        <f>VLOOKUP(S431,'PAI 2025 GPS rempl2)'!$E$4:$P$504,12,0)</f>
        <v>10</v>
      </c>
      <c r="W431" s="31">
        <f>+(V431*100)/($V$151+$V$153+$V$154+$V$155+$V$169+$V$170+$V$171+$V$172+$V$173+$V$175+$V$176+$V$178+$V$179+$V$180+$V$181+$V$182+$V$184+$V$185+$V$186+$V$187+$V$188+$V$189+$V$191+$V$192+$V$193+$V$194+$V$200+$V$201+$V$337+$V$339+$V$341+$V$343+$V$344+$V$431+$V$432+$V$433+$V$434+$V$464+$V$465)</f>
        <v>0.90909090909090906</v>
      </c>
    </row>
    <row r="432" spans="1:23" x14ac:dyDescent="0.25">
      <c r="A432" s="83" t="s">
        <v>1330</v>
      </c>
      <c r="B432" s="83" t="str">
        <f>VLOOKUP(A432,'PAI 2025 GPS rempl2)'!$A$3:$E$505,4,0)</f>
        <v>Actividad propia</v>
      </c>
      <c r="C432" s="84" t="s">
        <v>1591</v>
      </c>
      <c r="D432" s="84" t="s">
        <v>1590</v>
      </c>
      <c r="E432" s="84" t="s">
        <v>782</v>
      </c>
      <c r="F432" s="84"/>
      <c r="G432" s="84" t="str">
        <f>VLOOKUP(A432,'PAI 2025 GPS rempl2)'!$E$4:$L$504,8,0)</f>
        <v>N/A</v>
      </c>
      <c r="H432" s="84" t="str">
        <f>VLOOKUP(A432,'PAI 2025 GPS rempl2)'!$A$4:$V$504,15,0)</f>
        <v>Consolidar y traducir la Guía de Aprendizaje en Derecho de Consumo en lenguaje étnico aprobada (Guía de Aprendizaje en Derecho de Consumo en lenguaje étnico aprobada y traducida)</v>
      </c>
      <c r="I432" s="84">
        <f>VLOOKUP(A432,'PAI 2025 GPS rempl2)'!$A$4:$V$504,17,0)</f>
        <v>1</v>
      </c>
      <c r="J432" s="84" t="str">
        <f>VLOOKUP(A432,'PAI 2025 GPS rempl2)'!$A$4:$V$504,18,0)</f>
        <v>Númerica</v>
      </c>
      <c r="K432" s="181" t="str">
        <f>VLOOKUP(A432,'PAI 2025 GPS rempl2)'!$A$4:$V$504,20,0)</f>
        <v>2025-04-01</v>
      </c>
      <c r="L432" s="181" t="str">
        <f>VLOOKUP(A432,'PAI 2025 GPS rempl2)'!$A$4:$V$504,21,0)</f>
        <v>2025-08-29</v>
      </c>
      <c r="M432" s="84" t="str">
        <f>VLOOKUP(A432,'PAI 2025 GPS rempl2)'!$A$4:$V$504,22,0)</f>
        <v>3003-GRUPO DE TRABAJO DE APOYO A LA RED NACIONAL DE PROTECCIÓN  AL CONSUMIDOR</v>
      </c>
      <c r="N432" s="84"/>
      <c r="O432" s="84"/>
      <c r="P432" s="84"/>
      <c r="Q432" s="84"/>
      <c r="S432" s="83" t="s">
        <v>1330</v>
      </c>
      <c r="T432" s="83" t="str">
        <f>VLOOKUP(A432,'PAI 2025 GPS rempl2)'!$A$3:$E$505,4,0)</f>
        <v>Actividad propia</v>
      </c>
      <c r="U432" s="84" t="s">
        <v>1591</v>
      </c>
      <c r="V432" s="31">
        <f>VLOOKUP(S432,'PAI 2025 GPS rempl2)'!$E$4:$P$504,12,0)</f>
        <v>50</v>
      </c>
      <c r="W432" s="31">
        <f>+(V432*100)/($V$151+$V$153+$V$154+$V$155+$V$169+$V$170+$V$171+$V$172+$V$173+$V$175+$V$176+$V$178+$V$179+$V$180+$V$181+$V$182+$V$184+$V$185+$V$186+$V$187+$V$188+$V$189+$V$191+$V$192+$V$193+$V$194+$V$200+$V$201+$V$337+$V$339+$V$341+$V$343+$V$344+$V$431+$V$432+$V$433+$V$434+$V$464+$V$465)</f>
        <v>4.5454545454545459</v>
      </c>
    </row>
    <row r="433" spans="1:23" x14ac:dyDescent="0.25">
      <c r="A433" s="83" t="s">
        <v>1332</v>
      </c>
      <c r="B433" s="83" t="str">
        <f>VLOOKUP(A433,'PAI 2025 GPS rempl2)'!$A$3:$E$505,4,0)</f>
        <v>Actividad propia</v>
      </c>
      <c r="C433" s="84" t="s">
        <v>1591</v>
      </c>
      <c r="D433" s="84" t="s">
        <v>1590</v>
      </c>
      <c r="E433" s="84" t="s">
        <v>782</v>
      </c>
      <c r="F433" s="84"/>
      <c r="G433" s="84" t="str">
        <f>VLOOKUP(A433,'PAI 2025 GPS rempl2)'!$E$4:$L$504,8,0)</f>
        <v>N/A</v>
      </c>
      <c r="H433" s="84" t="str">
        <f>VLOOKUP(A433,'PAI 2025 GPS rempl2)'!$A$4:$V$504,15,0)</f>
        <v>Definir la Estrategia de socialización de la Guía de Aprendizaje en Derecho de Consumo (Documento Estrategia de socialización de la Guía de Aprendizaje en Derecho de Consumo)</v>
      </c>
      <c r="I433" s="84">
        <f>VLOOKUP(A433,'PAI 2025 GPS rempl2)'!$A$4:$V$504,17,0)</f>
        <v>1</v>
      </c>
      <c r="J433" s="84" t="str">
        <f>VLOOKUP(A433,'PAI 2025 GPS rempl2)'!$A$4:$V$504,18,0)</f>
        <v>Númerica</v>
      </c>
      <c r="K433" s="181" t="str">
        <f>VLOOKUP(A433,'PAI 2025 GPS rempl2)'!$A$4:$V$504,20,0)</f>
        <v>2025-06-03</v>
      </c>
      <c r="L433" s="181" t="str">
        <f>VLOOKUP(A433,'PAI 2025 GPS rempl2)'!$A$4:$V$504,21,0)</f>
        <v>2025-08-29</v>
      </c>
      <c r="M433" s="84" t="str">
        <f>VLOOKUP(A433,'PAI 2025 GPS rempl2)'!$A$4:$V$504,22,0)</f>
        <v>3003-GRUPO DE TRABAJO DE APOYO A LA RED NACIONAL DE PROTECCIÓN  AL CONSUMIDOR</v>
      </c>
      <c r="N433" s="84"/>
      <c r="O433" s="84"/>
      <c r="P433" s="84"/>
      <c r="Q433" s="84"/>
      <c r="S433" s="83" t="s">
        <v>1332</v>
      </c>
      <c r="T433" s="83" t="str">
        <f>VLOOKUP(A433,'PAI 2025 GPS rempl2)'!$A$3:$E$505,4,0)</f>
        <v>Actividad propia</v>
      </c>
      <c r="U433" s="84" t="s">
        <v>1591</v>
      </c>
      <c r="V433" s="31">
        <f>VLOOKUP(S433,'PAI 2025 GPS rempl2)'!$E$4:$P$504,12,0)</f>
        <v>20</v>
      </c>
      <c r="W433" s="31">
        <f>+(V433*100)/($V$151+$V$153+$V$154+$V$155+$V$169+$V$170+$V$171+$V$172+$V$173+$V$175+$V$176+$V$178+$V$179+$V$180+$V$181+$V$182+$V$184+$V$185+$V$186+$V$187+$V$188+$V$189+$V$191+$V$192+$V$193+$V$194+$V$200+$V$201+$V$337+$V$339+$V$341+$V$343+$V$344+$V$431+$V$432+$V$433+$V$434+$V$464+$V$465)</f>
        <v>1.8181818181818181</v>
      </c>
    </row>
    <row r="434" spans="1:23" x14ac:dyDescent="0.25">
      <c r="A434" s="83" t="s">
        <v>1334</v>
      </c>
      <c r="B434" s="83" t="str">
        <f>VLOOKUP(A434,'PAI 2025 GPS rempl2)'!$A$3:$E$505,4,0)</f>
        <v>Actividad propia</v>
      </c>
      <c r="C434" s="84" t="s">
        <v>1591</v>
      </c>
      <c r="D434" s="84" t="s">
        <v>1590</v>
      </c>
      <c r="E434" s="84" t="s">
        <v>782</v>
      </c>
      <c r="F434" s="84"/>
      <c r="G434" s="84" t="str">
        <f>VLOOKUP(A434,'PAI 2025 GPS rempl2)'!$E$4:$L$504,8,0)</f>
        <v>N/A</v>
      </c>
      <c r="H434" s="84" t="str">
        <f>VLOOKUP(A434,'PAI 2025 GPS rempl2)'!$A$4:$V$504,15,0)</f>
        <v>Aplicar la estrategia de socialización definida (Informe de aplicación de la estrategia)</v>
      </c>
      <c r="I434" s="84">
        <f>VLOOKUP(A434,'PAI 2025 GPS rempl2)'!$A$4:$V$504,17,0)</f>
        <v>1</v>
      </c>
      <c r="J434" s="84" t="str">
        <f>VLOOKUP(A434,'PAI 2025 GPS rempl2)'!$A$4:$V$504,18,0)</f>
        <v>Númerica</v>
      </c>
      <c r="K434" s="181" t="str">
        <f>VLOOKUP(A434,'PAI 2025 GPS rempl2)'!$A$4:$V$504,20,0)</f>
        <v>2025-09-01</v>
      </c>
      <c r="L434" s="181" t="str">
        <f>VLOOKUP(A434,'PAI 2025 GPS rempl2)'!$A$4:$V$504,21,0)</f>
        <v>2025-12-15</v>
      </c>
      <c r="M434" s="84" t="str">
        <f>VLOOKUP(A434,'PAI 2025 GPS rempl2)'!$A$4:$V$504,22,0)</f>
        <v>3003-GRUPO DE TRABAJO DE APOYO A LA RED NACIONAL DE PROTECCIÓN  AL CONSUMIDOR</v>
      </c>
      <c r="N434" s="84"/>
      <c r="O434" s="84"/>
      <c r="P434" s="84"/>
      <c r="Q434" s="84"/>
      <c r="S434" s="83" t="s">
        <v>1334</v>
      </c>
      <c r="T434" s="83" t="str">
        <f>VLOOKUP(A434,'PAI 2025 GPS rempl2)'!$A$3:$E$505,4,0)</f>
        <v>Actividad propia</v>
      </c>
      <c r="U434" s="84" t="s">
        <v>1591</v>
      </c>
      <c r="V434" s="31">
        <f>VLOOKUP(S434,'PAI 2025 GPS rempl2)'!$E$4:$P$504,12,0)</f>
        <v>20</v>
      </c>
      <c r="W434" s="31">
        <f>+(V434*100)/($V$151+$V$153+$V$154+$V$155+$V$169+$V$170+$V$171+$V$172+$V$173+$V$175+$V$176+$V$178+$V$179+$V$180+$V$181+$V$182+$V$184+$V$185+$V$186+$V$187+$V$188+$V$189+$V$191+$V$192+$V$193+$V$194+$V$200+$V$201+$V$337+$V$339+$V$341+$V$343+$V$344+$V$431+$V$432+$V$433+$V$434+$V$464+$V$465)</f>
        <v>1.8181818181818181</v>
      </c>
    </row>
    <row r="435" spans="1:23" x14ac:dyDescent="0.25">
      <c r="A435" s="83" t="s">
        <v>1335</v>
      </c>
      <c r="B435" s="83" t="str">
        <f>VLOOKUP(A435,'PAI 2025 GPS rempl2)'!$A$3:$E$505,4,0)</f>
        <v>Producto</v>
      </c>
      <c r="C435" s="84" t="s">
        <v>1581</v>
      </c>
      <c r="D435" s="84" t="s">
        <v>1589</v>
      </c>
      <c r="E435" s="84" t="s">
        <v>730</v>
      </c>
      <c r="F435" s="84" t="s">
        <v>13</v>
      </c>
      <c r="G435" s="84" t="str">
        <f>VLOOKUP(A435,'PAI 2025 GPS rempl2)'!$E$4:$L$504,8,0)</f>
        <v>C-3503-0200-0009-40401c</v>
      </c>
      <c r="H435" s="84" t="str">
        <f>VLOOKUP(A435,'PAI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5" s="84">
        <f>VLOOKUP(A435,'PAI 2025 GPS rempl2)'!$A$4:$V$504,17,0)</f>
        <v>1</v>
      </c>
      <c r="J435" s="84" t="str">
        <f>VLOOKUP(A435,'PAI 2025 GPS rempl2)'!$A$4:$V$504,18,0)</f>
        <v>Númerica</v>
      </c>
      <c r="K435" s="181" t="str">
        <f>VLOOKUP(A435,'PAI 2025 GPS rempl2)'!$A$4:$V$504,20,0)</f>
        <v>2025-02-03</v>
      </c>
      <c r="L435" s="181" t="str">
        <f>VLOOKUP(A435,'PAI 2025 GPS rempl2)'!$A$4:$V$504,21,0)</f>
        <v>2025-06-27</v>
      </c>
      <c r="M435" s="84" t="str">
        <f>VLOOKUP(A435,'PAI 2025 GPS rempl2)'!$A$4:$V$504,22,0)</f>
        <v>3003-GRUPO DE TRABAJO DE APOYO A LA RED NACIONAL DE PROTECCIÓN  AL CONSUMIDOR</v>
      </c>
      <c r="N435" s="84" t="s">
        <v>1459</v>
      </c>
      <c r="O435" s="84" t="s">
        <v>1498</v>
      </c>
      <c r="P435" s="84" t="s">
        <v>1629</v>
      </c>
      <c r="Q435" s="84" t="s">
        <v>1554</v>
      </c>
      <c r="S435" s="83" t="s">
        <v>1335</v>
      </c>
      <c r="T435" s="83" t="str">
        <f>VLOOKUP(A435,'PAI 2025 GPS rempl2)'!$A$3:$E$505,4,0)</f>
        <v>Producto</v>
      </c>
      <c r="U435" s="84" t="s">
        <v>1581</v>
      </c>
      <c r="V435" s="31">
        <f>VLOOKUP(S435,'PAI 2025 GPS rempl2)'!$E$4:$P$504,12,0)</f>
        <v>15</v>
      </c>
      <c r="W435" s="148">
        <f>(V435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36" spans="1:23" x14ac:dyDescent="0.25">
      <c r="A436" s="83" t="s">
        <v>1336</v>
      </c>
      <c r="B436" s="83" t="str">
        <f>VLOOKUP(A436,'PAI 2025 GPS rempl2)'!$A$3:$E$505,4,0)</f>
        <v>Actividad propia</v>
      </c>
      <c r="C436" s="84" t="s">
        <v>1581</v>
      </c>
      <c r="D436" s="84" t="s">
        <v>1589</v>
      </c>
      <c r="E436" s="84" t="s">
        <v>730</v>
      </c>
      <c r="F436" s="84"/>
      <c r="G436" s="84" t="str">
        <f>VLOOKUP(A436,'PAI 2025 GPS rempl2)'!$E$4:$L$504,8,0)</f>
        <v>N/A</v>
      </c>
      <c r="H436" s="84" t="str">
        <f>VLOOKUP(A436,'PAI 2025 GPS rempl2)'!$A$4:$V$504,15,0)</f>
        <v>Elaborar estudios previos  (Documento Estudios previos aprobados secretaria general y jurídica)</v>
      </c>
      <c r="I436" s="84">
        <f>VLOOKUP(A436,'PAI 2025 GPS rempl2)'!$A$4:$V$504,17,0)</f>
        <v>1</v>
      </c>
      <c r="J436" s="84" t="str">
        <f>VLOOKUP(A436,'PAI 2025 GPS rempl2)'!$A$4:$V$504,18,0)</f>
        <v>Númerica</v>
      </c>
      <c r="K436" s="181" t="str">
        <f>VLOOKUP(A436,'PAI 2025 GPS rempl2)'!$A$4:$V$504,20,0)</f>
        <v>2025-02-03</v>
      </c>
      <c r="L436" s="181" t="str">
        <f>VLOOKUP(A436,'PAI 2025 GPS rempl2)'!$A$4:$V$504,21,0)</f>
        <v>2025-04-14</v>
      </c>
      <c r="M436" s="84" t="str">
        <f>VLOOKUP(A436,'PAI 2025 GPS rempl2)'!$A$4:$V$504,22,0)</f>
        <v>3003-GRUPO DE TRABAJO DE APOYO A LA RED NACIONAL DE PROTECCIÓN  AL CONSUMIDOR</v>
      </c>
      <c r="N436" s="84"/>
      <c r="O436" s="84"/>
      <c r="P436" s="84"/>
      <c r="Q436" s="84"/>
      <c r="S436" s="83" t="s">
        <v>1336</v>
      </c>
      <c r="T436" s="83" t="str">
        <f>VLOOKUP(A436,'PAI 2025 GPS rempl2)'!$A$3:$E$505,4,0)</f>
        <v>Actividad propia</v>
      </c>
      <c r="U436" s="84" t="s">
        <v>1581</v>
      </c>
      <c r="V436" s="31">
        <f>VLOOKUP(S436,'PAI 2025 GPS rempl2)'!$E$4:$P$504,12,0)</f>
        <v>10</v>
      </c>
      <c r="W436" s="150" t="e">
        <f>+(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7" spans="1:23" x14ac:dyDescent="0.25">
      <c r="A437" s="83" t="s">
        <v>1338</v>
      </c>
      <c r="B437" s="83" t="str">
        <f>VLOOKUP(A437,'PAI 2025 GPS rempl2)'!$A$3:$E$505,4,0)</f>
        <v>Actividad propia</v>
      </c>
      <c r="C437" s="84" t="s">
        <v>1581</v>
      </c>
      <c r="D437" s="84" t="s">
        <v>1589</v>
      </c>
      <c r="E437" s="84" t="s">
        <v>730</v>
      </c>
      <c r="F437" s="84"/>
      <c r="G437" s="84" t="str">
        <f>VLOOKUP(A437,'PAI 2025 GPS rempl2)'!$E$4:$L$504,8,0)</f>
        <v>N/A</v>
      </c>
      <c r="H437" s="84" t="str">
        <f>VLOOKUP(A437,'PAI 2025 GPS rempl2)'!$A$4:$V$504,15,0)</f>
        <v>Actualizar y aprobar la cartilla Consufondo  (Cartilla Actualizada y aprobada de Consufondo)</v>
      </c>
      <c r="I437" s="84">
        <f>VLOOKUP(A437,'PAI 2025 GPS rempl2)'!$A$4:$V$504,17,0)</f>
        <v>1</v>
      </c>
      <c r="J437" s="84" t="str">
        <f>VLOOKUP(A437,'PAI 2025 GPS rempl2)'!$A$4:$V$504,18,0)</f>
        <v>Númerica</v>
      </c>
      <c r="K437" s="181" t="str">
        <f>VLOOKUP(A437,'PAI 2025 GPS rempl2)'!$A$4:$V$504,20,0)</f>
        <v>2025-04-01</v>
      </c>
      <c r="L437" s="181" t="str">
        <f>VLOOKUP(A437,'PAI 2025 GPS rempl2)'!$A$4:$V$504,21,0)</f>
        <v>2025-04-30</v>
      </c>
      <c r="M437" s="84" t="str">
        <f>VLOOKUP(A437,'PAI 2025 GPS rempl2)'!$A$4:$V$504,22,0)</f>
        <v>3003-GRUPO DE TRABAJO DE APOYO A LA RED NACIONAL DE PROTECCIÓN  AL CONSUMIDOR</v>
      </c>
      <c r="N437" s="84"/>
      <c r="O437" s="84"/>
      <c r="P437" s="84"/>
      <c r="Q437" s="84"/>
      <c r="S437" s="83" t="s">
        <v>1338</v>
      </c>
      <c r="T437" s="83" t="str">
        <f>VLOOKUP(A437,'PAI 2025 GPS rempl2)'!$A$3:$E$505,4,0)</f>
        <v>Actividad propia</v>
      </c>
      <c r="U437" s="84" t="s">
        <v>1581</v>
      </c>
      <c r="V437" s="31">
        <f>VLOOKUP(S437,'PAI 2025 GPS rempl2)'!$E$4:$P$504,12,0)</f>
        <v>10</v>
      </c>
      <c r="W437" s="150" t="e">
        <f>+(V437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8" spans="1:23" x14ac:dyDescent="0.25">
      <c r="A438" s="83" t="s">
        <v>1340</v>
      </c>
      <c r="B438" s="83" t="str">
        <f>VLOOKUP(A438,'PAI 2025 GPS rempl2)'!$A$3:$E$505,4,0)</f>
        <v>Actividad propia</v>
      </c>
      <c r="C438" s="84" t="s">
        <v>1581</v>
      </c>
      <c r="D438" s="84" t="s">
        <v>1589</v>
      </c>
      <c r="E438" s="84" t="s">
        <v>730</v>
      </c>
      <c r="F438" s="84"/>
      <c r="G438" s="84" t="str">
        <f>VLOOKUP(A438,'PAI 2025 GPS rempl2)'!$E$4:$L$504,8,0)</f>
        <v>N/A</v>
      </c>
      <c r="H438" s="84" t="str">
        <f>VLOOKUP(A438,'PAI 2025 GPS rempl2)'!$A$4:$V$504,15,0)</f>
        <v>Realizar un informe de valoración del Programa consufondo 2025 y recomendaciones para próximas vigencias.(Informe final)</v>
      </c>
      <c r="I438" s="84">
        <f>VLOOKUP(A438,'PAI 2025 GPS rempl2)'!$A$4:$V$504,17,0)</f>
        <v>1</v>
      </c>
      <c r="J438" s="84" t="str">
        <f>VLOOKUP(A438,'PAI 2025 GPS rempl2)'!$A$4:$V$504,18,0)</f>
        <v>Númerica</v>
      </c>
      <c r="K438" s="181" t="str">
        <f>VLOOKUP(A438,'PAI 2025 GPS rempl2)'!$A$4:$V$504,20,0)</f>
        <v>2025-05-02</v>
      </c>
      <c r="L438" s="181" t="str">
        <f>VLOOKUP(A438,'PAI 2025 GPS rempl2)'!$A$4:$V$504,21,0)</f>
        <v>2025-06-27</v>
      </c>
      <c r="M438" s="84" t="str">
        <f>VLOOKUP(A438,'PAI 2025 GPS rempl2)'!$A$4:$V$504,22,0)</f>
        <v>3003-GRUPO DE TRABAJO DE APOYO A LA RED NACIONAL DE PROTECCIÓN  AL CONSUMIDOR</v>
      </c>
      <c r="N438" s="84"/>
      <c r="O438" s="84"/>
      <c r="P438" s="84"/>
      <c r="Q438" s="84"/>
      <c r="S438" s="83" t="s">
        <v>1340</v>
      </c>
      <c r="T438" s="83" t="str">
        <f>VLOOKUP(A438,'PAI 2025 GPS rempl2)'!$A$3:$E$505,4,0)</f>
        <v>Actividad propia</v>
      </c>
      <c r="U438" s="84" t="s">
        <v>1581</v>
      </c>
      <c r="V438" s="31">
        <f>VLOOKUP(S438,'PAI 2025 GPS rempl2)'!$E$4:$P$504,12,0)</f>
        <v>80</v>
      </c>
      <c r="W438" s="150" t="e">
        <f>+(V438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39" spans="1:23" x14ac:dyDescent="0.25">
      <c r="A439" s="83" t="s">
        <v>1341</v>
      </c>
      <c r="B439" s="83" t="str">
        <f>VLOOKUP(A439,'PAI 2025 GPS rempl2)'!$A$3:$E$505,4,0)</f>
        <v>Actividad propia eliminada</v>
      </c>
      <c r="C439" s="84" t="s">
        <v>1581</v>
      </c>
      <c r="D439" s="84" t="s">
        <v>1589</v>
      </c>
      <c r="E439" s="84" t="s">
        <v>730</v>
      </c>
      <c r="F439" s="84"/>
      <c r="G439" s="84" t="str">
        <f>VLOOKUP(A439,'PAI 2025 GPS rempl2)'!$E$4:$L$504,8,0)</f>
        <v>N/A</v>
      </c>
      <c r="H439" s="84" t="str">
        <f>VLOOKUP(A439,'PAI 2025 GPS rempl2)'!$A$4:$V$504,15,0)</f>
        <v>Solicitar la contratación a Secretaria General   (Memorando de Solicitud de contratación a Secretaria General)</v>
      </c>
      <c r="I439" s="84">
        <f>VLOOKUP(A439,'PAI 2025 GPS rempl2)'!$A$4:$V$504,17,0)</f>
        <v>1</v>
      </c>
      <c r="J439" s="84" t="str">
        <f>VLOOKUP(A439,'PAI 2025 GPS rempl2)'!$A$4:$V$504,18,0)</f>
        <v>Númerica</v>
      </c>
      <c r="K439" s="181" t="str">
        <f>VLOOKUP(A439,'PAI 2025 GPS rempl2)'!$A$4:$V$504,20,0)</f>
        <v>2025-05-02</v>
      </c>
      <c r="L439" s="181" t="str">
        <f>VLOOKUP(A439,'PAI 2025 GPS rempl2)'!$A$4:$V$504,21,0)</f>
        <v>2025-07-31</v>
      </c>
      <c r="M439" s="84" t="str">
        <f>VLOOKUP(A439,'PAI 2025 GPS rempl2)'!$A$4:$V$504,22,0)</f>
        <v>3003-GRUPO DE TRABAJO DE APOYO A LA RED NACIONAL DE PROTECCIÓN  AL CONSUMIDOR</v>
      </c>
      <c r="N439" s="84"/>
      <c r="O439" s="84"/>
      <c r="P439" s="84"/>
      <c r="Q439" s="84"/>
      <c r="S439" s="83" t="s">
        <v>1341</v>
      </c>
      <c r="T439" s="83" t="str">
        <f>VLOOKUP(A439,'PAI 2025 GPS rempl2)'!$A$3:$E$505,4,0)</f>
        <v>Actividad propia eliminada</v>
      </c>
      <c r="U439" s="84" t="s">
        <v>1581</v>
      </c>
      <c r="V439" s="31">
        <f>VLOOKUP(S439,'PAI 2025 GPS rempl2)'!$E$4:$P$504,12,0)</f>
        <v>10</v>
      </c>
      <c r="W439" s="150" t="e">
        <f>+(V439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0" spans="1:23" x14ac:dyDescent="0.25">
      <c r="A440" s="83" t="s">
        <v>1343</v>
      </c>
      <c r="B440" s="83" t="str">
        <f>VLOOKUP(A440,'PAI 2025 GPS rempl2)'!$A$3:$E$505,4,0)</f>
        <v>Actividad sin participación Eliminada</v>
      </c>
      <c r="C440" s="84" t="s">
        <v>1581</v>
      </c>
      <c r="D440" s="84" t="s">
        <v>1589</v>
      </c>
      <c r="E440" s="84" t="s">
        <v>730</v>
      </c>
      <c r="F440" s="84"/>
      <c r="G440" s="84" t="str">
        <f>VLOOKUP(A440,'PAI 2025 GPS rempl2)'!$E$4:$L$504,8,0)</f>
        <v>N/A</v>
      </c>
      <c r="H440" s="84" t="str">
        <f>VLOOKUP(A440,'PAI 2025 GPS rempl2)'!$A$4:$V$504,15,0)</f>
        <v>Revisar la solicitud de contratación y realizar los ajustes cuando haya lugar a ello  (Correo electrónico del abogado a cargo informando la revisión del proceso y/o captura de pantalla de la publicación en el SECOP /Único entregable)</v>
      </c>
      <c r="I440" s="84">
        <f>VLOOKUP(A440,'PAI 2025 GPS rempl2)'!$A$4:$V$504,17,0)</f>
        <v>1</v>
      </c>
      <c r="J440" s="84" t="str">
        <f>VLOOKUP(A440,'PAI 2025 GPS rempl2)'!$A$4:$V$504,18,0)</f>
        <v>Númerica</v>
      </c>
      <c r="K440" s="181" t="str">
        <f>VLOOKUP(A440,'PAI 2025 GPS rempl2)'!$A$4:$V$504,20,0)</f>
        <v>2025-08-01</v>
      </c>
      <c r="L440" s="181" t="str">
        <f>VLOOKUP(A440,'PAI 2025 GPS rempl2)'!$A$4:$V$504,21,0)</f>
        <v>2025-08-15</v>
      </c>
      <c r="M440" s="84" t="str">
        <f>VLOOKUP(A440,'PAI 2025 GPS rempl2)'!$A$4:$V$504,22,0)</f>
        <v>105-GRUPO DE TRABAJO DE CONTRATACIÓN</v>
      </c>
      <c r="N440" s="84"/>
      <c r="O440" s="84"/>
      <c r="P440" s="84"/>
      <c r="Q440" s="84"/>
      <c r="S440" s="83" t="s">
        <v>1343</v>
      </c>
      <c r="T440" s="83" t="str">
        <f>VLOOKUP(A440,'PAI 2025 GPS rempl2)'!$A$3:$E$505,4,0)</f>
        <v>Actividad sin participación Eliminada</v>
      </c>
      <c r="U440" s="84" t="s">
        <v>1581</v>
      </c>
      <c r="V440" s="31">
        <f>VLOOKUP(S440,'PAI 2025 GPS rempl2)'!$E$4:$P$504,12,0)</f>
        <v>0</v>
      </c>
      <c r="W440" s="31">
        <f>+V440</f>
        <v>0</v>
      </c>
    </row>
    <row r="441" spans="1:23" x14ac:dyDescent="0.25">
      <c r="A441" s="83" t="s">
        <v>1345</v>
      </c>
      <c r="B441" s="83" t="str">
        <f>VLOOKUP(A441,'PAI 2025 GPS rempl2)'!$A$3:$E$505,4,0)</f>
        <v>Actividad sin participación Eliminada</v>
      </c>
      <c r="C441" s="84" t="s">
        <v>1581</v>
      </c>
      <c r="D441" s="84" t="s">
        <v>1589</v>
      </c>
      <c r="E441" s="84" t="s">
        <v>730</v>
      </c>
      <c r="F441" s="84"/>
      <c r="G441" s="84" t="str">
        <f>VLOOKUP(A441,'PAI 2025 GPS rempl2)'!$E$4:$L$504,8,0)</f>
        <v>N/A</v>
      </c>
      <c r="H441" s="84" t="str">
        <f>VLOOKUP(A441,'PAI 2025 GPS rempl2)'!$A$4:$V$504,15,0)</f>
        <v>Publicar el proceso de contratación en el SECOP  (Correo electrónico del abogado a cargo informando la publicación del proceso en SECOP y/o captura de pantalla de la publicación en el secop)</v>
      </c>
      <c r="I441" s="84">
        <f>VLOOKUP(A441,'PAI 2025 GPS rempl2)'!$A$4:$V$504,17,0)</f>
        <v>1</v>
      </c>
      <c r="J441" s="84" t="str">
        <f>VLOOKUP(A441,'PAI 2025 GPS rempl2)'!$A$4:$V$504,18,0)</f>
        <v>Númerica</v>
      </c>
      <c r="K441" s="181" t="str">
        <f>VLOOKUP(A441,'PAI 2025 GPS rempl2)'!$A$4:$V$504,20,0)</f>
        <v>2025-08-19</v>
      </c>
      <c r="L441" s="181" t="str">
        <f>VLOOKUP(A441,'PAI 2025 GPS rempl2)'!$A$4:$V$504,21,0)</f>
        <v>2025-08-29</v>
      </c>
      <c r="M441" s="84" t="str">
        <f>VLOOKUP(A441,'PAI 2025 GPS rempl2)'!$A$4:$V$504,22,0)</f>
        <v>105-GRUPO DE TRABAJO DE CONTRATACIÓN</v>
      </c>
      <c r="N441" s="84"/>
      <c r="O441" s="84"/>
      <c r="P441" s="84"/>
      <c r="Q441" s="84"/>
      <c r="S441" s="83" t="s">
        <v>1345</v>
      </c>
      <c r="T441" s="83" t="str">
        <f>VLOOKUP(A441,'PAI 2025 GPS rempl2)'!$A$3:$E$505,4,0)</f>
        <v>Actividad sin participación Eliminada</v>
      </c>
      <c r="U441" s="84" t="s">
        <v>1581</v>
      </c>
      <c r="V441" s="31">
        <f>VLOOKUP(S441,'PAI 2025 GPS rempl2)'!$E$4:$P$504,12,0)</f>
        <v>0</v>
      </c>
      <c r="W441" s="31">
        <f>+V441</f>
        <v>0</v>
      </c>
    </row>
    <row r="442" spans="1:23" x14ac:dyDescent="0.25">
      <c r="A442" s="83" t="s">
        <v>1347</v>
      </c>
      <c r="B442" s="83" t="str">
        <f>VLOOKUP(A442,'PAI 2025 GPS rempl2)'!$A$3:$E$505,4,0)</f>
        <v>Actividad sin participación Eliminada</v>
      </c>
      <c r="C442" s="84" t="s">
        <v>1581</v>
      </c>
      <c r="D442" s="84" t="s">
        <v>1589</v>
      </c>
      <c r="E442" s="84" t="s">
        <v>730</v>
      </c>
      <c r="F442" s="84"/>
      <c r="G442" s="84" t="str">
        <f>VLOOKUP(A442,'PAI 2025 GPS rempl2)'!$E$4:$L$504,8,0)</f>
        <v>N/A</v>
      </c>
      <c r="H442" s="84" t="str">
        <f>VLOOKUP(A442,'PAI 2025 GPS rempl2)'!$A$4:$V$504,15,0)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I442" s="84">
        <f>VLOOKUP(A442,'PAI 2025 GPS rempl2)'!$A$4:$V$504,17,0)</f>
        <v>10</v>
      </c>
      <c r="J442" s="84" t="str">
        <f>VLOOKUP(A442,'PAI 2025 GPS rempl2)'!$A$4:$V$504,18,0)</f>
        <v>Númerica</v>
      </c>
      <c r="K442" s="181" t="str">
        <f>VLOOKUP(A442,'PAI 2025 GPS rempl2)'!$A$4:$V$504,20,0)</f>
        <v>2025-08-29</v>
      </c>
      <c r="L442" s="181" t="str">
        <f>VLOOKUP(A442,'PAI 2025 GPS rempl2)'!$A$4:$V$504,21,0)</f>
        <v>2025-09-30</v>
      </c>
      <c r="M442" s="84" t="str">
        <f>VLOOKUP(A442,'PAI 2025 GPS rempl2)'!$A$4:$V$504,22,0)</f>
        <v>105-GRUPO DE TRABAJO DE CONTRATACIÓN</v>
      </c>
      <c r="N442" s="84"/>
      <c r="O442" s="84"/>
      <c r="P442" s="84"/>
      <c r="Q442" s="84"/>
      <c r="S442" s="83" t="s">
        <v>1347</v>
      </c>
      <c r="T442" s="83" t="str">
        <f>VLOOKUP(A442,'PAI 2025 GPS rempl2)'!$A$3:$E$505,4,0)</f>
        <v>Actividad sin participación Eliminada</v>
      </c>
      <c r="U442" s="84" t="s">
        <v>1581</v>
      </c>
      <c r="V442" s="31">
        <f>VLOOKUP(S442,'PAI 2025 GPS rempl2)'!$E$4:$P$504,12,0)</f>
        <v>0</v>
      </c>
      <c r="W442" s="31">
        <f>+V442</f>
        <v>0</v>
      </c>
    </row>
    <row r="443" spans="1:23" x14ac:dyDescent="0.25">
      <c r="A443" s="83" t="s">
        <v>1348</v>
      </c>
      <c r="B443" s="83" t="str">
        <f>VLOOKUP(A443,'PAI 2025 GPS rempl2)'!$A$3:$E$505,4,0)</f>
        <v>Actividad propia eliminada</v>
      </c>
      <c r="C443" s="84" t="s">
        <v>1581</v>
      </c>
      <c r="D443" s="84" t="s">
        <v>1589</v>
      </c>
      <c r="E443" s="84" t="s">
        <v>730</v>
      </c>
      <c r="F443" s="84"/>
      <c r="G443" s="84" t="str">
        <f>VLOOKUP(A443,'PAI 2025 GPS rempl2)'!$E$4:$L$504,8,0)</f>
        <v>N/A</v>
      </c>
      <c r="H443" s="84" t="str">
        <f>VLOOKUP(A443,'PAI 2025 GPS rempl2)'!$A$4:$V$504,15,0)</f>
        <v>Realizar seguimiento a la ejecución de la iniciativas seleccionadas (Informe de actividades Programa Consufondo que de cuenta de las ligas fortalecidas)</v>
      </c>
      <c r="I443" s="84">
        <f>VLOOKUP(A443,'PAI 2025 GPS rempl2)'!$A$4:$V$504,17,0)</f>
        <v>4</v>
      </c>
      <c r="J443" s="84" t="str">
        <f>VLOOKUP(A443,'PAI 2025 GPS rempl2)'!$A$4:$V$504,18,0)</f>
        <v>Númerica</v>
      </c>
      <c r="K443" s="181" t="str">
        <f>VLOOKUP(A443,'PAI 2025 GPS rempl2)'!$A$4:$V$504,20,0)</f>
        <v>2025-09-30</v>
      </c>
      <c r="L443" s="181" t="str">
        <f>VLOOKUP(A443,'PAI 2025 GPS rempl2)'!$A$4:$V$504,21,0)</f>
        <v>2025-12-15</v>
      </c>
      <c r="M443" s="84" t="str">
        <f>VLOOKUP(A443,'PAI 2025 GPS rempl2)'!$A$4:$V$504,22,0)</f>
        <v>3003-GRUPO DE TRABAJO DE APOYO A LA RED NACIONAL DE PROTECCIÓN  AL CONSUMIDOR</v>
      </c>
      <c r="N443" s="84"/>
      <c r="O443" s="84"/>
      <c r="P443" s="84"/>
      <c r="Q443" s="84"/>
      <c r="S443" s="83" t="s">
        <v>1348</v>
      </c>
      <c r="T443" s="83" t="str">
        <f>VLOOKUP(A443,'PAI 2025 GPS rempl2)'!$A$3:$E$505,4,0)</f>
        <v>Actividad propia eliminada</v>
      </c>
      <c r="U443" s="84" t="s">
        <v>1581</v>
      </c>
      <c r="V443" s="31">
        <f>VLOOKUP(S443,'PAI 2025 GPS rempl2)'!$E$4:$P$504,12,0)</f>
        <v>50</v>
      </c>
      <c r="W443" s="150" t="e">
        <f>+(V443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4" spans="1:23" x14ac:dyDescent="0.25">
      <c r="A444" s="83" t="s">
        <v>1350</v>
      </c>
      <c r="B444" s="83" t="str">
        <f>VLOOKUP(A444,'PAI 2025 GPS rempl2)'!$A$3:$E$505,4,0)</f>
        <v>Producto</v>
      </c>
      <c r="C444" s="84" t="s">
        <v>1581</v>
      </c>
      <c r="D444" s="84" t="s">
        <v>1585</v>
      </c>
      <c r="E444" s="84" t="s">
        <v>646</v>
      </c>
      <c r="F444" s="84" t="s">
        <v>10</v>
      </c>
      <c r="G444" s="84" t="str">
        <f>VLOOKUP(A444,'PAI 2025 GPS rempl2)'!$E$4:$L$504,8,0)</f>
        <v>N/A</v>
      </c>
      <c r="H444" s="84" t="str">
        <f>VLOOKUP(A444,'PAI 2025 GPS rempl2)'!$A$4:$V$504,15,0)</f>
        <v>Plan de difusión para que el consumidor conozca sus derechos "ABC  de atención a los usuarios SIC / Supersolidaria, ejecutado Imágenes (fotografía o captura de pantalla) de la difusión realizada</v>
      </c>
      <c r="I444" s="84">
        <f>VLOOKUP(A444,'PAI 2025 GPS rempl2)'!$A$4:$V$504,17,0)</f>
        <v>1</v>
      </c>
      <c r="J444" s="84" t="str">
        <f>VLOOKUP(A444,'PAI 2025 GPS rempl2)'!$A$4:$V$504,18,0)</f>
        <v>Númerica</v>
      </c>
      <c r="K444" s="181" t="str">
        <f>VLOOKUP(A444,'PAI 2025 GPS rempl2)'!$A$4:$V$504,20,0)</f>
        <v>2025-01-15</v>
      </c>
      <c r="L444" s="181" t="str">
        <f>VLOOKUP(A444,'PAI 2025 GPS rempl2)'!$A$4:$V$504,21,0)</f>
        <v>2025-12-30</v>
      </c>
      <c r="M444" s="84" t="str">
        <f>VLOOKUP(A444,'PAI 2025 GPS rempl2)'!$A$4:$V$504,22,0)</f>
        <v>3000-DESPACHO DEL SUPERINTENDENTE DELEGADO PARA LA PROTECCIÓN DEL CONSUMIDOR;
73-GRUPO DE TRABAJO DE COMUNICACION</v>
      </c>
      <c r="N444" s="84" t="s">
        <v>1456</v>
      </c>
      <c r="O444" s="84" t="s">
        <v>1457</v>
      </c>
      <c r="P444" s="84" t="s">
        <v>1629</v>
      </c>
      <c r="Q444" s="84" t="s">
        <v>1553</v>
      </c>
      <c r="S444" s="83" t="s">
        <v>1350</v>
      </c>
      <c r="T444" s="83" t="str">
        <f>VLOOKUP(A444,'PAI 2025 GPS rempl2)'!$A$3:$E$505,4,0)</f>
        <v>Producto</v>
      </c>
      <c r="U444" s="84" t="s">
        <v>1581</v>
      </c>
      <c r="V444" s="31">
        <f>VLOOKUP(S444,'PAI 2025 GPS rempl2)'!$E$4:$P$504,12,0)</f>
        <v>20</v>
      </c>
      <c r="W444" s="148">
        <f>(V444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5" spans="1:23" x14ac:dyDescent="0.25">
      <c r="A445" s="83" t="s">
        <v>1353</v>
      </c>
      <c r="B445" s="83" t="str">
        <f>VLOOKUP(A445,'PAI 2025 GPS rempl2)'!$A$3:$E$505,4,0)</f>
        <v>Actividad propia</v>
      </c>
      <c r="C445" s="84" t="s">
        <v>1581</v>
      </c>
      <c r="D445" s="84" t="s">
        <v>1585</v>
      </c>
      <c r="E445" s="84" t="s">
        <v>646</v>
      </c>
      <c r="F445" s="84"/>
      <c r="G445" s="84" t="str">
        <f>VLOOKUP(A445,'PAI 2025 GPS rempl2)'!$E$4:$L$504,8,0)</f>
        <v>N/A</v>
      </c>
      <c r="H445" s="84" t="str">
        <f>VLOOKUP(A445,'PAI 2025 GPS rempl2)'!$A$4:$V$504,15,0)</f>
        <v>Aprobar el documento final que se va a difundir a los consumidores (Documento final aprobado)</v>
      </c>
      <c r="I445" s="84">
        <f>VLOOKUP(A445,'PAI 2025 GPS rempl2)'!$A$4:$V$504,17,0)</f>
        <v>1</v>
      </c>
      <c r="J445" s="84" t="str">
        <f>VLOOKUP(A445,'PAI 2025 GPS rempl2)'!$A$4:$V$504,18,0)</f>
        <v>Númerica</v>
      </c>
      <c r="K445" s="181" t="str">
        <f>VLOOKUP(A445,'PAI 2025 GPS rempl2)'!$A$4:$V$504,20,0)</f>
        <v>2025-01-15</v>
      </c>
      <c r="L445" s="181" t="str">
        <f>VLOOKUP(A445,'PAI 2025 GPS rempl2)'!$A$4:$V$504,21,0)</f>
        <v>2025-07-01</v>
      </c>
      <c r="M445" s="84" t="str">
        <f>VLOOKUP(A445,'PAI 2025 GPS rempl2)'!$A$4:$V$504,22,0)</f>
        <v>3000-DESPACHO DEL SUPERINTENDENTE DELEGADO PARA LA PROTECCIÓN DEL CONSUMIDOR</v>
      </c>
      <c r="N445" s="84"/>
      <c r="O445" s="84"/>
      <c r="P445" s="84"/>
      <c r="Q445" s="84"/>
      <c r="S445" s="83" t="s">
        <v>1353</v>
      </c>
      <c r="T445" s="83" t="str">
        <f>VLOOKUP(A445,'PAI 2025 GPS rempl2)'!$A$3:$E$505,4,0)</f>
        <v>Actividad propia</v>
      </c>
      <c r="U445" s="84" t="s">
        <v>1581</v>
      </c>
      <c r="V445" s="31">
        <f>VLOOKUP(S445,'PAI 2025 GPS rempl2)'!$E$4:$P$504,12,0)</f>
        <v>100</v>
      </c>
      <c r="W445" s="150" t="e">
        <f>+(V445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46" spans="1:23" x14ac:dyDescent="0.25">
      <c r="A446" s="83" t="s">
        <v>1355</v>
      </c>
      <c r="B446" s="83" t="str">
        <f>VLOOKUP(A446,'PAI 2025 GPS rempl2)'!$A$3:$E$505,4,0)</f>
        <v>Actividad sin participaci�n</v>
      </c>
      <c r="C446" s="84" t="s">
        <v>1581</v>
      </c>
      <c r="D446" s="84" t="s">
        <v>1585</v>
      </c>
      <c r="E446" s="84" t="s">
        <v>646</v>
      </c>
      <c r="F446" s="84"/>
      <c r="G446" s="84" t="str">
        <f>VLOOKUP(A446,'PAI 2025 GPS rempl2)'!$E$4:$L$504,8,0)</f>
        <v>N/A</v>
      </c>
      <c r="H446" s="84" t="str">
        <f>VLOOKUP(A446,'PAI 2025 GPS rempl2)'!$A$4:$V$504,15,0)</f>
        <v>Publicar el documento final en la pagina web de la entidad (Captura de pantalla con la publicación del documento).</v>
      </c>
      <c r="I446" s="84">
        <f>VLOOKUP(A446,'PAI 2025 GPS rempl2)'!$A$4:$V$504,17,0)</f>
        <v>1</v>
      </c>
      <c r="J446" s="84" t="str">
        <f>VLOOKUP(A446,'PAI 2025 GPS rempl2)'!$A$4:$V$504,18,0)</f>
        <v>Númerica</v>
      </c>
      <c r="K446" s="181" t="str">
        <f>VLOOKUP(A446,'PAI 2025 GPS rempl2)'!$A$4:$V$504,20,0)</f>
        <v>2025-07-02</v>
      </c>
      <c r="L446" s="181" t="str">
        <f>VLOOKUP(A446,'PAI 2025 GPS rempl2)'!$A$4:$V$504,21,0)</f>
        <v>2025-07-31</v>
      </c>
      <c r="M446" s="84" t="str">
        <f>VLOOKUP(A446,'PAI 2025 GPS rempl2)'!$A$4:$V$504,22,0)</f>
        <v>73-GRUPO DE TRABAJO DE COMUNICACION</v>
      </c>
      <c r="N446" s="84"/>
      <c r="O446" s="84"/>
      <c r="P446" s="84"/>
      <c r="Q446" s="84"/>
      <c r="S446" s="83" t="s">
        <v>1355</v>
      </c>
      <c r="T446" s="83" t="str">
        <f>VLOOKUP(A446,'PAI 2025 GPS rempl2)'!$A$3:$E$505,4,0)</f>
        <v>Actividad sin participaci�n</v>
      </c>
      <c r="U446" s="84" t="s">
        <v>1581</v>
      </c>
      <c r="V446" s="31">
        <f>VLOOKUP(S446,'PAI 2025 GPS rempl2)'!$E$4:$P$504,12,0)</f>
        <v>0</v>
      </c>
      <c r="W446" s="31">
        <f>+V446</f>
        <v>0</v>
      </c>
    </row>
    <row r="447" spans="1:23" x14ac:dyDescent="0.25">
      <c r="A447" s="83" t="s">
        <v>1357</v>
      </c>
      <c r="B447" s="83" t="str">
        <f>VLOOKUP(A447,'PAI 2025 GPS rempl2)'!$A$3:$E$505,4,0)</f>
        <v>Actividad sin participaci�n</v>
      </c>
      <c r="C447" s="84" t="s">
        <v>1581</v>
      </c>
      <c r="D447" s="84" t="s">
        <v>1585</v>
      </c>
      <c r="E447" s="84" t="s">
        <v>646</v>
      </c>
      <c r="F447" s="84"/>
      <c r="G447" s="84" t="str">
        <f>VLOOKUP(A447,'PAI 2025 GPS rempl2)'!$E$4:$L$504,8,0)</f>
        <v>N/A</v>
      </c>
      <c r="H447" s="84" t="str">
        <f>VLOOKUP(A447,'PAI 2025 GPS rempl2)'!$A$4:$V$504,15,0)</f>
        <v>Realizar la difusión del ABC de atención a los usuarios SIC / Super Solidaria. - Imágenes (fotografía o captura de pantalla) de la difusión realizada</v>
      </c>
      <c r="I447" s="84">
        <f>VLOOKUP(A447,'PAI 2025 GPS rempl2)'!$A$4:$V$504,17,0)</f>
        <v>1</v>
      </c>
      <c r="J447" s="84" t="str">
        <f>VLOOKUP(A447,'PAI 2025 GPS rempl2)'!$A$4:$V$504,18,0)</f>
        <v>Númerica</v>
      </c>
      <c r="K447" s="181" t="str">
        <f>VLOOKUP(A447,'PAI 2025 GPS rempl2)'!$A$4:$V$504,20,0)</f>
        <v>2025-08-01</v>
      </c>
      <c r="L447" s="181" t="str">
        <f>VLOOKUP(A447,'PAI 2025 GPS rempl2)'!$A$4:$V$504,21,0)</f>
        <v>2025-12-30</v>
      </c>
      <c r="M447" s="84" t="str">
        <f>VLOOKUP(A447,'PAI 2025 GPS rempl2)'!$A$4:$V$504,22,0)</f>
        <v>73-GRUPO DE TRABAJO DE COMUNICACION</v>
      </c>
      <c r="N447" s="84"/>
      <c r="O447" s="84"/>
      <c r="P447" s="84"/>
      <c r="Q447" s="84"/>
      <c r="S447" s="83" t="s">
        <v>1357</v>
      </c>
      <c r="T447" s="83" t="str">
        <f>VLOOKUP(A447,'PAI 2025 GPS rempl2)'!$A$3:$E$505,4,0)</f>
        <v>Actividad sin participaci�n</v>
      </c>
      <c r="U447" s="84" t="s">
        <v>1581</v>
      </c>
      <c r="V447" s="31">
        <f>VLOOKUP(S447,'PAI 2025 GPS rempl2)'!$E$4:$P$504,12,0)</f>
        <v>0</v>
      </c>
      <c r="W447" s="31">
        <f>+V447</f>
        <v>0</v>
      </c>
    </row>
    <row r="448" spans="1:23" x14ac:dyDescent="0.25">
      <c r="A448" s="83" t="s">
        <v>1358</v>
      </c>
      <c r="B448" s="83" t="str">
        <f>VLOOKUP(A448,'PAI 2025 GPS rempl2)'!$A$3:$E$505,4,0)</f>
        <v>Producto</v>
      </c>
      <c r="C448" s="84" t="s">
        <v>1581</v>
      </c>
      <c r="D448" s="84" t="s">
        <v>1585</v>
      </c>
      <c r="E448" s="84" t="s">
        <v>646</v>
      </c>
      <c r="F448" s="84" t="s">
        <v>10</v>
      </c>
      <c r="G448" s="84" t="str">
        <f>VLOOKUP(A448,'PAI 2025 GPS rempl2)'!$E$4:$L$504,8,0)</f>
        <v>N/A</v>
      </c>
      <c r="H448" s="84" t="str">
        <f>VLOOKUP(A448,'PAI 2025 GPS rempl2)'!$A$4:$V$504,15,0)</f>
        <v>Cursos virtuales en materia de protección al consumidor dirigidos a la ciudadanía interesada, publicados en campus virtual y difundidos (Capturas de pantalla de los cursos en el campus virtual y capturas de pantalla de la difusión).</v>
      </c>
      <c r="I448" s="84">
        <f>VLOOKUP(A448,'PAI 2025 GPS rempl2)'!$A$4:$V$504,17,0)</f>
        <v>2</v>
      </c>
      <c r="J448" s="84" t="str">
        <f>VLOOKUP(A448,'PAI 2025 GPS rempl2)'!$A$4:$V$504,18,0)</f>
        <v>Númerica</v>
      </c>
      <c r="K448" s="181" t="str">
        <f>VLOOKUP(A448,'PAI 2025 GPS rempl2)'!$A$4:$V$504,20,0)</f>
        <v>2025-01-15</v>
      </c>
      <c r="L448" s="181" t="str">
        <f>VLOOKUP(A448,'PAI 2025 GPS rempl2)'!$A$4:$V$504,21,0)</f>
        <v>2025-12-15</v>
      </c>
      <c r="M448" s="84" t="str">
        <f>VLOOKUP(A448,'PAI 2025 GPS rempl2)'!$A$4:$V$504,22,0)</f>
        <v>3000-DESPACHO DEL SUPERINTENDENTE DELEGADO PARA LA PROTECCIÓN DEL CONSUMIDOR;
71-GRUPO DE TRABAJO DE FORMACION;
73-GRUPO DE TRABAJO DE COMUNICACION</v>
      </c>
      <c r="N448" s="84" t="s">
        <v>1456</v>
      </c>
      <c r="O448" s="84" t="s">
        <v>1457</v>
      </c>
      <c r="P448" s="84" t="s">
        <v>1629</v>
      </c>
      <c r="Q448" s="84" t="s">
        <v>1553</v>
      </c>
      <c r="S448" s="83" t="s">
        <v>1358</v>
      </c>
      <c r="T448" s="83" t="str">
        <f>VLOOKUP(A448,'PAI 2025 GPS rempl2)'!$A$3:$E$505,4,0)</f>
        <v>Producto</v>
      </c>
      <c r="U448" s="84" t="s">
        <v>1581</v>
      </c>
      <c r="V448" s="31">
        <f>VLOOKUP(S448,'PAI 2025 GPS rempl2)'!$E$4:$P$504,12,0)</f>
        <v>20</v>
      </c>
      <c r="W448" s="148">
        <f>(V448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9" spans="1:23" x14ac:dyDescent="0.25">
      <c r="A449" s="83" t="s">
        <v>1361</v>
      </c>
      <c r="B449" s="83" t="str">
        <f>VLOOKUP(A449,'PAI 2025 GPS rempl2)'!$A$3:$E$505,4,0)</f>
        <v>Actividad propia</v>
      </c>
      <c r="C449" s="84" t="s">
        <v>1581</v>
      </c>
      <c r="D449" s="84" t="s">
        <v>1585</v>
      </c>
      <c r="E449" s="84" t="s">
        <v>646</v>
      </c>
      <c r="F449" s="84"/>
      <c r="G449" s="84" t="str">
        <f>VLOOKUP(A449,'PAI 2025 GPS rempl2)'!$E$4:$L$504,8,0)</f>
        <v>N/A</v>
      </c>
      <c r="H449" s="84" t="str">
        <f>VLOOKUP(A449,'PAI 2025 GPS rempl2)'!$A$4:$V$504,15,0)</f>
        <v>Enviar a OSCAE las plantillas diligenciadas con el contenido para cursos virtuales (Responsable Delegatura) (Correo electrónico con  las plantillas diligenciadas)</v>
      </c>
      <c r="I449" s="84">
        <f>VLOOKUP(A449,'PAI 2025 GPS rempl2)'!$A$4:$V$504,17,0)</f>
        <v>2</v>
      </c>
      <c r="J449" s="84" t="str">
        <f>VLOOKUP(A449,'PAI 2025 GPS rempl2)'!$A$4:$V$504,18,0)</f>
        <v>Númerica</v>
      </c>
      <c r="K449" s="181" t="str">
        <f>VLOOKUP(A449,'PAI 2025 GPS rempl2)'!$A$4:$V$504,20,0)</f>
        <v>2025-01-15</v>
      </c>
      <c r="L449" s="181" t="str">
        <f>VLOOKUP(A449,'PAI 2025 GPS rempl2)'!$A$4:$V$504,21,0)</f>
        <v>2025-03-28</v>
      </c>
      <c r="M449" s="84" t="str">
        <f>VLOOKUP(A449,'PAI 2025 GPS rempl2)'!$A$4:$V$504,22,0)</f>
        <v>3000-DESPACHO DEL SUPERINTENDENTE DELEGADO PARA LA PROTECCIÓN DEL CONSUMIDOR</v>
      </c>
      <c r="N449" s="84"/>
      <c r="O449" s="84"/>
      <c r="P449" s="84"/>
      <c r="Q449" s="84"/>
      <c r="S449" s="83" t="s">
        <v>1361</v>
      </c>
      <c r="T449" s="83" t="str">
        <f>VLOOKUP(A449,'PAI 2025 GPS rempl2)'!$A$3:$E$505,4,0)</f>
        <v>Actividad propia</v>
      </c>
      <c r="U449" s="84" t="s">
        <v>1581</v>
      </c>
      <c r="V449" s="31">
        <f>VLOOKUP(S449,'PAI 2025 GPS rempl2)'!$E$4:$P$504,12,0)</f>
        <v>30</v>
      </c>
      <c r="W449" s="150" t="e">
        <f>+(V449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0" spans="1:23" x14ac:dyDescent="0.25">
      <c r="A450" s="83" t="s">
        <v>1363</v>
      </c>
      <c r="B450" s="83" t="str">
        <f>VLOOKUP(A450,'PAI 2025 GPS rempl2)'!$A$3:$E$505,4,0)</f>
        <v>Actividad sin participaci�n</v>
      </c>
      <c r="C450" s="84" t="s">
        <v>1581</v>
      </c>
      <c r="D450" s="84" t="s">
        <v>1585</v>
      </c>
      <c r="E450" s="84" t="s">
        <v>646</v>
      </c>
      <c r="F450" s="84"/>
      <c r="G450" s="84" t="str">
        <f>VLOOKUP(A450,'PAI 2025 GPS rempl2)'!$E$4:$L$504,8,0)</f>
        <v>N/A</v>
      </c>
      <c r="H450" s="84" t="str">
        <f>VLOOKUP(A450,'PAI 2025 GPS rempl2)'!$A$4:$V$504,15,0)</f>
        <v>Diseñar y presentar propuesta pedagógica de los contenidos presentados por la delegatura para cada uno de los cursos (Responsable OSCAE) (Documento con la propuesta)</v>
      </c>
      <c r="I450" s="84">
        <f>VLOOKUP(A450,'PAI 2025 GPS rempl2)'!$A$4:$V$504,17,0)</f>
        <v>2</v>
      </c>
      <c r="J450" s="84" t="str">
        <f>VLOOKUP(A450,'PAI 2025 GPS rempl2)'!$A$4:$V$504,18,0)</f>
        <v>Númerica</v>
      </c>
      <c r="K450" s="181" t="str">
        <f>VLOOKUP(A450,'PAI 2025 GPS rempl2)'!$A$4:$V$504,20,0)</f>
        <v>2025-03-03</v>
      </c>
      <c r="L450" s="181" t="str">
        <f>VLOOKUP(A450,'PAI 2025 GPS rempl2)'!$A$4:$V$504,21,0)</f>
        <v>2025-05-30</v>
      </c>
      <c r="M450" s="84" t="str">
        <f>VLOOKUP(A450,'PAI 2025 GPS rempl2)'!$A$4:$V$504,22,0)</f>
        <v>71-GRUPO DE TRABAJO DE FORMACION</v>
      </c>
      <c r="N450" s="84"/>
      <c r="O450" s="84"/>
      <c r="P450" s="84"/>
      <c r="Q450" s="84"/>
      <c r="S450" s="83" t="s">
        <v>1363</v>
      </c>
      <c r="T450" s="83" t="str">
        <f>VLOOKUP(A450,'PAI 2025 GPS rempl2)'!$A$3:$E$505,4,0)</f>
        <v>Actividad sin participaci�n</v>
      </c>
      <c r="U450" s="84" t="s">
        <v>1581</v>
      </c>
      <c r="V450" s="31">
        <f>VLOOKUP(S450,'PAI 2025 GPS rempl2)'!$E$4:$P$504,12,0)</f>
        <v>0</v>
      </c>
      <c r="W450" s="31">
        <f>+V450</f>
        <v>0</v>
      </c>
    </row>
    <row r="451" spans="1:23" x14ac:dyDescent="0.25">
      <c r="A451" s="83" t="s">
        <v>1365</v>
      </c>
      <c r="B451" s="83" t="str">
        <f>VLOOKUP(A451,'PAI 2025 GPS rempl2)'!$A$3:$E$505,4,0)</f>
        <v>Actividad propia</v>
      </c>
      <c r="C451" s="84" t="s">
        <v>1581</v>
      </c>
      <c r="D451" s="84" t="s">
        <v>1585</v>
      </c>
      <c r="E451" s="84" t="s">
        <v>646</v>
      </c>
      <c r="F451" s="84"/>
      <c r="G451" s="84" t="str">
        <f>VLOOKUP(A451,'PAI 2025 GPS rempl2)'!$E$4:$L$504,8,0)</f>
        <v>N/A</v>
      </c>
      <c r="H451" s="84" t="str">
        <f>VLOOKUP(A451,'PAI 2025 GPS rempl2)'!$A$4:$V$504,15,0)</f>
        <v>Revisar y aprobar los contenidos propuestos por el equipo pedagógico de OSCAE (Responsable Delegatura) (Correo de aprobación de los contenidos propuestos por OSCAE)</v>
      </c>
      <c r="I451" s="84">
        <f>VLOOKUP(A451,'PAI 2025 GPS rempl2)'!$A$4:$V$504,17,0)</f>
        <v>2</v>
      </c>
      <c r="J451" s="84" t="str">
        <f>VLOOKUP(A451,'PAI 2025 GPS rempl2)'!$A$4:$V$504,18,0)</f>
        <v>Númerica</v>
      </c>
      <c r="K451" s="181" t="str">
        <f>VLOOKUP(A451,'PAI 2025 GPS rempl2)'!$A$4:$V$504,20,0)</f>
        <v>2025-04-01</v>
      </c>
      <c r="L451" s="181" t="str">
        <f>VLOOKUP(A451,'PAI 2025 GPS rempl2)'!$A$4:$V$504,21,0)</f>
        <v>2025-06-20</v>
      </c>
      <c r="M451" s="84" t="str">
        <f>VLOOKUP(A451,'PAI 2025 GPS rempl2)'!$A$4:$V$504,22,0)</f>
        <v>3000-DESPACHO DEL SUPERINTENDENTE DELEGADO PARA LA PROTECCIÓN DEL CONSUMIDOR</v>
      </c>
      <c r="N451" s="84"/>
      <c r="O451" s="84"/>
      <c r="P451" s="84"/>
      <c r="Q451" s="84"/>
      <c r="S451" s="83" t="s">
        <v>1365</v>
      </c>
      <c r="T451" s="83" t="str">
        <f>VLOOKUP(A451,'PAI 2025 GPS rempl2)'!$A$3:$E$505,4,0)</f>
        <v>Actividad propia</v>
      </c>
      <c r="U451" s="84" t="s">
        <v>1581</v>
      </c>
      <c r="V451" s="31">
        <f>VLOOKUP(S451,'PAI 2025 GPS rempl2)'!$E$4:$P$504,12,0)</f>
        <v>30</v>
      </c>
      <c r="W451" s="150" t="e">
        <f>+(V451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2" spans="1:23" x14ac:dyDescent="0.25">
      <c r="A452" s="83" t="s">
        <v>1367</v>
      </c>
      <c r="B452" s="83" t="str">
        <f>VLOOKUP(A452,'PAI 2025 GPS rempl2)'!$A$3:$E$505,4,0)</f>
        <v>Actividad sin participaci�n</v>
      </c>
      <c r="C452" s="84" t="s">
        <v>1581</v>
      </c>
      <c r="D452" s="84" t="s">
        <v>1585</v>
      </c>
      <c r="E452" s="84" t="s">
        <v>646</v>
      </c>
      <c r="F452" s="84"/>
      <c r="G452" s="84" t="str">
        <f>VLOOKUP(A452,'PAI 2025 GPS rempl2)'!$E$4:$L$504,8,0)</f>
        <v>N/A</v>
      </c>
      <c r="H452" s="84" t="str">
        <f>VLOOKUP(A452,'PAI 2025 GPS rempl2)'!$A$4:$V$504,15,0)</f>
        <v>Virtualizar los contenidos (Responsable OSCAE) (Captura de pantalla con los cursos virtualizados)</v>
      </c>
      <c r="I452" s="84">
        <f>VLOOKUP(A452,'PAI 2025 GPS rempl2)'!$A$4:$V$504,17,0)</f>
        <v>2</v>
      </c>
      <c r="J452" s="84" t="str">
        <f>VLOOKUP(A452,'PAI 2025 GPS rempl2)'!$A$4:$V$504,18,0)</f>
        <v>Númerica</v>
      </c>
      <c r="K452" s="181" t="str">
        <f>VLOOKUP(A452,'PAI 2025 GPS rempl2)'!$A$4:$V$504,20,0)</f>
        <v>2025-06-03</v>
      </c>
      <c r="L452" s="181" t="str">
        <f>VLOOKUP(A452,'PAI 2025 GPS rempl2)'!$A$4:$V$504,21,0)</f>
        <v>2025-10-17</v>
      </c>
      <c r="M452" s="84" t="str">
        <f>VLOOKUP(A452,'PAI 2025 GPS rempl2)'!$A$4:$V$504,22,0)</f>
        <v>71-GRUPO DE TRABAJO DE FORMACION</v>
      </c>
      <c r="N452" s="84"/>
      <c r="O452" s="84"/>
      <c r="P452" s="84"/>
      <c r="Q452" s="84"/>
      <c r="S452" s="83" t="s">
        <v>1367</v>
      </c>
      <c r="T452" s="83" t="str">
        <f>VLOOKUP(A452,'PAI 2025 GPS rempl2)'!$A$3:$E$505,4,0)</f>
        <v>Actividad sin participaci�n</v>
      </c>
      <c r="U452" s="84" t="s">
        <v>1581</v>
      </c>
      <c r="V452" s="31">
        <f>VLOOKUP(S452,'PAI 2025 GPS rempl2)'!$E$4:$P$504,12,0)</f>
        <v>0</v>
      </c>
      <c r="W452" s="31">
        <f>+V452</f>
        <v>0</v>
      </c>
    </row>
    <row r="453" spans="1:23" x14ac:dyDescent="0.25">
      <c r="A453" s="83" t="s">
        <v>1369</v>
      </c>
      <c r="B453" s="83" t="str">
        <f>VLOOKUP(A453,'PAI 2025 GPS rempl2)'!$A$3:$E$505,4,0)</f>
        <v>Actividad propia</v>
      </c>
      <c r="C453" s="84" t="s">
        <v>1581</v>
      </c>
      <c r="D453" s="84" t="s">
        <v>1585</v>
      </c>
      <c r="E453" s="84" t="s">
        <v>646</v>
      </c>
      <c r="F453" s="84"/>
      <c r="G453" s="84" t="str">
        <f>VLOOKUP(A453,'PAI 2025 GPS rempl2)'!$E$4:$L$504,8,0)</f>
        <v>N/A</v>
      </c>
      <c r="H453" s="84" t="str">
        <f>VLOOKUP(A453,'PAI 2025 GPS rempl2)'!$A$4:$V$504,15,0)</f>
        <v>Recibir y aprobar el curso virtualizado (Responsable Delegatura) (Correo electrónico con la aprobación de los cursos)</v>
      </c>
      <c r="I453" s="84">
        <f>VLOOKUP(A453,'PAI 2025 GPS rempl2)'!$A$4:$V$504,17,0)</f>
        <v>2</v>
      </c>
      <c r="J453" s="84" t="str">
        <f>VLOOKUP(A453,'PAI 2025 GPS rempl2)'!$A$4:$V$504,18,0)</f>
        <v>Númerica</v>
      </c>
      <c r="K453" s="181" t="str">
        <f>VLOOKUP(A453,'PAI 2025 GPS rempl2)'!$A$4:$V$504,20,0)</f>
        <v>2025-09-15</v>
      </c>
      <c r="L453" s="181" t="str">
        <f>VLOOKUP(A453,'PAI 2025 GPS rempl2)'!$A$4:$V$504,21,0)</f>
        <v>2025-11-07</v>
      </c>
      <c r="M453" s="84" t="str">
        <f>VLOOKUP(A453,'PAI 2025 GPS rempl2)'!$A$4:$V$504,22,0)</f>
        <v>3000-DESPACHO DEL SUPERINTENDENTE DELEGADO PARA LA PROTECCIÓN DEL CONSUMIDOR</v>
      </c>
      <c r="N453" s="84"/>
      <c r="O453" s="84"/>
      <c r="P453" s="84"/>
      <c r="Q453" s="84"/>
      <c r="S453" s="83" t="s">
        <v>1369</v>
      </c>
      <c r="T453" s="83" t="str">
        <f>VLOOKUP(A453,'PAI 2025 GPS rempl2)'!$A$3:$E$505,4,0)</f>
        <v>Actividad propia</v>
      </c>
      <c r="U453" s="84" t="s">
        <v>1581</v>
      </c>
      <c r="V453" s="31">
        <f>VLOOKUP(S453,'PAI 2025 GPS rempl2)'!$E$4:$P$504,12,0)</f>
        <v>40</v>
      </c>
      <c r="W453" s="150" t="e">
        <f>+(V453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4" spans="1:23" x14ac:dyDescent="0.25">
      <c r="A454" s="83" t="s">
        <v>1371</v>
      </c>
      <c r="B454" s="83" t="str">
        <f>VLOOKUP(A454,'PAI 2025 GPS rempl2)'!$A$3:$E$505,4,0)</f>
        <v>Actividad sin participaci�n</v>
      </c>
      <c r="C454" s="84" t="s">
        <v>1581</v>
      </c>
      <c r="D454" s="84" t="s">
        <v>1585</v>
      </c>
      <c r="E454" s="84" t="s">
        <v>646</v>
      </c>
      <c r="F454" s="84"/>
      <c r="G454" s="84" t="str">
        <f>VLOOKUP(A454,'PAI 2025 GPS rempl2)'!$E$4:$L$504,8,0)</f>
        <v>N/A</v>
      </c>
      <c r="H454" s="84" t="str">
        <f>VLOOKUP(A454,'PAI 2025 GPS rempl2)'!$A$4:$V$504,15,0)</f>
        <v>Publicar los cursos virtuales en el campus virtual de la SIC y difundirlos (Capturas de pantalla de los cursos en el campus virtual y capturas de pantalla de la difusión).</v>
      </c>
      <c r="I454" s="84">
        <f>VLOOKUP(A454,'PAI 2025 GPS rempl2)'!$A$4:$V$504,17,0)</f>
        <v>2</v>
      </c>
      <c r="J454" s="84" t="str">
        <f>VLOOKUP(A454,'PAI 2025 GPS rempl2)'!$A$4:$V$504,18,0)</f>
        <v>Númerica</v>
      </c>
      <c r="K454" s="181" t="str">
        <f>VLOOKUP(A454,'PAI 2025 GPS rempl2)'!$A$4:$V$504,20,0)</f>
        <v>2025-11-14</v>
      </c>
      <c r="L454" s="181" t="str">
        <f>VLOOKUP(A454,'PAI 2025 GPS rempl2)'!$A$4:$V$504,21,0)</f>
        <v>2025-12-15</v>
      </c>
      <c r="M454" s="84" t="str">
        <f>VLOOKUP(A454,'PAI 2025 GPS rempl2)'!$A$4:$V$504,22,0)</f>
        <v>71-GRUPO DE TRABAJO DE FORMACION;
73-GRUPO DE TRABAJO DE COMUNICACION</v>
      </c>
      <c r="N454" s="84"/>
      <c r="O454" s="84"/>
      <c r="P454" s="84"/>
      <c r="Q454" s="84"/>
      <c r="S454" s="83" t="s">
        <v>1371</v>
      </c>
      <c r="T454" s="83" t="str">
        <f>VLOOKUP(A454,'PAI 2025 GPS rempl2)'!$A$3:$E$505,4,0)</f>
        <v>Actividad sin participaci�n</v>
      </c>
      <c r="U454" s="84" t="s">
        <v>1581</v>
      </c>
      <c r="V454" s="31">
        <f>VLOOKUP(S454,'PAI 2025 GPS rempl2)'!$E$4:$P$504,12,0)</f>
        <v>0</v>
      </c>
      <c r="W454" s="31">
        <f>+V454</f>
        <v>0</v>
      </c>
    </row>
    <row r="455" spans="1:23" x14ac:dyDescent="0.25">
      <c r="A455" s="83" t="s">
        <v>1374</v>
      </c>
      <c r="B455" s="83" t="str">
        <f>VLOOKUP(A455,'PAI 2025 GPS rempl2)'!$A$3:$E$505,4,0)</f>
        <v>Producto</v>
      </c>
      <c r="C455" s="84" t="s">
        <v>1581</v>
      </c>
      <c r="D455" s="84" t="s">
        <v>1585</v>
      </c>
      <c r="E455" s="84" t="s">
        <v>646</v>
      </c>
      <c r="F455" s="84" t="s">
        <v>10</v>
      </c>
      <c r="G455" s="84" t="str">
        <f>VLOOKUP(A455,'PAI 2025 GPS rempl2)'!$E$4:$L$504,8,0)</f>
        <v>N/A</v>
      </c>
      <c r="H455" s="84" t="str">
        <f>VLOOKUP(A455,'PAI 2025 GPS rempl2)'!$A$4:$V$504,15,0)</f>
        <v>Jornadas de capacitación "Me informo y cuido mi dinero" dirigidas a usuarios, consumidores y ciudadanía en general, realizadas - Imágenes (fotografía o captura de pantalla) de la difusión realizada</v>
      </c>
      <c r="I455" s="84">
        <f>VLOOKUP(A455,'PAI 2025 GPS rempl2)'!$A$4:$V$504,17,0)</f>
        <v>8</v>
      </c>
      <c r="J455" s="84" t="str">
        <f>VLOOKUP(A455,'PAI 2025 GPS rempl2)'!$A$4:$V$504,18,0)</f>
        <v>Númerica</v>
      </c>
      <c r="K455" s="181" t="str">
        <f>VLOOKUP(A455,'PAI 2025 GPS rempl2)'!$A$4:$V$504,20,0)</f>
        <v>2025-01-15</v>
      </c>
      <c r="L455" s="181" t="str">
        <f>VLOOKUP(A455,'PAI 2025 GPS rempl2)'!$A$4:$V$504,21,0)</f>
        <v>2025-12-30</v>
      </c>
      <c r="M455" s="84" t="str">
        <f>VLOOKUP(A455,'PAI 2025 GPS rempl2)'!$A$4:$V$504,22,0)</f>
        <v>3000-DESPACHO DEL SUPERINTENDENTE DELEGADO PARA LA PROTECCIÓN DEL CONSUMIDOR</v>
      </c>
      <c r="N455" s="84" t="s">
        <v>1456</v>
      </c>
      <c r="O455" s="84" t="s">
        <v>1457</v>
      </c>
      <c r="P455" s="84" t="s">
        <v>1629</v>
      </c>
      <c r="Q455" s="84" t="s">
        <v>1553</v>
      </c>
      <c r="S455" s="83" t="s">
        <v>1374</v>
      </c>
      <c r="T455" s="83" t="str">
        <f>VLOOKUP(A455,'PAI 2025 GPS rempl2)'!$A$3:$E$505,4,0)</f>
        <v>Producto</v>
      </c>
      <c r="U455" s="84" t="s">
        <v>1581</v>
      </c>
      <c r="V455" s="31">
        <f>VLOOKUP(S455,'PAI 2025 GPS rempl2)'!$E$4:$P$504,12,0)</f>
        <v>20</v>
      </c>
      <c r="W455" s="148">
        <f>(V455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6" spans="1:23" x14ac:dyDescent="0.25">
      <c r="A456" s="83" t="s">
        <v>1376</v>
      </c>
      <c r="B456" s="83" t="str">
        <f>VLOOKUP(A456,'PAI 2025 GPS rempl2)'!$A$3:$E$505,4,0)</f>
        <v>Actividad propia</v>
      </c>
      <c r="C456" s="84" t="s">
        <v>1581</v>
      </c>
      <c r="D456" s="84" t="s">
        <v>1585</v>
      </c>
      <c r="E456" s="84" t="s">
        <v>646</v>
      </c>
      <c r="F456" s="84"/>
      <c r="G456" s="84" t="str">
        <f>VLOOKUP(A456,'PAI 2025 GPS rempl2)'!$E$4:$L$504,8,0)</f>
        <v>N/A</v>
      </c>
      <c r="H456" s="84" t="str">
        <f>VLOOKUP(A456,'PAI 2025 GPS rempl2)'!$A$4:$V$504,15,0)</f>
        <v>Definir la estrategia que se utilizará para las jornadas de capacitación  (Listado de asistencia a reunión)</v>
      </c>
      <c r="I456" s="84">
        <f>VLOOKUP(A456,'PAI 2025 GPS rempl2)'!$A$4:$V$504,17,0)</f>
        <v>1</v>
      </c>
      <c r="J456" s="84" t="str">
        <f>VLOOKUP(A456,'PAI 2025 GPS rempl2)'!$A$4:$V$504,18,0)</f>
        <v>Númerica</v>
      </c>
      <c r="K456" s="181" t="str">
        <f>VLOOKUP(A456,'PAI 2025 GPS rempl2)'!$A$4:$V$504,20,0)</f>
        <v>2025-01-15</v>
      </c>
      <c r="L456" s="181" t="str">
        <f>VLOOKUP(A456,'PAI 2025 GPS rempl2)'!$A$4:$V$504,21,0)</f>
        <v>2025-02-28</v>
      </c>
      <c r="M456" s="84" t="str">
        <f>VLOOKUP(A456,'PAI 2025 GPS rempl2)'!$A$4:$V$504,22,0)</f>
        <v>3000-DESPACHO DEL SUPERINTENDENTE DELEGADO PARA LA PROTECCIÓN DEL CONSUMIDOR</v>
      </c>
      <c r="N456" s="84"/>
      <c r="O456" s="84"/>
      <c r="P456" s="84"/>
      <c r="Q456" s="84"/>
      <c r="S456" s="83" t="s">
        <v>1376</v>
      </c>
      <c r="T456" s="83" t="str">
        <f>VLOOKUP(A456,'PAI 2025 GPS rempl2)'!$A$3:$E$505,4,0)</f>
        <v>Actividad propia</v>
      </c>
      <c r="U456" s="84" t="s">
        <v>1581</v>
      </c>
      <c r="V456" s="31">
        <f>VLOOKUP(S456,'PAI 2025 GPS rempl2)'!$E$4:$P$504,12,0)</f>
        <v>20</v>
      </c>
      <c r="W456" s="150" t="e">
        <f>+(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7" spans="1:23" x14ac:dyDescent="0.25">
      <c r="A457" s="83" t="s">
        <v>1378</v>
      </c>
      <c r="B457" s="83" t="str">
        <f>VLOOKUP(A457,'PAI 2025 GPS rempl2)'!$A$3:$E$505,4,0)</f>
        <v>Actividad propia</v>
      </c>
      <c r="C457" s="84" t="s">
        <v>1581</v>
      </c>
      <c r="D457" s="84" t="s">
        <v>1585</v>
      </c>
      <c r="E457" s="84" t="s">
        <v>646</v>
      </c>
      <c r="F457" s="84"/>
      <c r="G457" s="84" t="str">
        <f>VLOOKUP(A457,'PAI 2025 GPS rempl2)'!$E$4:$L$504,8,0)</f>
        <v>N/A</v>
      </c>
      <c r="H457" s="84" t="str">
        <f>VLOOKUP(A457,'PAI 2025 GPS rempl2)'!$A$4:$V$504,15,0)</f>
        <v>Realizar las jornadas de capacitación - Imágenes (fotografía o captura de pantalla) de la difusión realizada</v>
      </c>
      <c r="I457" s="84">
        <f>VLOOKUP(A457,'PAI 2025 GPS rempl2)'!$A$4:$V$504,17,0)</f>
        <v>8</v>
      </c>
      <c r="J457" s="84" t="str">
        <f>VLOOKUP(A457,'PAI 2025 GPS rempl2)'!$A$4:$V$504,18,0)</f>
        <v>Númerica</v>
      </c>
      <c r="K457" s="181" t="str">
        <f>VLOOKUP(A457,'PAI 2025 GPS rempl2)'!$A$4:$V$504,20,0)</f>
        <v>2025-03-03</v>
      </c>
      <c r="L457" s="181" t="str">
        <f>VLOOKUP(A457,'PAI 2025 GPS rempl2)'!$A$4:$V$504,21,0)</f>
        <v>2025-12-30</v>
      </c>
      <c r="M457" s="84" t="str">
        <f>VLOOKUP(A457,'PAI 2025 GPS rempl2)'!$A$4:$V$504,22,0)</f>
        <v>3000-DESPACHO DEL SUPERINTENDENTE DELEGADO PARA LA PROTECCIÓN DEL CONSUMIDOR</v>
      </c>
      <c r="N457" s="84"/>
      <c r="O457" s="84"/>
      <c r="P457" s="84"/>
      <c r="Q457" s="84"/>
      <c r="S457" s="83" t="s">
        <v>1378</v>
      </c>
      <c r="T457" s="83" t="str">
        <f>VLOOKUP(A457,'PAI 2025 GPS rempl2)'!$A$3:$E$505,4,0)</f>
        <v>Actividad propia</v>
      </c>
      <c r="U457" s="84" t="s">
        <v>1581</v>
      </c>
      <c r="V457" s="31">
        <f>VLOOKUP(S457,'PAI 2025 GPS rempl2)'!$E$4:$P$504,12,0)</f>
        <v>80</v>
      </c>
      <c r="W457" s="150" t="e">
        <f>+(V457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58" spans="1:23" x14ac:dyDescent="0.25">
      <c r="A458" s="83" t="s">
        <v>1379</v>
      </c>
      <c r="B458" s="83" t="str">
        <f>VLOOKUP(A458,'PAI 2025 GPS rempl2)'!$A$3:$E$505,4,0)</f>
        <v>Producto</v>
      </c>
      <c r="C458" s="84" t="s">
        <v>1581</v>
      </c>
      <c r="D458" s="84" t="s">
        <v>1585</v>
      </c>
      <c r="E458" s="84" t="s">
        <v>646</v>
      </c>
      <c r="F458" s="84" t="s">
        <v>10</v>
      </c>
      <c r="G458" s="84" t="str">
        <f>VLOOKUP(A458,'PAI 2025 GPS rempl2)'!$E$4:$L$504,8,0)</f>
        <v>N/A</v>
      </c>
      <c r="H458" s="84" t="str">
        <f>VLOOKUP(A458,'PAI 2025 GPS rempl2)'!$A$4:$V$504,15,0)</f>
        <v>Campañas de difusión a nivel nacional, dirigidas a diversos grupos objetivo como herramienta de fortalecimiento del conocimiento, ejecutadas (Capturas de pantalla de las publicaciones de las campañas).</v>
      </c>
      <c r="I458" s="84">
        <f>VLOOKUP(A458,'PAI 2025 GPS rempl2)'!$A$4:$V$504,17,0)</f>
        <v>4</v>
      </c>
      <c r="J458" s="84" t="str">
        <f>VLOOKUP(A458,'PAI 2025 GPS rempl2)'!$A$4:$V$504,18,0)</f>
        <v>Númerica</v>
      </c>
      <c r="K458" s="181" t="str">
        <f>VLOOKUP(A458,'PAI 2025 GPS rempl2)'!$A$4:$V$504,20,0)</f>
        <v>2025-01-15</v>
      </c>
      <c r="L458" s="181" t="str">
        <f>VLOOKUP(A458,'PAI 2025 GPS rempl2)'!$A$4:$V$504,21,0)</f>
        <v>2025-12-30</v>
      </c>
      <c r="M458" s="84" t="str">
        <f>VLOOKUP(A458,'PAI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8" s="84" t="s">
        <v>1456</v>
      </c>
      <c r="O458" s="84" t="s">
        <v>1457</v>
      </c>
      <c r="P458" s="84" t="s">
        <v>1629</v>
      </c>
      <c r="Q458" s="84" t="s">
        <v>1553</v>
      </c>
      <c r="S458" s="83" t="s">
        <v>1379</v>
      </c>
      <c r="T458" s="83" t="str">
        <f>VLOOKUP(A458,'PAI 2025 GPS rempl2)'!$A$3:$E$505,4,0)</f>
        <v>Producto</v>
      </c>
      <c r="U458" s="84" t="s">
        <v>1581</v>
      </c>
      <c r="V458" s="31">
        <f>VLOOKUP(S458,'PAI 2025 GPS rempl2)'!$E$4:$P$504,12,0)</f>
        <v>20</v>
      </c>
      <c r="W458" s="148">
        <f>(V458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9" spans="1:23" x14ac:dyDescent="0.25">
      <c r="A459" s="83" t="s">
        <v>1382</v>
      </c>
      <c r="B459" s="83" t="str">
        <f>VLOOKUP(A459,'PAI 2025 GPS rempl2)'!$A$3:$E$505,4,0)</f>
        <v>Actividad propia</v>
      </c>
      <c r="C459" s="84" t="s">
        <v>1581</v>
      </c>
      <c r="D459" s="84" t="s">
        <v>1585</v>
      </c>
      <c r="E459" s="84" t="s">
        <v>646</v>
      </c>
      <c r="F459" s="84"/>
      <c r="G459" s="84" t="str">
        <f>VLOOKUP(A459,'PAI 2025 GPS rempl2)'!$E$4:$L$504,8,0)</f>
        <v>N/A</v>
      </c>
      <c r="H459" s="84" t="str">
        <f>VLOOKUP(A459,'PAI 2025 GPS rempl2)'!$A$4:$V$504,15,0)</f>
        <v>Elaborar el plan de difusión, definiendo los  grupos objetivos a los que se dirigirá. (Documento con el plan de difusión)</v>
      </c>
      <c r="I459" s="84">
        <f>VLOOKUP(A459,'PAI 2025 GPS rempl2)'!$A$4:$V$504,17,0)</f>
        <v>1</v>
      </c>
      <c r="J459" s="84" t="str">
        <f>VLOOKUP(A459,'PAI 2025 GPS rempl2)'!$A$4:$V$504,18,0)</f>
        <v>Númerica</v>
      </c>
      <c r="K459" s="181" t="str">
        <f>VLOOKUP(A459,'PAI 2025 GPS rempl2)'!$A$4:$V$504,20,0)</f>
        <v>2025-01-15</v>
      </c>
      <c r="L459" s="181" t="str">
        <f>VLOOKUP(A459,'PAI 2025 GPS rempl2)'!$A$4:$V$504,21,0)</f>
        <v>2025-02-28</v>
      </c>
      <c r="M459" s="84" t="str">
        <f>VLOOKUP(A459,'PAI 2025 GPS rempl2)'!$A$4:$V$504,22,0)</f>
        <v>3000-DESPACHO DEL SUPERINTENDENTE DELEGADO PARA LA PROTECCIÓN DEL CONSUMIDOR;
3100-DIRECCION DE INVESTIGACIONES DE PROTECCION AL CONSUMIDOR;
3200-DIRECCIÓN DE INVESTIGACIONES DE PROTECCIÓN DE USUARIOS DE SERVICIOS DE COMUNICACIONES</v>
      </c>
      <c r="N459" s="84"/>
      <c r="O459" s="84"/>
      <c r="P459" s="84"/>
      <c r="Q459" s="84"/>
      <c r="S459" s="83" t="s">
        <v>1382</v>
      </c>
      <c r="T459" s="83" t="str">
        <f>VLOOKUP(A459,'PAI 2025 GPS rempl2)'!$A$3:$E$505,4,0)</f>
        <v>Actividad propia</v>
      </c>
      <c r="U459" s="84" t="s">
        <v>1581</v>
      </c>
      <c r="V459" s="31">
        <f>VLOOKUP(S459,'PAI 2025 GPS rempl2)'!$E$4:$P$504,12,0)</f>
        <v>50</v>
      </c>
      <c r="W459" s="150" t="e">
        <f>+(V459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0" spans="1:23" x14ac:dyDescent="0.25">
      <c r="A460" s="83" t="s">
        <v>1385</v>
      </c>
      <c r="B460" s="83" t="str">
        <f>VLOOKUP(A460,'PAI 2025 GPS rempl2)'!$A$3:$E$505,4,0)</f>
        <v>Actividad sin participaci�n</v>
      </c>
      <c r="C460" s="84" t="s">
        <v>1581</v>
      </c>
      <c r="D460" s="84" t="s">
        <v>1585</v>
      </c>
      <c r="E460" s="84" t="s">
        <v>646</v>
      </c>
      <c r="F460" s="84"/>
      <c r="G460" s="84" t="str">
        <f>VLOOKUP(A460,'PAI 2025 GPS rempl2)'!$E$4:$L$504,8,0)</f>
        <v>N/A</v>
      </c>
      <c r="H460" s="84" t="str">
        <f>VLOOKUP(A460,'PAI 2025 GPS rempl2)'!$A$4:$V$504,15,0)</f>
        <v>Elaborar y presentar el concepto grafico y racional de la campaña (Correo electrónico en que se observe el concepto gráfico y racional de la campaña)</v>
      </c>
      <c r="I460" s="84">
        <f>VLOOKUP(A460,'PAI 2025 GPS rempl2)'!$A$4:$V$504,17,0)</f>
        <v>4</v>
      </c>
      <c r="J460" s="84" t="str">
        <f>VLOOKUP(A460,'PAI 2025 GPS rempl2)'!$A$4:$V$504,18,0)</f>
        <v>Númerica</v>
      </c>
      <c r="K460" s="181" t="str">
        <f>VLOOKUP(A460,'PAI 2025 GPS rempl2)'!$A$4:$V$504,20,0)</f>
        <v>2025-03-03</v>
      </c>
      <c r="L460" s="181" t="str">
        <f>VLOOKUP(A460,'PAI 2025 GPS rempl2)'!$A$4:$V$504,21,0)</f>
        <v>2025-11-28</v>
      </c>
      <c r="M460" s="84" t="str">
        <f>VLOOKUP(A460,'PAI 2025 GPS rempl2)'!$A$4:$V$504,22,0)</f>
        <v>73-GRUPO DE TRABAJO DE COMUNICACION</v>
      </c>
      <c r="N460" s="84"/>
      <c r="O460" s="84"/>
      <c r="P460" s="84"/>
      <c r="Q460" s="84"/>
      <c r="S460" s="83" t="s">
        <v>1385</v>
      </c>
      <c r="T460" s="83" t="str">
        <f>VLOOKUP(A460,'PAI 2025 GPS rempl2)'!$A$3:$E$505,4,0)</f>
        <v>Actividad sin participaci�n</v>
      </c>
      <c r="U460" s="84" t="s">
        <v>1581</v>
      </c>
      <c r="V460" s="31">
        <f>VLOOKUP(S460,'PAI 2025 GPS rempl2)'!$E$4:$P$504,12,0)</f>
        <v>0</v>
      </c>
      <c r="W460" s="31">
        <f>+V460</f>
        <v>0</v>
      </c>
    </row>
    <row r="461" spans="1:23" x14ac:dyDescent="0.25">
      <c r="A461" s="83" t="s">
        <v>1386</v>
      </c>
      <c r="B461" s="83" t="str">
        <f>VLOOKUP(A461,'PAI 2025 GPS rempl2)'!$A$3:$E$505,4,0)</f>
        <v>Actividad propia</v>
      </c>
      <c r="C461" s="84" t="s">
        <v>1581</v>
      </c>
      <c r="D461" s="84" t="s">
        <v>1585</v>
      </c>
      <c r="E461" s="84" t="s">
        <v>646</v>
      </c>
      <c r="F461" s="84"/>
      <c r="G461" s="84" t="str">
        <f>VLOOKUP(A461,'PAI 2025 GPS rempl2)'!$E$4:$L$504,8,0)</f>
        <v>N/A</v>
      </c>
      <c r="H461" s="84" t="str">
        <f>VLOOKUP(A461,'PAI 2025 GPS rempl2)'!$A$4:$V$504,15,0)</f>
        <v>Revisar y aprobar la propuesta (Correo electrónico con la propuesta aprobada)</v>
      </c>
      <c r="I461" s="84">
        <f>VLOOKUP(A461,'PAI 2025 GPS rempl2)'!$A$4:$V$504,17,0)</f>
        <v>4</v>
      </c>
      <c r="J461" s="84" t="str">
        <f>VLOOKUP(A461,'PAI 2025 GPS rempl2)'!$A$4:$V$504,18,0)</f>
        <v>Númerica</v>
      </c>
      <c r="K461" s="181" t="str">
        <f>VLOOKUP(A461,'PAI 2025 GPS rempl2)'!$A$4:$V$504,20,0)</f>
        <v>2025-03-03</v>
      </c>
      <c r="L461" s="181" t="str">
        <f>VLOOKUP(A461,'PAI 2025 GPS rempl2)'!$A$4:$V$504,21,0)</f>
        <v>2025-11-28</v>
      </c>
      <c r="M461" s="84" t="str">
        <f>VLOOKUP(A461,'PAI 2025 GPS rempl2)'!$A$4:$V$504,22,0)</f>
        <v>3000-DESPACHO DEL SUPERINTENDENTE DELEGADO PARA LA PROTECCIÓN DEL CONSUMIDOR</v>
      </c>
      <c r="N461" s="84"/>
      <c r="O461" s="84"/>
      <c r="P461" s="84"/>
      <c r="Q461" s="84"/>
      <c r="S461" s="83" t="s">
        <v>1386</v>
      </c>
      <c r="T461" s="83" t="str">
        <f>VLOOKUP(A461,'PAI 2025 GPS rempl2)'!$A$3:$E$505,4,0)</f>
        <v>Actividad propia</v>
      </c>
      <c r="U461" s="84" t="s">
        <v>1581</v>
      </c>
      <c r="V461" s="31">
        <f>VLOOKUP(S461,'PAI 2025 GPS rempl2)'!$E$4:$P$504,12,0)</f>
        <v>50</v>
      </c>
      <c r="W461" s="150" t="e">
        <f>+(V461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2" spans="1:23" x14ac:dyDescent="0.25">
      <c r="A462" s="83" t="s">
        <v>1387</v>
      </c>
      <c r="B462" s="83" t="str">
        <f>VLOOKUP(A462,'PAI 2025 GPS rempl2)'!$A$3:$E$505,4,0)</f>
        <v>Actividad sin participaci�n</v>
      </c>
      <c r="C462" s="84" t="s">
        <v>1581</v>
      </c>
      <c r="D462" s="84" t="s">
        <v>1585</v>
      </c>
      <c r="E462" s="84" t="s">
        <v>646</v>
      </c>
      <c r="F462" s="84"/>
      <c r="G462" s="84" t="str">
        <f>VLOOKUP(A462,'PAI 2025 GPS rempl2)'!$E$4:$L$504,8,0)</f>
        <v>N/A</v>
      </c>
      <c r="H462" s="84" t="str">
        <f>VLOOKUP(A462,'PAI 2025 GPS rempl2)'!$A$4:$V$504,15,0)</f>
        <v>Ejecutar las campañas (Captura de pantalla de publicación de las campañas)</v>
      </c>
      <c r="I462" s="84">
        <f>VLOOKUP(A462,'PAI 2025 GPS rempl2)'!$A$4:$V$504,17,0)</f>
        <v>4</v>
      </c>
      <c r="J462" s="84" t="str">
        <f>VLOOKUP(A462,'PAI 2025 GPS rempl2)'!$A$4:$V$504,18,0)</f>
        <v>Númerica</v>
      </c>
      <c r="K462" s="181" t="str">
        <f>VLOOKUP(A462,'PAI 2025 GPS rempl2)'!$A$4:$V$504,20,0)</f>
        <v>2025-03-03</v>
      </c>
      <c r="L462" s="181" t="str">
        <f>VLOOKUP(A462,'PAI 2025 GPS rempl2)'!$A$4:$V$504,21,0)</f>
        <v>2025-12-30</v>
      </c>
      <c r="M462" s="84" t="str">
        <f>VLOOKUP(A462,'PAI 2025 GPS rempl2)'!$A$4:$V$504,22,0)</f>
        <v>73-GRUPO DE TRABAJO DE COMUNICACION</v>
      </c>
      <c r="N462" s="84"/>
      <c r="O462" s="84"/>
      <c r="P462" s="84"/>
      <c r="Q462" s="84"/>
      <c r="S462" s="83" t="s">
        <v>1387</v>
      </c>
      <c r="T462" s="83" t="str">
        <f>VLOOKUP(A462,'PAI 2025 GPS rempl2)'!$A$3:$E$505,4,0)</f>
        <v>Actividad sin participaci�n</v>
      </c>
      <c r="U462" s="84" t="s">
        <v>1581</v>
      </c>
      <c r="V462" s="31">
        <f>VLOOKUP(S462,'PAI 2025 GPS rempl2)'!$E$4:$P$504,12,0)</f>
        <v>0</v>
      </c>
      <c r="W462" s="31">
        <f>+V462</f>
        <v>0</v>
      </c>
    </row>
    <row r="463" spans="1:23" x14ac:dyDescent="0.25">
      <c r="A463" s="83" t="s">
        <v>1388</v>
      </c>
      <c r="B463" s="83" t="str">
        <f>VLOOKUP(A463,'PAI 2025 GPS rempl2)'!$A$3:$E$505,4,0)</f>
        <v>Producto</v>
      </c>
      <c r="C463" s="84" t="s">
        <v>1591</v>
      </c>
      <c r="D463" s="84" t="s">
        <v>1590</v>
      </c>
      <c r="E463" s="84" t="s">
        <v>782</v>
      </c>
      <c r="F463" s="84" t="s">
        <v>12</v>
      </c>
      <c r="G463" s="84" t="str">
        <f>VLOOKUP(A463,'PAI 2025 GPS rempl2)'!$E$4:$L$504,8,0)</f>
        <v>N/A</v>
      </c>
      <c r="H463" s="84" t="str">
        <f>VLOOKUP(A463,'PAI 2025 GPS rempl2)'!$A$4:$V$504,15,0)</f>
        <v>Capacitaciones internas al personal que atiende y oriente a los usuarios en las Casas del Consumidor, realizadas - Imágenes (fotografía o captura de pantalla) de la difusión realizada</v>
      </c>
      <c r="I463" s="84">
        <f>VLOOKUP(A463,'PAI 2025 GPS rempl2)'!$A$4:$V$504,17,0)</f>
        <v>8</v>
      </c>
      <c r="J463" s="84" t="str">
        <f>VLOOKUP(A463,'PAI 2025 GPS rempl2)'!$A$4:$V$504,18,0)</f>
        <v>Númerica</v>
      </c>
      <c r="K463" s="181" t="str">
        <f>VLOOKUP(A463,'PAI 2025 GPS rempl2)'!$A$4:$V$504,20,0)</f>
        <v>2025-01-15</v>
      </c>
      <c r="L463" s="181" t="str">
        <f>VLOOKUP(A463,'PAI 2025 GPS rempl2)'!$A$4:$V$504,21,0)</f>
        <v>2025-12-30</v>
      </c>
      <c r="M463" s="84" t="str">
        <f>VLOOKUP(A463,'PAI 2025 GPS rempl2)'!$A$4:$V$504,22,0)</f>
        <v>3000-DESPACHO DEL SUPERINTENDENTE DELEGADO PARA LA PROTECCIÓN DEL CONSUMIDOR;
3100-DIRECCION DE INVESTIGACIONES DE PROTECCION AL CONSUMIDOR;
3200-DIRECCIÓN DE INVESTIGACIONES DE PROTECCIÓN DE USUARIOS DE SERVICIOS DE COMUNICACIONES</v>
      </c>
      <c r="N463" s="84" t="s">
        <v>1452</v>
      </c>
      <c r="O463" s="84" t="s">
        <v>1453</v>
      </c>
      <c r="P463" s="84">
        <v>0</v>
      </c>
      <c r="Q463" s="84" t="s">
        <v>1551</v>
      </c>
      <c r="S463" s="83" t="s">
        <v>1388</v>
      </c>
      <c r="T463" s="83" t="str">
        <f>VLOOKUP(A463,'PAI 2025 GPS rempl2)'!$A$3:$E$505,4,0)</f>
        <v>Producto</v>
      </c>
      <c r="U463" s="84" t="s">
        <v>1591</v>
      </c>
      <c r="V463" s="31">
        <f>VLOOKUP(S463,'PAI 2025 GPS rempl2)'!$E$4:$P$504,12,0)</f>
        <v>20</v>
      </c>
      <c r="W463" s="31">
        <f>+(V463*100)/($V$150+$V$168+$V$174+$V$177+$V$183+$V$190+$V$199+$V$336+$V$342+$V$430+$V$463)</f>
        <v>10.526315789473685</v>
      </c>
    </row>
    <row r="464" spans="1:23" x14ac:dyDescent="0.25">
      <c r="A464" s="83" t="s">
        <v>1389</v>
      </c>
      <c r="B464" s="83" t="str">
        <f>VLOOKUP(A464,'PAI 2025 GPS rempl2)'!$A$3:$E$505,4,0)</f>
        <v>Actividad propia</v>
      </c>
      <c r="C464" s="84" t="s">
        <v>1591</v>
      </c>
      <c r="D464" s="84" t="s">
        <v>1590</v>
      </c>
      <c r="E464" s="84" t="s">
        <v>782</v>
      </c>
      <c r="F464" s="84"/>
      <c r="G464" s="84" t="str">
        <f>VLOOKUP(A464,'PAI 2025 GPS rempl2)'!$E$4:$L$504,8,0)</f>
        <v>N/A</v>
      </c>
      <c r="H464" s="84" t="str">
        <f>VLOOKUP(A464,'PAI 2025 GPS rempl2)'!$A$4:$V$504,15,0)</f>
        <v>Definir el plan de trabajo de las jornadas a realizar ( Listado de asistencia a reunión)</v>
      </c>
      <c r="I464" s="84">
        <f>VLOOKUP(A464,'PAI 2025 GPS rempl2)'!$A$4:$V$504,17,0)</f>
        <v>1</v>
      </c>
      <c r="J464" s="84" t="str">
        <f>VLOOKUP(A464,'PAI 2025 GPS rempl2)'!$A$4:$V$504,18,0)</f>
        <v>Númerica</v>
      </c>
      <c r="K464" s="181" t="str">
        <f>VLOOKUP(A464,'PAI 2025 GPS rempl2)'!$A$4:$V$504,20,0)</f>
        <v>2025-01-15</v>
      </c>
      <c r="L464" s="181" t="str">
        <f>VLOOKUP(A464,'PAI 2025 GPS rempl2)'!$A$4:$V$504,21,0)</f>
        <v>2025-02-28</v>
      </c>
      <c r="M464" s="84" t="str">
        <f>VLOOKUP(A464,'PAI 2025 GPS rempl2)'!$A$4:$V$504,22,0)</f>
        <v>3000-DESPACHO DEL SUPERINTENDENTE DELEGADO PARA LA PROTECCIÓN DEL CONSUMIDOR;
3100-DIRECCION DE INVESTIGACIONES DE PROTECCION AL CONSUMIDOR;
3200-DIRECCIÓN DE INVESTIGACIONES DE PROTECCIÓN DE USUARIOS DE SERVICIOS DE COMUNICACIONES</v>
      </c>
      <c r="N464" s="84"/>
      <c r="O464" s="84"/>
      <c r="P464" s="84"/>
      <c r="Q464" s="84"/>
      <c r="S464" s="83" t="s">
        <v>1389</v>
      </c>
      <c r="T464" s="83" t="str">
        <f>VLOOKUP(A464,'PAI 2025 GPS rempl2)'!$A$3:$E$505,4,0)</f>
        <v>Actividad propia</v>
      </c>
      <c r="U464" s="84" t="s">
        <v>1591</v>
      </c>
      <c r="V464" s="31">
        <f>VLOOKUP(S464,'PAI 2025 GPS rempl2)'!$E$4:$P$504,12,0)</f>
        <v>20</v>
      </c>
      <c r="W464" s="31">
        <f>+(V464*100)/($V$151+$V$153+$V$154+$V$155+$V$169+$V$170+$V$171+$V$172+$V$173+$V$175+$V$176+$V$178+$V$179+$V$180+$V$181+$V$182+$V$184+$V$185+$V$186+$V$187+$V$188+$V$189+$V$191+$V$192+$V$193+$V$194+$V$200+$V$201+$V$337+$V$339+$V$341+$V$343+$V$344+$V$431+$V$432+$V$433+$V$434+$V$464+$V$465)</f>
        <v>1.8181818181818181</v>
      </c>
    </row>
    <row r="465" spans="1:23" x14ac:dyDescent="0.25">
      <c r="A465" s="83" t="s">
        <v>1390</v>
      </c>
      <c r="B465" s="83" t="str">
        <f>VLOOKUP(A465,'PAI 2025 GPS rempl2)'!$A$3:$E$505,4,0)</f>
        <v>Actividad propia</v>
      </c>
      <c r="C465" s="84" t="s">
        <v>1591</v>
      </c>
      <c r="D465" s="84" t="s">
        <v>1590</v>
      </c>
      <c r="E465" s="84" t="s">
        <v>782</v>
      </c>
      <c r="F465" s="84"/>
      <c r="G465" s="84" t="str">
        <f>VLOOKUP(A465,'PAI 2025 GPS rempl2)'!$E$4:$L$504,8,0)</f>
        <v>N/A</v>
      </c>
      <c r="H465" s="84" t="str">
        <f>VLOOKUP(A465,'PAI 2025 GPS rempl2)'!$A$4:$V$504,15,0)</f>
        <v>Desarrollar las jornadas de capacitación - Imágenes (fotografía o captura de pantalla) de la difusión realizada.</v>
      </c>
      <c r="I465" s="84">
        <f>VLOOKUP(A465,'PAI 2025 GPS rempl2)'!$A$4:$V$504,17,0)</f>
        <v>8</v>
      </c>
      <c r="J465" s="84" t="str">
        <f>VLOOKUP(A465,'PAI 2025 GPS rempl2)'!$A$4:$V$504,18,0)</f>
        <v>Númerica</v>
      </c>
      <c r="K465" s="181" t="str">
        <f>VLOOKUP(A465,'PAI 2025 GPS rempl2)'!$A$4:$V$504,20,0)</f>
        <v>2025-03-03</v>
      </c>
      <c r="L465" s="181" t="str">
        <f>VLOOKUP(A465,'PAI 2025 GPS rempl2)'!$A$4:$V$504,21,0)</f>
        <v>2025-12-30</v>
      </c>
      <c r="M465" s="84" t="str">
        <f>VLOOKUP(A465,'PAI 2025 GPS rempl2)'!$A$4:$V$504,22,0)</f>
        <v>3000-DESPACHO DEL SUPERINTENDENTE DELEGADO PARA LA PROTECCIÓN DEL CONSUMIDOR;
3100-DIRECCION DE INVESTIGACIONES DE PROTECCION AL CONSUMIDOR;
3200-DIRECCIÓN DE INVESTIGACIONES DE PROTECCIÓN DE USUARIOS DE SERVICIOS DE COMUNICACIONES</v>
      </c>
      <c r="N465" s="84"/>
      <c r="O465" s="84"/>
      <c r="P465" s="84"/>
      <c r="Q465" s="84"/>
      <c r="S465" s="83" t="s">
        <v>1390</v>
      </c>
      <c r="T465" s="83" t="str">
        <f>VLOOKUP(A465,'PAI 2025 GPS rempl2)'!$A$3:$E$505,4,0)</f>
        <v>Actividad propia</v>
      </c>
      <c r="U465" s="84" t="s">
        <v>1591</v>
      </c>
      <c r="V465" s="31">
        <f>VLOOKUP(S465,'PAI 2025 GPS rempl2)'!$E$4:$P$504,12,0)</f>
        <v>80</v>
      </c>
      <c r="W465" s="31">
        <f>+(V465*100)/($V$151+$V$153+$V$154+$V$155+$V$169+$V$170+$V$171+$V$172+$V$173+$V$175+$V$176+$V$178+$V$179+$V$180+$V$181+$V$182+$V$184+$V$185+$V$186+$V$187+$V$188+$V$189+$V$191+$V$192+$V$193+$V$194+$V$200+$V$201+$V$337+$V$339+$V$341+$V$343+$V$344+$V$431+$V$432+$V$433+$V$434+$V$464+$V$465)</f>
        <v>7.2727272727272725</v>
      </c>
    </row>
    <row r="466" spans="1:23" x14ac:dyDescent="0.25">
      <c r="A466" s="83" t="s">
        <v>1392</v>
      </c>
      <c r="B466" s="83" t="str">
        <f>VLOOKUP(A466,'PAI 2025 GPS rempl2)'!$A$3:$E$505,4,0)</f>
        <v>Producto</v>
      </c>
      <c r="C466" s="84" t="s">
        <v>1581</v>
      </c>
      <c r="D466" s="84" t="s">
        <v>1580</v>
      </c>
      <c r="E466" s="84" t="s">
        <v>542</v>
      </c>
      <c r="F466" s="84" t="s">
        <v>11</v>
      </c>
      <c r="G466" s="84" t="str">
        <f>VLOOKUP(A466,'PAI 2025 GPS rempl2)'!$E$4:$L$504,8,0)</f>
        <v>FUNCIONAMIENTO</v>
      </c>
      <c r="H466" s="84" t="str">
        <f>VLOOKUP(A466,'PAI 2025 GPS rempl2)'!$A$4:$V$504,15,0)</f>
        <v>Unificación y optimización de radicación en la Sede Electrónica de la SIC, implementada (Informe  que de cuenta de le unificación y optimización de radicación en la Sede Electrónica de la SIC)</v>
      </c>
      <c r="I466" s="84">
        <f>VLOOKUP(A466,'PAI 2025 GPS rempl2)'!$A$4:$V$504,17,0)</f>
        <v>100</v>
      </c>
      <c r="J466" s="84" t="str">
        <f>VLOOKUP(A466,'PAI 2025 GPS rempl2)'!$A$4:$V$504,18,0)</f>
        <v>Porcentual</v>
      </c>
      <c r="K466" s="181" t="str">
        <f>VLOOKUP(A466,'PAI 2025 GPS rempl2)'!$A$4:$V$504,20,0)</f>
        <v>2025-03-03</v>
      </c>
      <c r="L466" s="181" t="str">
        <f>VLOOKUP(A466,'PAI 2025 GPS rempl2)'!$A$4:$V$504,21,0)</f>
        <v>2025-12-16</v>
      </c>
      <c r="M466" s="84" t="str">
        <f>VLOOKUP(A466,'PAI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6" s="84" t="s">
        <v>1454</v>
      </c>
      <c r="O466" s="84" t="s">
        <v>1455</v>
      </c>
      <c r="P466" s="84">
        <v>0</v>
      </c>
      <c r="Q466" s="84" t="s">
        <v>1552</v>
      </c>
      <c r="S466" s="83" t="s">
        <v>1392</v>
      </c>
      <c r="T466" s="83" t="str">
        <f>VLOOKUP(A466,'PAI 2025 GPS rempl2)'!$A$3:$E$505,4,0)</f>
        <v>Producto</v>
      </c>
      <c r="U466" s="84" t="s">
        <v>1581</v>
      </c>
      <c r="V466" s="31">
        <f>VLOOKUP(S466,'PAI 2025 GPS rempl2)'!$E$4:$P$504,12,0)</f>
        <v>25</v>
      </c>
      <c r="W466" s="148">
        <f>(V466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67" spans="1:23" x14ac:dyDescent="0.25">
      <c r="A467" s="83" t="s">
        <v>1395</v>
      </c>
      <c r="B467" s="83" t="str">
        <f>VLOOKUP(A467,'PAI 2025 GPS rempl2)'!$A$3:$E$505,4,0)</f>
        <v>Actividad propia</v>
      </c>
      <c r="C467" s="84" t="s">
        <v>1581</v>
      </c>
      <c r="D467" s="84" t="s">
        <v>1580</v>
      </c>
      <c r="E467" s="84" t="s">
        <v>542</v>
      </c>
      <c r="F467" s="84"/>
      <c r="G467" s="84" t="str">
        <f>VLOOKUP(A467,'PAI 2025 GPS rempl2)'!$E$4:$L$504,8,0)</f>
        <v>N/A</v>
      </c>
      <c r="H467" s="84" t="str">
        <f>VLOOKUP(A467,'PAI 2025 GPS rempl2)'!$A$4:$V$504,15,0)</f>
        <v>Elaborar un diagnóstico para identificar los canales de radicación, el volumen de entradas y el grado de congestión de los mismos (Diagnóstico del estado de los canales de radicación y grado de congestión)</v>
      </c>
      <c r="I467" s="84">
        <f>VLOOKUP(A467,'PAI 2025 GPS rempl2)'!$A$4:$V$504,17,0)</f>
        <v>1</v>
      </c>
      <c r="J467" s="84" t="str">
        <f>VLOOKUP(A467,'PAI 2025 GPS rempl2)'!$A$4:$V$504,18,0)</f>
        <v>Númerica</v>
      </c>
      <c r="K467" s="181" t="str">
        <f>VLOOKUP(A467,'PAI 2025 GPS rempl2)'!$A$4:$V$504,20,0)</f>
        <v>2025-03-03</v>
      </c>
      <c r="L467" s="181" t="str">
        <f>VLOOKUP(A467,'PAI 2025 GPS rempl2)'!$A$4:$V$504,21,0)</f>
        <v>2025-03-31</v>
      </c>
      <c r="M467" s="84" t="str">
        <f>VLOOKUP(A467,'PAI 2025 GPS rempl2)'!$A$4:$V$504,22,0)</f>
        <v>100-SECRETARIA GENERAL;
141-GRUPO DE TRABAJO DE GESTIÓN DOCUMENTAL Y ARCHIVO;
20-OFICINA DE TECNOLOGÍA E INFORMÁTICA;
72-GRUPO DE TRABAJO DE ATENCION AL CIUDADANO</v>
      </c>
      <c r="N467" s="84"/>
      <c r="O467" s="84"/>
      <c r="P467" s="84"/>
      <c r="Q467" s="84"/>
      <c r="S467" s="83" t="s">
        <v>1395</v>
      </c>
      <c r="T467" s="83" t="str">
        <f>VLOOKUP(A467,'PAI 2025 GPS rempl2)'!$A$3:$E$505,4,0)</f>
        <v>Actividad propia</v>
      </c>
      <c r="U467" s="84" t="s">
        <v>1581</v>
      </c>
      <c r="V467" s="31">
        <f>VLOOKUP(S467,'PAI 2025 GPS rempl2)'!$E$4:$P$504,12,0)</f>
        <v>25</v>
      </c>
      <c r="W467" s="150" t="e">
        <f>+(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8" spans="1:23" x14ac:dyDescent="0.25">
      <c r="A468" s="83" t="s">
        <v>1398</v>
      </c>
      <c r="B468" s="83" t="str">
        <f>VLOOKUP(A468,'PAI 2025 GPS rempl2)'!$A$3:$E$505,4,0)</f>
        <v>Actividad propia</v>
      </c>
      <c r="C468" s="84" t="s">
        <v>1581</v>
      </c>
      <c r="D468" s="84" t="s">
        <v>1580</v>
      </c>
      <c r="E468" s="84" t="s">
        <v>542</v>
      </c>
      <c r="F468" s="84"/>
      <c r="G468" s="84" t="str">
        <f>VLOOKUP(A468,'PAI 2025 GPS rempl2)'!$E$4:$L$504,8,0)</f>
        <v>N/A</v>
      </c>
      <c r="H468" s="84" t="str">
        <f>VLOOKUP(A468,'PAI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8" s="84">
        <f>VLOOKUP(A468,'PAI 2025 GPS rempl2)'!$A$4:$V$504,17,0)</f>
        <v>1</v>
      </c>
      <c r="J468" s="84" t="str">
        <f>VLOOKUP(A468,'PAI 2025 GPS rempl2)'!$A$4:$V$504,18,0)</f>
        <v>Númerica</v>
      </c>
      <c r="K468" s="181" t="str">
        <f>VLOOKUP(A468,'PAI 2025 GPS rempl2)'!$A$4:$V$504,20,0)</f>
        <v>2025-04-01</v>
      </c>
      <c r="L468" s="181" t="str">
        <f>VLOOKUP(A468,'PAI 2025 GPS rempl2)'!$A$4:$V$504,21,0)</f>
        <v>2025-04-30</v>
      </c>
      <c r="M468" s="84" t="str">
        <f>VLOOKUP(A468,'PAI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84"/>
      <c r="O468" s="84"/>
      <c r="P468" s="84"/>
      <c r="Q468" s="84"/>
      <c r="S468" s="83" t="s">
        <v>1398</v>
      </c>
      <c r="T468" s="83" t="str">
        <f>VLOOKUP(A468,'PAI 2025 GPS rempl2)'!$A$3:$E$505,4,0)</f>
        <v>Actividad propia</v>
      </c>
      <c r="U468" s="84" t="s">
        <v>1581</v>
      </c>
      <c r="V468" s="31">
        <f>VLOOKUP(S468,'PAI 2025 GPS rempl2)'!$E$4:$P$504,12,0)</f>
        <v>15</v>
      </c>
      <c r="W468" s="150" t="e">
        <f>+(V468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69" spans="1:23" x14ac:dyDescent="0.25">
      <c r="A469" s="83" t="s">
        <v>1400</v>
      </c>
      <c r="B469" s="83" t="str">
        <f>VLOOKUP(A469,'PAI 2025 GPS rempl2)'!$A$3:$E$505,4,0)</f>
        <v>Actividad propia</v>
      </c>
      <c r="C469" s="84" t="s">
        <v>1581</v>
      </c>
      <c r="D469" s="84" t="s">
        <v>1580</v>
      </c>
      <c r="E469" s="84" t="s">
        <v>542</v>
      </c>
      <c r="F469" s="84"/>
      <c r="G469" s="84" t="str">
        <f>VLOOKUP(A469,'PAI 2025 GPS rempl2)'!$E$4:$L$504,8,0)</f>
        <v>N/A</v>
      </c>
      <c r="H469" s="84" t="str">
        <f>VLOOKUP(A469,'PAI 2025 GPS rempl2)'!$A$4:$V$504,15,0)</f>
        <v>Ejecutar el plan de trabajo para la unificación y optimización de radicación en la Sede Electrónica de la SIC (Plan de trabajo con seguimiento y sus respectivas evidencias)</v>
      </c>
      <c r="I469" s="84">
        <f>VLOOKUP(A469,'PAI 2025 GPS rempl2)'!$A$4:$V$504,17,0)</f>
        <v>100</v>
      </c>
      <c r="J469" s="84" t="str">
        <f>VLOOKUP(A469,'PAI 2025 GPS rempl2)'!$A$4:$V$504,18,0)</f>
        <v>Porcentual</v>
      </c>
      <c r="K469" s="181" t="str">
        <f>VLOOKUP(A469,'PAI 2025 GPS rempl2)'!$A$4:$V$504,20,0)</f>
        <v>2025-05-02</v>
      </c>
      <c r="L469" s="181" t="str">
        <f>VLOOKUP(A469,'PAI 2025 GPS rempl2)'!$A$4:$V$504,21,0)</f>
        <v>2025-12-16</v>
      </c>
      <c r="M469" s="84" t="str">
        <f>VLOOKUP(A469,'PAI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9" s="84"/>
      <c r="O469" s="84"/>
      <c r="P469" s="84"/>
      <c r="Q469" s="84"/>
      <c r="S469" s="83" t="s">
        <v>1400</v>
      </c>
      <c r="T469" s="83" t="str">
        <f>VLOOKUP(A469,'PAI 2025 GPS rempl2)'!$A$3:$E$505,4,0)</f>
        <v>Actividad propia</v>
      </c>
      <c r="U469" s="84" t="s">
        <v>1581</v>
      </c>
      <c r="V469" s="31">
        <f>VLOOKUP(S469,'PAI 2025 GPS rempl2)'!$E$4:$P$504,12,0)</f>
        <v>60</v>
      </c>
      <c r="W469" s="150" t="e">
        <f>+(V469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0" spans="1:23" x14ac:dyDescent="0.25">
      <c r="A470" s="83" t="s">
        <v>1401</v>
      </c>
      <c r="B470" s="83" t="str">
        <f>VLOOKUP(A470,'PAI 2025 GPS rempl2)'!$A$3:$E$505,4,0)</f>
        <v>Producto</v>
      </c>
      <c r="C470" s="84" t="s">
        <v>1581</v>
      </c>
      <c r="D470" s="84" t="s">
        <v>1584</v>
      </c>
      <c r="E470" s="84" t="s">
        <v>620</v>
      </c>
      <c r="F470" s="84" t="s">
        <v>11</v>
      </c>
      <c r="G470" s="84" t="str">
        <f>VLOOKUP(A470,'PAI 2025 GPS rempl2)'!$E$4:$L$504,8,0)</f>
        <v>C-3599-0200-0005-53105b</v>
      </c>
      <c r="H470" s="84" t="str">
        <f>VLOOKUP(A470,'PAI 2025 GPS rempl2)'!$A$4:$V$504,15,0)</f>
        <v>Sede electrónica de la SIC accesible, intuitiva y comprensible que acerque la oferta institucional a la ciudadanía, operando (Informe final de implementación de la Sede Electrónica accesible, intuitiva y comprensible para la ciudadanía)</v>
      </c>
      <c r="I470" s="84">
        <f>VLOOKUP(A470,'PAI 2025 GPS rempl2)'!$A$4:$V$504,17,0)</f>
        <v>1</v>
      </c>
      <c r="J470" s="84" t="str">
        <f>VLOOKUP(A470,'PAI 2025 GPS rempl2)'!$A$4:$V$504,18,0)</f>
        <v>Númerica</v>
      </c>
      <c r="K470" s="181" t="str">
        <f>VLOOKUP(A470,'PAI 2025 GPS rempl2)'!$A$4:$V$504,20,0)</f>
        <v>2025-02-03</v>
      </c>
      <c r="L470" s="181" t="str">
        <f>VLOOKUP(A470,'PAI 2025 GPS rempl2)'!$A$4:$V$504,21,0)</f>
        <v>2025-12-16</v>
      </c>
      <c r="M470" s="84" t="str">
        <f>VLOOKUP(A470,'PAI 2025 GPS rempl2)'!$A$4:$V$504,22,0)</f>
        <v>100-SECRETARIA GENERAL;
20-OFICINA DE TECNOLOGÍA E INFORMÁTICA;
73-GRUPO DE TRABAJO DE COMUNICACION</v>
      </c>
      <c r="N470" s="84" t="s">
        <v>1454</v>
      </c>
      <c r="O470" s="84" t="s">
        <v>1455</v>
      </c>
      <c r="P470" s="84">
        <v>0</v>
      </c>
      <c r="Q470" s="84" t="s">
        <v>1552</v>
      </c>
      <c r="S470" s="83" t="s">
        <v>1401</v>
      </c>
      <c r="T470" s="83" t="str">
        <f>VLOOKUP(A470,'PAI 2025 GPS rempl2)'!$A$3:$E$505,4,0)</f>
        <v>Producto</v>
      </c>
      <c r="U470" s="84" t="s">
        <v>1581</v>
      </c>
      <c r="V470" s="31">
        <f>VLOOKUP(S470,'PAI 2025 GPS rempl2)'!$E$4:$P$504,12,0)</f>
        <v>25</v>
      </c>
      <c r="W470" s="148">
        <f>(V470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1" spans="1:23" x14ac:dyDescent="0.25">
      <c r="A471" s="83" t="s">
        <v>1404</v>
      </c>
      <c r="B471" s="83" t="str">
        <f>VLOOKUP(A471,'PAI 2025 GPS rempl2)'!$A$3:$E$505,4,0)</f>
        <v>Actividad propia</v>
      </c>
      <c r="C471" s="84" t="s">
        <v>1581</v>
      </c>
      <c r="D471" s="84" t="s">
        <v>1584</v>
      </c>
      <c r="E471" s="84" t="s">
        <v>620</v>
      </c>
      <c r="F471" s="84"/>
      <c r="G471" s="84" t="str">
        <f>VLOOKUP(A471,'PAI 2025 GPS rempl2)'!$E$4:$L$504,8,0)</f>
        <v>N/A</v>
      </c>
      <c r="H471" s="84" t="str">
        <f>VLOOKUP(A471,'PAI 2025 GPS rempl2)'!$A$4:$V$504,15,0)</f>
        <v>Realizar un diagnóstico por un equipo especializado para determinar el grado de accesibilidad de la Sede Electrónica de la Entidad (Diagnóstico del estado de accesibilidad de la Sede Electrónica)</v>
      </c>
      <c r="I471" s="84">
        <f>VLOOKUP(A471,'PAI 2025 GPS rempl2)'!$A$4:$V$504,17,0)</f>
        <v>1</v>
      </c>
      <c r="J471" s="84" t="str">
        <f>VLOOKUP(A471,'PAI 2025 GPS rempl2)'!$A$4:$V$504,18,0)</f>
        <v>Númerica</v>
      </c>
      <c r="K471" s="181" t="str">
        <f>VLOOKUP(A471,'PAI 2025 GPS rempl2)'!$A$4:$V$504,20,0)</f>
        <v>2025-02-03</v>
      </c>
      <c r="L471" s="181" t="str">
        <f>VLOOKUP(A471,'PAI 2025 GPS rempl2)'!$A$4:$V$504,21,0)</f>
        <v>2025-02-21</v>
      </c>
      <c r="M471" s="84" t="str">
        <f>VLOOKUP(A471,'PAI 2025 GPS rempl2)'!$A$4:$V$504,22,0)</f>
        <v>100-SECRETARIA GENERAL;
20-OFICINA DE TECNOLOGÍA E INFORMÁTICA</v>
      </c>
      <c r="N471" s="84"/>
      <c r="O471" s="84"/>
      <c r="P471" s="84"/>
      <c r="Q471" s="84"/>
      <c r="S471" s="83" t="s">
        <v>1404</v>
      </c>
      <c r="T471" s="83" t="str">
        <f>VLOOKUP(A471,'PAI 2025 GPS rempl2)'!$A$3:$E$505,4,0)</f>
        <v>Actividad propia</v>
      </c>
      <c r="U471" s="84" t="s">
        <v>1581</v>
      </c>
      <c r="V471" s="31">
        <f>VLOOKUP(S471,'PAI 2025 GPS rempl2)'!$E$4:$P$504,12,0)</f>
        <v>30</v>
      </c>
      <c r="W471" s="150" t="e">
        <f>+(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2" spans="1:23" x14ac:dyDescent="0.25">
      <c r="A472" s="83" t="s">
        <v>1407</v>
      </c>
      <c r="B472" s="83" t="str">
        <f>VLOOKUP(A472,'PAI 2025 GPS rempl2)'!$A$3:$E$505,4,0)</f>
        <v>Actividad propia</v>
      </c>
      <c r="C472" s="84" t="s">
        <v>1581</v>
      </c>
      <c r="D472" s="84" t="s">
        <v>1584</v>
      </c>
      <c r="E472" s="84" t="s">
        <v>620</v>
      </c>
      <c r="F472" s="84"/>
      <c r="G472" s="84" t="str">
        <f>VLOOKUP(A472,'PAI 2025 GPS rempl2)'!$E$4:$L$504,8,0)</f>
        <v>N/A</v>
      </c>
      <c r="H472" s="84" t="str">
        <f>VLOOKUP(A472,'PAI 2025 GPS rempl2)'!$A$4:$V$504,15,0)</f>
        <v>Elaborar un plan de trabajo con las áreas participantes del producto, con el propósito de lograr una sede electrónica accesible, intuitiva y comprensible (Plan de Trabajo para una sede electrónica accesible)</v>
      </c>
      <c r="I472" s="84">
        <f>VLOOKUP(A472,'PAI 2025 GPS rempl2)'!$A$4:$V$504,17,0)</f>
        <v>1</v>
      </c>
      <c r="J472" s="84" t="str">
        <f>VLOOKUP(A472,'PAI 2025 GPS rempl2)'!$A$4:$V$504,18,0)</f>
        <v>Númerica</v>
      </c>
      <c r="K472" s="181" t="str">
        <f>VLOOKUP(A472,'PAI 2025 GPS rempl2)'!$A$4:$V$504,20,0)</f>
        <v>2025-02-17</v>
      </c>
      <c r="L472" s="181" t="str">
        <f>VLOOKUP(A472,'PAI 2025 GPS rempl2)'!$A$4:$V$504,21,0)</f>
        <v>2025-03-14</v>
      </c>
      <c r="M472" s="84" t="str">
        <f>VLOOKUP(A472,'PAI 2025 GPS rempl2)'!$A$4:$V$504,22,0)</f>
        <v>100-SECRETARIA GENERAL;
20-OFICINA DE TECNOLOGÍA E INFORMÁTICA;
73-GRUPO DE TRABAJO DE COMUNICACION</v>
      </c>
      <c r="N472" s="84"/>
      <c r="O472" s="84"/>
      <c r="P472" s="84"/>
      <c r="Q472" s="84"/>
      <c r="S472" s="83" t="s">
        <v>1407</v>
      </c>
      <c r="T472" s="83" t="str">
        <f>VLOOKUP(A472,'PAI 2025 GPS rempl2)'!$A$3:$E$505,4,0)</f>
        <v>Actividad propia</v>
      </c>
      <c r="U472" s="84" t="s">
        <v>1581</v>
      </c>
      <c r="V472" s="31">
        <f>VLOOKUP(S472,'PAI 2025 GPS rempl2)'!$E$4:$P$504,12,0)</f>
        <v>10</v>
      </c>
      <c r="W472" s="150" t="e">
        <f>+(V472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3" spans="1:23" x14ac:dyDescent="0.25">
      <c r="A473" s="83" t="s">
        <v>1409</v>
      </c>
      <c r="B473" s="83" t="str">
        <f>VLOOKUP(A473,'PAI 2025 GPS rempl2)'!$A$3:$E$505,4,0)</f>
        <v>Actividad propia</v>
      </c>
      <c r="C473" s="84" t="s">
        <v>1581</v>
      </c>
      <c r="D473" s="84" t="s">
        <v>1584</v>
      </c>
      <c r="E473" s="84" t="s">
        <v>620</v>
      </c>
      <c r="F473" s="84"/>
      <c r="G473" s="84" t="str">
        <f>VLOOKUP(A473,'PAI 2025 GPS rempl2)'!$E$4:$L$504,8,0)</f>
        <v>N/A</v>
      </c>
      <c r="H473" s="84" t="str">
        <f>VLOOKUP(A473,'PAI 2025 GPS rempl2)'!$A$4:$V$504,15,0)</f>
        <v>Ejecutar el plan de trabajo para una sede electrónica accesible, intuitiva y comprensible (Plan de trabajo con seguimiento y sus respectivas evidencias)</v>
      </c>
      <c r="I473" s="84">
        <f>VLOOKUP(A473,'PAI 2025 GPS rempl2)'!$A$4:$V$504,17,0)</f>
        <v>100</v>
      </c>
      <c r="J473" s="84" t="str">
        <f>VLOOKUP(A473,'PAI 2025 GPS rempl2)'!$A$4:$V$504,18,0)</f>
        <v>Porcentual</v>
      </c>
      <c r="K473" s="181" t="str">
        <f>VLOOKUP(A473,'PAI 2025 GPS rempl2)'!$A$4:$V$504,20,0)</f>
        <v>2025-03-17</v>
      </c>
      <c r="L473" s="181" t="str">
        <f>VLOOKUP(A473,'PAI 2025 GPS rempl2)'!$A$4:$V$504,21,0)</f>
        <v>2025-12-16</v>
      </c>
      <c r="M473" s="84" t="str">
        <f>VLOOKUP(A473,'PAI 2025 GPS rempl2)'!$A$4:$V$504,22,0)</f>
        <v>100-SECRETARIA GENERAL;
20-OFICINA DE TECNOLOGÍA E INFORMÁTICA;
73-GRUPO DE TRABAJO DE COMUNICACION</v>
      </c>
      <c r="N473" s="84"/>
      <c r="O473" s="84"/>
      <c r="P473" s="84"/>
      <c r="Q473" s="84"/>
      <c r="S473" s="83" t="s">
        <v>1409</v>
      </c>
      <c r="T473" s="83" t="str">
        <f>VLOOKUP(A473,'PAI 2025 GPS rempl2)'!$A$3:$E$505,4,0)</f>
        <v>Actividad propia</v>
      </c>
      <c r="U473" s="84" t="s">
        <v>1581</v>
      </c>
      <c r="V473" s="31">
        <f>VLOOKUP(S473,'PAI 2025 GPS rempl2)'!$E$4:$P$504,12,0)</f>
        <v>60</v>
      </c>
      <c r="W473" s="150" t="e">
        <f>+(V473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4" spans="1:23" x14ac:dyDescent="0.25">
      <c r="A474" s="83" t="s">
        <v>1410</v>
      </c>
      <c r="B474" s="83" t="str">
        <f>VLOOKUP(A474,'PAI 2025 GPS rempl2)'!$A$3:$E$505,4,0)</f>
        <v>Producto</v>
      </c>
      <c r="C474" s="84" t="s">
        <v>1581</v>
      </c>
      <c r="D474" s="84" t="s">
        <v>1589</v>
      </c>
      <c r="E474" s="84" t="s">
        <v>730</v>
      </c>
      <c r="F474" s="84" t="s">
        <v>61</v>
      </c>
      <c r="G474" s="84" t="str">
        <f>VLOOKUP(A474,'PAI 2025 GPS rempl2)'!$E$4:$L$504,8,0)</f>
        <v>FUNCIONAMIENTO</v>
      </c>
      <c r="H474" s="84" t="str">
        <f>VLOOKUP(A474,'PAI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4" s="84">
        <f>VLOOKUP(A474,'PAI 2025 GPS rempl2)'!$A$4:$V$504,17,0)</f>
        <v>1</v>
      </c>
      <c r="J474" s="84" t="str">
        <f>VLOOKUP(A474,'PAI 2025 GPS rempl2)'!$A$4:$V$504,18,0)</f>
        <v>Númerica</v>
      </c>
      <c r="K474" s="181" t="str">
        <f>VLOOKUP(A474,'PAI 2025 GPS rempl2)'!$A$4:$V$504,20,0)</f>
        <v>2025-01-27</v>
      </c>
      <c r="L474" s="181" t="str">
        <f>VLOOKUP(A474,'PAI 2025 GPS rempl2)'!$A$4:$V$504,21,0)</f>
        <v>2025-12-16</v>
      </c>
      <c r="M474" s="84" t="str">
        <f>VLOOKUP(A474,'PAI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4" s="84" t="s">
        <v>1795</v>
      </c>
      <c r="O474" s="84" t="s">
        <v>1451</v>
      </c>
      <c r="P474" s="84">
        <v>0</v>
      </c>
      <c r="Q474" s="84" t="s">
        <v>1551</v>
      </c>
      <c r="S474" s="83" t="s">
        <v>1410</v>
      </c>
      <c r="T474" s="83" t="str">
        <f>VLOOKUP(A474,'PAI 2025 GPS rempl2)'!$A$3:$E$505,4,0)</f>
        <v>Producto</v>
      </c>
      <c r="U474" s="84" t="s">
        <v>1581</v>
      </c>
      <c r="V474" s="31">
        <f>VLOOKUP(S474,'PAI 2025 GPS rempl2)'!$E$4:$P$504,12,0)</f>
        <v>25</v>
      </c>
      <c r="W474" s="148">
        <f>(V474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5" spans="1:23" x14ac:dyDescent="0.25">
      <c r="A475" s="83" t="s">
        <v>1412</v>
      </c>
      <c r="B475" s="83" t="str">
        <f>VLOOKUP(A475,'PAI 2025 GPS rempl2)'!$A$3:$E$505,4,0)</f>
        <v>Actividad propia</v>
      </c>
      <c r="C475" s="84" t="s">
        <v>1581</v>
      </c>
      <c r="D475" s="84" t="s">
        <v>1589</v>
      </c>
      <c r="E475" s="84" t="s">
        <v>730</v>
      </c>
      <c r="F475" s="84"/>
      <c r="G475" s="84" t="str">
        <f>VLOOKUP(A475,'PAI 2025 GPS rempl2)'!$E$4:$L$504,8,0)</f>
        <v>N/A</v>
      </c>
      <c r="H475" s="84" t="str">
        <f>VLOOKUP(A475,'PAI 2025 GPS rempl2)'!$A$4:$V$504,15,0)</f>
        <v>Actualizar la política de Derechos Humanos de la Entidad, incorporando el enfoque diferencial  (Política de Derechos Humanos Actualizada)</v>
      </c>
      <c r="I475" s="84">
        <f>VLOOKUP(A475,'PAI 2025 GPS rempl2)'!$A$4:$V$504,17,0)</f>
        <v>1</v>
      </c>
      <c r="J475" s="84" t="str">
        <f>VLOOKUP(A475,'PAI 2025 GPS rempl2)'!$A$4:$V$504,18,0)</f>
        <v>Númerica</v>
      </c>
      <c r="K475" s="181" t="str">
        <f>VLOOKUP(A475,'PAI 2025 GPS rempl2)'!$A$4:$V$504,20,0)</f>
        <v>2025-01-27</v>
      </c>
      <c r="L475" s="181" t="str">
        <f>VLOOKUP(A475,'PAI 2025 GPS rempl2)'!$A$4:$V$504,21,0)</f>
        <v>2025-11-28</v>
      </c>
      <c r="M475" s="84" t="str">
        <f>VLOOKUP(A475,'PAI 2025 GPS rempl2)'!$A$4:$V$504,22,0)</f>
        <v>100-SECRETARIA GENERAL</v>
      </c>
      <c r="N475" s="84"/>
      <c r="O475" s="84"/>
      <c r="P475" s="84"/>
      <c r="Q475" s="84"/>
      <c r="S475" s="83" t="s">
        <v>1412</v>
      </c>
      <c r="T475" s="83" t="str">
        <f>VLOOKUP(A475,'PAI 2025 GPS rempl2)'!$A$3:$E$505,4,0)</f>
        <v>Actividad propia</v>
      </c>
      <c r="U475" s="84" t="s">
        <v>1581</v>
      </c>
      <c r="V475" s="31">
        <f>VLOOKUP(S475,'PAI 2025 GPS rempl2)'!$E$4:$P$504,12,0)</f>
        <v>50</v>
      </c>
      <c r="W475" s="150" t="e">
        <f>+(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6" spans="1:23" x14ac:dyDescent="0.25">
      <c r="A476" s="83" t="s">
        <v>1414</v>
      </c>
      <c r="B476" s="83" t="str">
        <f>VLOOKUP(A476,'PAI 2025 GPS rempl2)'!$A$3:$E$505,4,0)</f>
        <v>Actividad propia</v>
      </c>
      <c r="C476" s="84" t="s">
        <v>1581</v>
      </c>
      <c r="D476" s="84" t="s">
        <v>1589</v>
      </c>
      <c r="E476" s="84" t="s">
        <v>730</v>
      </c>
      <c r="F476" s="84"/>
      <c r="G476" s="84" t="str">
        <f>VLOOKUP(A476,'PAI 2025 GPS rempl2)'!$E$4:$L$504,8,0)</f>
        <v>N/A</v>
      </c>
      <c r="H476" s="84" t="str">
        <f>VLOOKUP(A476,'PAI 2025 GPS rempl2)'!$A$4:$V$504,15,0)</f>
        <v>Ejecutar el plan de trabajo de la Política de Equidad de Género y Diversidad, formulado en la vigencia 2024 (Plan de trabajo con seguimiento y sus respectivas evidencias)</v>
      </c>
      <c r="I476" s="84">
        <f>VLOOKUP(A476,'PAI 2025 GPS rempl2)'!$A$4:$V$504,17,0)</f>
        <v>100</v>
      </c>
      <c r="J476" s="84" t="str">
        <f>VLOOKUP(A476,'PAI 2025 GPS rempl2)'!$A$4:$V$504,18,0)</f>
        <v>Porcentual</v>
      </c>
      <c r="K476" s="181" t="str">
        <f>VLOOKUP(A476,'PAI 2025 GPS rempl2)'!$A$4:$V$504,20,0)</f>
        <v>2025-01-27</v>
      </c>
      <c r="L476" s="181" t="str">
        <f>VLOOKUP(A476,'PAI 2025 GPS rempl2)'!$A$4:$V$504,21,0)</f>
        <v>2025-12-16</v>
      </c>
      <c r="M476" s="84" t="str">
        <f>VLOOKUP(A476,'PAI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6" s="84"/>
      <c r="O476" s="84"/>
      <c r="P476" s="84"/>
      <c r="Q476" s="84"/>
      <c r="S476" s="83" t="s">
        <v>1414</v>
      </c>
      <c r="T476" s="83" t="str">
        <f>VLOOKUP(A476,'PAI 2025 GPS rempl2)'!$A$3:$E$505,4,0)</f>
        <v>Actividad propia</v>
      </c>
      <c r="U476" s="84" t="s">
        <v>1581</v>
      </c>
      <c r="V476" s="31">
        <f>VLOOKUP(S476,'PAI 2025 GPS rempl2)'!$E$4:$P$504,12,0)</f>
        <v>50</v>
      </c>
      <c r="W476" s="150" t="e">
        <f>+(V476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7" spans="1:23" x14ac:dyDescent="0.25">
      <c r="A477" s="83" t="s">
        <v>1419</v>
      </c>
      <c r="B477" s="83" t="str">
        <f>VLOOKUP(A477,'PAI 2025 GPS rempl2)'!$A$3:$E$505,4,0)</f>
        <v>Producto</v>
      </c>
      <c r="C477" s="84" t="s">
        <v>1581</v>
      </c>
      <c r="D477" s="84" t="s">
        <v>1583</v>
      </c>
      <c r="E477" s="84" t="s">
        <v>606</v>
      </c>
      <c r="F477" s="84" t="s">
        <v>61</v>
      </c>
      <c r="G477" s="84" t="str">
        <f>VLOOKUP(A477,'PAI 2025 GPS rempl2)'!$E$4:$L$504,8,0)</f>
        <v>FUNCIONAMIENTO</v>
      </c>
      <c r="H477" s="84" t="str">
        <f>VLOOKUP(A477,'PAI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7" s="84">
        <f>VLOOKUP(A477,'PAI 2025 GPS rempl2)'!$A$4:$V$504,17,0)</f>
        <v>100</v>
      </c>
      <c r="J477" s="84" t="str">
        <f>VLOOKUP(A477,'PAI 2025 GPS rempl2)'!$A$4:$V$504,18,0)</f>
        <v>Porcentual</v>
      </c>
      <c r="K477" s="181" t="str">
        <f>VLOOKUP(A477,'PAI 2025 GPS rempl2)'!$A$4:$V$504,20,0)</f>
        <v>2025-01-27</v>
      </c>
      <c r="L477" s="181" t="str">
        <f>VLOOKUP(A477,'PAI 2025 GPS rempl2)'!$A$4:$V$504,21,0)</f>
        <v>2025-12-19</v>
      </c>
      <c r="M477" s="84" t="str">
        <f>VLOOKUP(A477,'PAI 2025 GPS rempl2)'!$A$4:$V$504,22,0)</f>
        <v>100-SECRETARIA GENERAL</v>
      </c>
      <c r="N477" s="84" t="s">
        <v>1795</v>
      </c>
      <c r="O477" s="84" t="s">
        <v>1451</v>
      </c>
      <c r="P477" s="84">
        <v>0</v>
      </c>
      <c r="Q477" s="84" t="s">
        <v>1551</v>
      </c>
      <c r="S477" s="83" t="s">
        <v>1419</v>
      </c>
      <c r="T477" s="83" t="str">
        <f>VLOOKUP(A477,'PAI 2025 GPS rempl2)'!$A$3:$E$505,4,0)</f>
        <v>Producto</v>
      </c>
      <c r="U477" s="84" t="s">
        <v>1581</v>
      </c>
      <c r="V477" s="31">
        <f>VLOOKUP(S477,'PAI 2025 GPS rempl2)'!$E$4:$P$504,12,0)</f>
        <v>25</v>
      </c>
      <c r="W477" s="148">
        <f>(V477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8" spans="1:23" x14ac:dyDescent="0.25">
      <c r="A478" s="83" t="s">
        <v>1421</v>
      </c>
      <c r="B478" s="83" t="str">
        <f>VLOOKUP(A478,'PAI 2025 GPS rempl2)'!$A$3:$E$505,4,0)</f>
        <v>Actividad propia</v>
      </c>
      <c r="C478" s="84" t="s">
        <v>1581</v>
      </c>
      <c r="D478" s="84" t="s">
        <v>1583</v>
      </c>
      <c r="E478" s="84" t="s">
        <v>606</v>
      </c>
      <c r="F478" s="84"/>
      <c r="G478" s="84" t="str">
        <f>VLOOKUP(A478,'PAI 2025 GPS rempl2)'!$E$4:$L$504,8,0)</f>
        <v>N/A</v>
      </c>
      <c r="H478" s="84" t="str">
        <f>VLOOKUP(A478,'PAI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8" s="84">
        <f>VLOOKUP(A478,'PAI 2025 GPS rempl2)'!$A$4:$V$504,17,0)</f>
        <v>1</v>
      </c>
      <c r="J478" s="84" t="str">
        <f>VLOOKUP(A478,'PAI 2025 GPS rempl2)'!$A$4:$V$504,18,0)</f>
        <v>Númerica</v>
      </c>
      <c r="K478" s="181" t="str">
        <f>VLOOKUP(A478,'PAI 2025 GPS rempl2)'!$A$4:$V$504,20,0)</f>
        <v>2025-01-27</v>
      </c>
      <c r="L478" s="181" t="str">
        <f>VLOOKUP(A478,'PAI 2025 GPS rempl2)'!$A$4:$V$504,21,0)</f>
        <v>2025-02-28</v>
      </c>
      <c r="M478" s="84" t="str">
        <f>VLOOKUP(A478,'PAI 2025 GPS rempl2)'!$A$4:$V$504,22,0)</f>
        <v>100-SECRETARIA GENERAL</v>
      </c>
      <c r="N478" s="84"/>
      <c r="O478" s="84"/>
      <c r="P478" s="84"/>
      <c r="Q478" s="84"/>
      <c r="S478" s="83" t="s">
        <v>1421</v>
      </c>
      <c r="T478" s="83" t="str">
        <f>VLOOKUP(A478,'PAI 2025 GPS rempl2)'!$A$3:$E$505,4,0)</f>
        <v>Actividad propia</v>
      </c>
      <c r="U478" s="84" t="s">
        <v>1581</v>
      </c>
      <c r="V478" s="31">
        <f>VLOOKUP(S478,'PAI 2025 GPS rempl2)'!$E$4:$P$504,12,0)</f>
        <v>10</v>
      </c>
      <c r="W478" s="150" t="e">
        <f>+(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79" spans="1:23" x14ac:dyDescent="0.25">
      <c r="A479" s="83" t="s">
        <v>1423</v>
      </c>
      <c r="B479" s="83" t="str">
        <f>VLOOKUP(A479,'PAI 2025 GPS rempl2)'!$A$3:$E$505,4,0)</f>
        <v>Actividad propia</v>
      </c>
      <c r="C479" s="84" t="s">
        <v>1581</v>
      </c>
      <c r="D479" s="84" t="s">
        <v>1583</v>
      </c>
      <c r="E479" s="84" t="s">
        <v>606</v>
      </c>
      <c r="F479" s="84"/>
      <c r="G479" s="84" t="str">
        <f>VLOOKUP(A479,'PAI 2025 GPS rempl2)'!$E$4:$L$504,8,0)</f>
        <v>N/A</v>
      </c>
      <c r="H479" s="84" t="str">
        <f>VLOOKUP(A479,'PAI 2025 GPS rempl2)'!$A$4:$V$504,15,0)</f>
        <v>Elaborar un plan de trabajo con las actividades propuestas dentro de la estrategia para fortalecer la cultura de sostenibilidad de la Entidad (Plan de Trabajo con las actividades de la Estrategia)</v>
      </c>
      <c r="I479" s="84">
        <f>VLOOKUP(A479,'PAI 2025 GPS rempl2)'!$A$4:$V$504,17,0)</f>
        <v>1</v>
      </c>
      <c r="J479" s="84" t="str">
        <f>VLOOKUP(A479,'PAI 2025 GPS rempl2)'!$A$4:$V$504,18,0)</f>
        <v>Númerica</v>
      </c>
      <c r="K479" s="181" t="str">
        <f>VLOOKUP(A479,'PAI 2025 GPS rempl2)'!$A$4:$V$504,20,0)</f>
        <v>2025-03-03</v>
      </c>
      <c r="L479" s="181" t="str">
        <f>VLOOKUP(A479,'PAI 2025 GPS rempl2)'!$A$4:$V$504,21,0)</f>
        <v>2025-07-25</v>
      </c>
      <c r="M479" s="84" t="str">
        <f>VLOOKUP(A479,'PAI 2025 GPS rempl2)'!$A$4:$V$504,22,0)</f>
        <v>100-SECRETARIA GENERAL</v>
      </c>
      <c r="N479" s="84"/>
      <c r="O479" s="84"/>
      <c r="P479" s="84"/>
      <c r="Q479" s="84"/>
      <c r="S479" s="83" t="s">
        <v>1423</v>
      </c>
      <c r="T479" s="83" t="str">
        <f>VLOOKUP(A479,'PAI 2025 GPS rempl2)'!$A$3:$E$505,4,0)</f>
        <v>Actividad propia</v>
      </c>
      <c r="U479" s="84" t="s">
        <v>1581</v>
      </c>
      <c r="V479" s="31">
        <f>VLOOKUP(S479,'PAI 2025 GPS rempl2)'!$E$4:$P$504,12,0)</f>
        <v>30</v>
      </c>
      <c r="W479" s="150" t="e">
        <f>+(V479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80" spans="1:23" x14ac:dyDescent="0.25">
      <c r="A480" s="83" t="s">
        <v>1424</v>
      </c>
      <c r="B480" s="83" t="str">
        <f>VLOOKUP(A480,'PAI 2025 GPS rempl2)'!$A$3:$E$505,4,0)</f>
        <v>Actividad propia</v>
      </c>
      <c r="C480" s="84" t="s">
        <v>1581</v>
      </c>
      <c r="D480" s="84" t="s">
        <v>1583</v>
      </c>
      <c r="E480" s="84" t="s">
        <v>606</v>
      </c>
      <c r="F480" s="84"/>
      <c r="G480" s="84" t="str">
        <f>VLOOKUP(A480,'PAI 2025 GPS rempl2)'!$E$4:$L$504,8,0)</f>
        <v>N/A</v>
      </c>
      <c r="H480" s="84" t="str">
        <f>VLOOKUP(A480,'PAI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80" s="84">
        <f>VLOOKUP(A480,'PAI 2025 GPS rempl2)'!$A$4:$V$504,17,0)</f>
        <v>100</v>
      </c>
      <c r="J480" s="84" t="str">
        <f>VLOOKUP(A480,'PAI 2025 GPS rempl2)'!$A$4:$V$504,18,0)</f>
        <v>Porcentual</v>
      </c>
      <c r="K480" s="181" t="str">
        <f>VLOOKUP(A480,'PAI 2025 GPS rempl2)'!$A$4:$V$504,20,0)</f>
        <v>2025-03-03</v>
      </c>
      <c r="L480" s="181" t="str">
        <f>VLOOKUP(A480,'PAI 2025 GPS rempl2)'!$A$4:$V$504,21,0)</f>
        <v>2025-12-19</v>
      </c>
      <c r="M480" s="84" t="str">
        <f>VLOOKUP(A480,'PAI 2025 GPS rempl2)'!$A$4:$V$504,22,0)</f>
        <v>100-SECRETARIA GENERAL</v>
      </c>
      <c r="N480" s="84"/>
      <c r="O480" s="84"/>
      <c r="P480" s="84"/>
      <c r="Q480" s="84"/>
      <c r="S480" s="83" t="s">
        <v>1424</v>
      </c>
      <c r="T480" s="83" t="str">
        <f>VLOOKUP(A480,'PAI 2025 GPS rempl2)'!$A$3:$E$505,4,0)</f>
        <v>Actividad propia</v>
      </c>
      <c r="U480" s="84" t="s">
        <v>1581</v>
      </c>
      <c r="V480" s="31">
        <f>VLOOKUP(S480,'PAI 2025 GPS rempl2)'!$E$4:$P$504,12,0)</f>
        <v>60</v>
      </c>
      <c r="W480" s="150" t="e">
        <f>+(V480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#REF!</v>
      </c>
    </row>
    <row r="481" spans="1:23" x14ac:dyDescent="0.25">
      <c r="A481" s="83" t="s">
        <v>1429</v>
      </c>
      <c r="B481" s="83" t="str">
        <f>VLOOKUP(A481,'PAI 2025 GPS rempl2)'!$A$3:$E$505,4,0)</f>
        <v>Producto</v>
      </c>
      <c r="C481" s="84" t="s">
        <v>1594</v>
      </c>
      <c r="D481" s="84" t="s">
        <v>1593</v>
      </c>
      <c r="E481" s="84" t="s">
        <v>1020</v>
      </c>
      <c r="F481" s="84" t="s">
        <v>11</v>
      </c>
      <c r="G481" s="84" t="str">
        <f>VLOOKUP(A481,'PAI 2025 GPS rempl2)'!$E$4:$L$504,8,0)</f>
        <v>FUNCIONAMIENTO</v>
      </c>
      <c r="H481" s="84" t="str">
        <f>VLOOKUP(A481,'PAI 2025 GPS rempl2)'!$A$4:$V$504,15,0)</f>
        <v>Estrategia para una eficiente y efectiva gestión archivística que garantice la transición al expediente electrónico, implementada (documento con la estrategia definida, seguimiento al plan de trabajo y evidencias de su cumplimiento)</v>
      </c>
      <c r="I481" s="84">
        <f>VLOOKUP(A481,'PAI 2025 GPS rempl2)'!$A$4:$V$504,17,0)</f>
        <v>100</v>
      </c>
      <c r="J481" s="84" t="str">
        <f>VLOOKUP(A481,'PAI 2025 GPS rempl2)'!$A$4:$V$504,18,0)</f>
        <v>Porcentual</v>
      </c>
      <c r="K481" s="181" t="str">
        <f>VLOOKUP(A481,'PAI 2025 GPS rempl2)'!$A$4:$V$504,20,0)</f>
        <v>2025-02-03</v>
      </c>
      <c r="L481" s="181" t="str">
        <f>VLOOKUP(A481,'PAI 2025 GPS rempl2)'!$A$4:$V$504,21,0)</f>
        <v>2025-12-19</v>
      </c>
      <c r="M481" s="84" t="str">
        <f>VLOOKUP(A481,'PAI 2025 GPS rempl2)'!$A$4:$V$504,22,0)</f>
        <v>141-GRUPO DE TRABAJO DE GESTIÓN DOCUMENTAL Y ARCHIVO</v>
      </c>
      <c r="N481" s="84" t="s">
        <v>1454</v>
      </c>
      <c r="O481" s="84" t="s">
        <v>1455</v>
      </c>
      <c r="P481" s="84">
        <v>0</v>
      </c>
      <c r="Q481" s="84" t="s">
        <v>1552</v>
      </c>
      <c r="S481" s="83" t="s">
        <v>1429</v>
      </c>
      <c r="T481" s="83" t="str">
        <f>VLOOKUP(A481,'PAI 2025 GPS rempl2)'!$A$3:$E$505,4,0)</f>
        <v>Producto</v>
      </c>
      <c r="U481" s="84" t="s">
        <v>1594</v>
      </c>
      <c r="V481" s="31">
        <f>VLOOKUP(S481,'PAI 2025 GPS rempl2)'!$E$4:$P$504,12,0)</f>
        <v>30</v>
      </c>
      <c r="W481" s="31">
        <f>+V481</f>
        <v>30</v>
      </c>
    </row>
    <row r="482" spans="1:23" x14ac:dyDescent="0.25">
      <c r="A482" s="83" t="s">
        <v>1431</v>
      </c>
      <c r="B482" s="83" t="str">
        <f>VLOOKUP(A482,'PAI 2025 GPS rempl2)'!$A$3:$E$505,4,0)</f>
        <v>Actividad propia</v>
      </c>
      <c r="C482" s="84" t="s">
        <v>1594</v>
      </c>
      <c r="D482" s="84" t="s">
        <v>1593</v>
      </c>
      <c r="E482" s="84" t="s">
        <v>1020</v>
      </c>
      <c r="F482" s="84"/>
      <c r="G482" s="84" t="str">
        <f>VLOOKUP(A482,'PAI 2025 GPS rempl2)'!$E$4:$L$504,8,0)</f>
        <v>N/A</v>
      </c>
      <c r="H482" s="84" t="str">
        <f>VLOOKUP(A482,'PAI 2025 GPS rempl2)'!$A$4:$V$504,15,0)</f>
        <v>Definir la estrategia que garantizará la transición al expediente electrónico. (Incluye metas, plazos, recursos necesarios y etapas de implementación) (documento con la estrategia definida / único entregable)</v>
      </c>
      <c r="I482" s="84">
        <f>VLOOKUP(A482,'PAI 2025 GPS rempl2)'!$A$4:$V$504,17,0)</f>
        <v>1</v>
      </c>
      <c r="J482" s="84" t="str">
        <f>VLOOKUP(A482,'PAI 2025 GPS rempl2)'!$A$4:$V$504,18,0)</f>
        <v>Númerica</v>
      </c>
      <c r="K482" s="181" t="str">
        <f>VLOOKUP(A482,'PAI 2025 GPS rempl2)'!$A$4:$V$504,20,0)</f>
        <v>2025-02-03</v>
      </c>
      <c r="L482" s="181" t="str">
        <f>VLOOKUP(A482,'PAI 2025 GPS rempl2)'!$A$4:$V$504,21,0)</f>
        <v>2025-04-25</v>
      </c>
      <c r="M482" s="84" t="str">
        <f>VLOOKUP(A482,'PAI 2025 GPS rempl2)'!$A$4:$V$504,22,0)</f>
        <v>141-GRUPO DE TRABAJO DE GESTIÓN DOCUMENTAL Y ARCHIVO</v>
      </c>
      <c r="N482" s="84"/>
      <c r="O482" s="84"/>
      <c r="P482" s="84"/>
      <c r="Q482" s="84"/>
      <c r="S482" s="83" t="s">
        <v>1431</v>
      </c>
      <c r="T482" s="83" t="str">
        <f>VLOOKUP(A482,'PAI 2025 GPS rempl2)'!$A$3:$E$505,4,0)</f>
        <v>Actividad propia</v>
      </c>
      <c r="U482" s="84" t="s">
        <v>1594</v>
      </c>
      <c r="V482" s="31">
        <f>VLOOKUP(S482,'PAI 2025 GPS rempl2)'!$E$4:$P$504,12,0)</f>
        <v>25</v>
      </c>
      <c r="W482" s="31">
        <f>+(V482*100)/(V$274+$V$275+$V$276+$V$278+$V$280+$V$281+$V$482+$V$483+$V$484+$V$486+$V$487+$V$488+$V$490)</f>
        <v>5</v>
      </c>
    </row>
    <row r="483" spans="1:23" x14ac:dyDescent="0.25">
      <c r="A483" s="83" t="s">
        <v>1434</v>
      </c>
      <c r="B483" s="83" t="str">
        <f>VLOOKUP(A483,'PAI 2025 GPS rempl2)'!$A$3:$E$505,4,0)</f>
        <v>Actividad propia</v>
      </c>
      <c r="C483" s="84" t="s">
        <v>1594</v>
      </c>
      <c r="D483" s="84" t="s">
        <v>1593</v>
      </c>
      <c r="E483" s="84" t="s">
        <v>1020</v>
      </c>
      <c r="F483" s="84"/>
      <c r="G483" s="84" t="str">
        <f>VLOOKUP(A483,'PAI 2025 GPS rempl2)'!$E$4:$L$504,8,0)</f>
        <v>N/A</v>
      </c>
      <c r="H483" s="84" t="str">
        <f>VLOOKUP(A483,'PAI 2025 GPS rempl2)'!$A$4:$V$504,15,0)</f>
        <v>Elaborar un plan de trabajo que defina las actividades,  fechas y responsbales, que permitan la implementación de la estrategia definida (plan de trabajo / único entregable)</v>
      </c>
      <c r="I483" s="84">
        <f>VLOOKUP(A483,'PAI 2025 GPS rempl2)'!$A$4:$V$504,17,0)</f>
        <v>1</v>
      </c>
      <c r="J483" s="84" t="str">
        <f>VLOOKUP(A483,'PAI 2025 GPS rempl2)'!$A$4:$V$504,18,0)</f>
        <v>Númerica</v>
      </c>
      <c r="K483" s="181" t="str">
        <f>VLOOKUP(A483,'PAI 2025 GPS rempl2)'!$A$4:$V$504,20,0)</f>
        <v>2025-04-28</v>
      </c>
      <c r="L483" s="181" t="str">
        <f>VLOOKUP(A483,'PAI 2025 GPS rempl2)'!$A$4:$V$504,21,0)</f>
        <v>2025-05-16</v>
      </c>
      <c r="M483" s="84" t="str">
        <f>VLOOKUP(A483,'PAI 2025 GPS rempl2)'!$A$4:$V$504,22,0)</f>
        <v>141-GRUPO DE TRABAJO DE GESTIÓN DOCUMENTAL Y ARCHIVO</v>
      </c>
      <c r="N483" s="84"/>
      <c r="O483" s="84"/>
      <c r="P483" s="84"/>
      <c r="Q483" s="84"/>
      <c r="S483" s="83" t="s">
        <v>1434</v>
      </c>
      <c r="T483" s="83" t="str">
        <f>VLOOKUP(A483,'PAI 2025 GPS rempl2)'!$A$3:$E$505,4,0)</f>
        <v>Actividad propia</v>
      </c>
      <c r="U483" s="84" t="s">
        <v>1594</v>
      </c>
      <c r="V483" s="31">
        <f>VLOOKUP(S483,'PAI 2025 GPS rempl2)'!$E$4:$P$504,12,0)</f>
        <v>25</v>
      </c>
      <c r="W483" s="31">
        <f>+(V483*100)/(V$274+$V$275+$V$276+$V$278+$V$280+$V$281+$V$482+$V$483+$V$484+$V$486+$V$487+$V$488+$V$490)</f>
        <v>5</v>
      </c>
    </row>
    <row r="484" spans="1:23" x14ac:dyDescent="0.25">
      <c r="A484" s="83" t="s">
        <v>1437</v>
      </c>
      <c r="B484" s="83" t="str">
        <f>VLOOKUP(A484,'PAI 2025 GPS rempl2)'!$A$3:$E$505,4,0)</f>
        <v>Actividad propia</v>
      </c>
      <c r="C484" s="84" t="s">
        <v>1594</v>
      </c>
      <c r="D484" s="84" t="s">
        <v>1593</v>
      </c>
      <c r="E484" s="84" t="s">
        <v>1020</v>
      </c>
      <c r="F484" s="84"/>
      <c r="G484" s="84" t="str">
        <f>VLOOKUP(A484,'PAI 2025 GPS rempl2)'!$E$4:$L$504,8,0)</f>
        <v>N/A</v>
      </c>
      <c r="H484" s="84" t="str">
        <f>VLOOKUP(A484,'PAI 2025 GPS rempl2)'!$A$4:$V$504,15,0)</f>
        <v>Ejecutar las actividades del plan de trabajo planificadas para la vigencia 2025 (Seguimiento al plan de trabajo y evidencias de su cumplimiento)</v>
      </c>
      <c r="I484" s="84">
        <f>VLOOKUP(A484,'PAI 2025 GPS rempl2)'!$A$4:$V$504,17,0)</f>
        <v>100</v>
      </c>
      <c r="J484" s="84" t="str">
        <f>VLOOKUP(A484,'PAI 2025 GPS rempl2)'!$A$4:$V$504,18,0)</f>
        <v>Porcentual</v>
      </c>
      <c r="K484" s="181" t="str">
        <f>VLOOKUP(A484,'PAI 2025 GPS rempl2)'!$A$4:$V$504,20,0)</f>
        <v>2025-05-19</v>
      </c>
      <c r="L484" s="181" t="str">
        <f>VLOOKUP(A484,'PAI 2025 GPS rempl2)'!$A$4:$V$504,21,0)</f>
        <v>2025-12-19</v>
      </c>
      <c r="M484" s="84" t="str">
        <f>VLOOKUP(A484,'PAI 2025 GPS rempl2)'!$A$4:$V$504,22,0)</f>
        <v>141-GRUPO DE TRABAJO DE GESTIÓN DOCUMENTAL Y ARCHIVO</v>
      </c>
      <c r="N484" s="84"/>
      <c r="O484" s="84"/>
      <c r="P484" s="84"/>
      <c r="Q484" s="84"/>
      <c r="S484" s="83" t="s">
        <v>1437</v>
      </c>
      <c r="T484" s="83" t="str">
        <f>VLOOKUP(A484,'PAI 2025 GPS rempl2)'!$A$3:$E$505,4,0)</f>
        <v>Actividad propia</v>
      </c>
      <c r="U484" s="84" t="s">
        <v>1594</v>
      </c>
      <c r="V484" s="31">
        <f>VLOOKUP(S484,'PAI 2025 GPS rempl2)'!$E$4:$P$504,12,0)</f>
        <v>50</v>
      </c>
      <c r="W484" s="31">
        <f>+(V484*100)/(V$274+$V$275+$V$276+$V$278+$V$280+$V$281+$V$482+$V$483+$V$484+$V$486+$V$487+$V$488+$V$490)</f>
        <v>10</v>
      </c>
    </row>
    <row r="485" spans="1:23" x14ac:dyDescent="0.25">
      <c r="A485" s="83" t="s">
        <v>1439</v>
      </c>
      <c r="B485" s="83" t="str">
        <f>VLOOKUP(A485,'PAI 2025 GPS rempl2)'!$A$3:$E$505,4,0)</f>
        <v>Producto</v>
      </c>
      <c r="C485" s="84" t="s">
        <v>1594</v>
      </c>
      <c r="D485" s="84" t="s">
        <v>1593</v>
      </c>
      <c r="E485" s="84" t="s">
        <v>1020</v>
      </c>
      <c r="F485" s="84" t="s">
        <v>61</v>
      </c>
      <c r="G485" s="84" t="str">
        <f>VLOOKUP(A485,'PAI 2025 GPS rempl2)'!$E$4:$L$504,8,0)</f>
        <v>FUNCIONAMIENTO</v>
      </c>
      <c r="H485" s="84" t="str">
        <f>VLOOKUP(A485,'PAI 2025 GPS rempl2)'!$A$4:$V$504,15,0)</f>
        <v>Plan Institucional de Archivos publicado y ejecutado (Plan ejecutado con seguimiento / Link de publicación)</v>
      </c>
      <c r="I485" s="84">
        <f>VLOOKUP(A485,'PAI 2025 GPS rempl2)'!$A$4:$V$504,17,0)</f>
        <v>100</v>
      </c>
      <c r="J485" s="84" t="str">
        <f>VLOOKUP(A485,'PAI 2025 GPS rempl2)'!$A$4:$V$504,18,0)</f>
        <v>Porcentual</v>
      </c>
      <c r="K485" s="181" t="str">
        <f>VLOOKUP(A485,'PAI 2025 GPS rempl2)'!$A$4:$V$504,20,0)</f>
        <v>2025-01-14</v>
      </c>
      <c r="L485" s="181" t="str">
        <f>VLOOKUP(A485,'PAI 2025 GPS rempl2)'!$A$4:$V$504,21,0)</f>
        <v>2025-12-19</v>
      </c>
      <c r="M485" s="84" t="str">
        <f>VLOOKUP(A485,'PAI 2025 GPS rempl2)'!$A$4:$V$504,22,0)</f>
        <v>141-GRUPO DE TRABAJO DE GESTIÓN DOCUMENTAL Y ARCHIVO</v>
      </c>
      <c r="N485" s="84" t="s">
        <v>1795</v>
      </c>
      <c r="O485" s="84" t="s">
        <v>1451</v>
      </c>
      <c r="P485" s="84" t="s">
        <v>1631</v>
      </c>
      <c r="Q485" s="84" t="s">
        <v>1551</v>
      </c>
      <c r="S485" s="83" t="s">
        <v>1439</v>
      </c>
      <c r="T485" s="83" t="str">
        <f>VLOOKUP(A485,'PAI 2025 GPS rempl2)'!$A$3:$E$505,4,0)</f>
        <v>Producto</v>
      </c>
      <c r="U485" s="84" t="s">
        <v>1594</v>
      </c>
      <c r="V485" s="31">
        <f>VLOOKUP(S485,'PAI 2025 GPS rempl2)'!$E$4:$P$504,12,0)</f>
        <v>30</v>
      </c>
      <c r="W485" s="31">
        <f>+V485</f>
        <v>30</v>
      </c>
    </row>
    <row r="486" spans="1:23" x14ac:dyDescent="0.25">
      <c r="A486" s="83" t="s">
        <v>1441</v>
      </c>
      <c r="B486" s="83" t="str">
        <f>VLOOKUP(A486,'PAI 2025 GPS rempl2)'!$A$3:$E$505,4,0)</f>
        <v>Actividad propia</v>
      </c>
      <c r="C486" s="84" t="s">
        <v>1594</v>
      </c>
      <c r="D486" s="84" t="s">
        <v>1593</v>
      </c>
      <c r="E486" s="84" t="s">
        <v>1020</v>
      </c>
      <c r="F486" s="84"/>
      <c r="G486" s="84" t="str">
        <f>VLOOKUP(A486,'PAI 2025 GPS rempl2)'!$E$4:$L$504,8,0)</f>
        <v>N/A</v>
      </c>
      <c r="H486" s="84" t="str">
        <f>VLOOKUP(A486,'PAI 2025 GPS rempl2)'!$A$4:$V$504,15,0)</f>
        <v>Actualizar y publicar el Plan Institucional de Archivo 2025 (Documento del Plan Institucional de Archivos, actualizado).)</v>
      </c>
      <c r="I486" s="84">
        <f>VLOOKUP(A486,'PAI 2025 GPS rempl2)'!$A$4:$V$504,17,0)</f>
        <v>1</v>
      </c>
      <c r="J486" s="84" t="str">
        <f>VLOOKUP(A486,'PAI 2025 GPS rempl2)'!$A$4:$V$504,18,0)</f>
        <v>Númerica</v>
      </c>
      <c r="K486" s="181" t="str">
        <f>VLOOKUP(A486,'PAI 2025 GPS rempl2)'!$A$4:$V$504,20,0)</f>
        <v>2025-01-14</v>
      </c>
      <c r="L486" s="181" t="str">
        <f>VLOOKUP(A486,'PAI 2025 GPS rempl2)'!$A$4:$V$504,21,0)</f>
        <v>2025-01-31</v>
      </c>
      <c r="M486" s="84" t="str">
        <f>VLOOKUP(A486,'PAI 2025 GPS rempl2)'!$A$4:$V$504,22,0)</f>
        <v>141-GRUPO DE TRABAJO DE GESTIÓN DOCUMENTAL Y ARCHIVO</v>
      </c>
      <c r="N486" s="84"/>
      <c r="O486" s="84"/>
      <c r="P486" s="84"/>
      <c r="Q486" s="84"/>
      <c r="S486" s="83" t="s">
        <v>1441</v>
      </c>
      <c r="T486" s="83" t="str">
        <f>VLOOKUP(A486,'PAI 2025 GPS rempl2)'!$A$3:$E$505,4,0)</f>
        <v>Actividad propia</v>
      </c>
      <c r="U486" s="84" t="s">
        <v>1594</v>
      </c>
      <c r="V486" s="31">
        <f>VLOOKUP(S486,'PAI 2025 GPS rempl2)'!$E$4:$P$504,12,0)</f>
        <v>30</v>
      </c>
      <c r="W486" s="31">
        <f>+(V486*100)/(V$274+$V$275+$V$276+$V$278+$V$280+$V$281+$V$482+$V$483+$V$484+$V$486+$V$487+$V$488+$V$490)</f>
        <v>6</v>
      </c>
    </row>
    <row r="487" spans="1:23" x14ac:dyDescent="0.25">
      <c r="A487" s="83" t="s">
        <v>1443</v>
      </c>
      <c r="B487" s="83" t="str">
        <f>VLOOKUP(A487,'PAI 2025 GPS rempl2)'!$A$3:$E$505,4,0)</f>
        <v>Actividad propia</v>
      </c>
      <c r="C487" s="84" t="s">
        <v>1594</v>
      </c>
      <c r="D487" s="84" t="s">
        <v>1593</v>
      </c>
      <c r="E487" s="84" t="s">
        <v>1020</v>
      </c>
      <c r="F487" s="84"/>
      <c r="G487" s="84" t="str">
        <f>VLOOKUP(A487,'PAI 2025 GPS rempl2)'!$E$4:$L$504,8,0)</f>
        <v>N/A</v>
      </c>
      <c r="H487" s="84" t="str">
        <f>VLOOKUP(A487,'PAI 2025 GPS rempl2)'!$A$4:$V$504,15,0)</f>
        <v>Formular el plan institucional de Archivo (Documento de Plan de Trabajo para el seguimiento de la ejecución)</v>
      </c>
      <c r="I487" s="84">
        <f>VLOOKUP(A487,'PAI 2025 GPS rempl2)'!$A$4:$V$504,17,0)</f>
        <v>1</v>
      </c>
      <c r="J487" s="84" t="str">
        <f>VLOOKUP(A487,'PAI 2025 GPS rempl2)'!$A$4:$V$504,18,0)</f>
        <v>Númerica</v>
      </c>
      <c r="K487" s="181" t="str">
        <f>VLOOKUP(A487,'PAI 2025 GPS rempl2)'!$A$4:$V$504,20,0)</f>
        <v>2025-01-14</v>
      </c>
      <c r="L487" s="181" t="str">
        <f>VLOOKUP(A487,'PAI 2025 GPS rempl2)'!$A$4:$V$504,21,0)</f>
        <v>2025-01-31</v>
      </c>
      <c r="M487" s="84" t="str">
        <f>VLOOKUP(A487,'PAI 2025 GPS rempl2)'!$A$4:$V$504,22,0)</f>
        <v>141-GRUPO DE TRABAJO DE GESTIÓN DOCUMENTAL Y ARCHIVO</v>
      </c>
      <c r="N487" s="84"/>
      <c r="O487" s="84"/>
      <c r="P487" s="84"/>
      <c r="Q487" s="84"/>
      <c r="S487" s="83" t="s">
        <v>1443</v>
      </c>
      <c r="T487" s="83" t="str">
        <f>VLOOKUP(A487,'PAI 2025 GPS rempl2)'!$A$3:$E$505,4,0)</f>
        <v>Actividad propia</v>
      </c>
      <c r="U487" s="84" t="s">
        <v>1594</v>
      </c>
      <c r="V487" s="31">
        <f>VLOOKUP(S487,'PAI 2025 GPS rempl2)'!$E$4:$P$504,12,0)</f>
        <v>30</v>
      </c>
      <c r="W487" s="31">
        <f>+(V487*100)/(V$274+$V$275+$V$276+$V$278+$V$280+$V$281+$V$482+$V$483+$V$484+$V$486+$V$487+$V$488+$V$490)</f>
        <v>6</v>
      </c>
    </row>
    <row r="488" spans="1:23" x14ac:dyDescent="0.25">
      <c r="A488" s="83" t="s">
        <v>1445</v>
      </c>
      <c r="B488" s="83" t="str">
        <f>VLOOKUP(A488,'PAI 2025 GPS rempl2)'!$A$3:$E$505,4,0)</f>
        <v>Actividad propia</v>
      </c>
      <c r="C488" s="84" t="s">
        <v>1594</v>
      </c>
      <c r="D488" s="84" t="s">
        <v>1593</v>
      </c>
      <c r="E488" s="84" t="s">
        <v>1020</v>
      </c>
      <c r="F488" s="84"/>
      <c r="G488" s="84" t="str">
        <f>VLOOKUP(A488,'PAI 2025 GPS rempl2)'!$E$4:$L$504,8,0)</f>
        <v>N/A</v>
      </c>
      <c r="H488" s="84" t="str">
        <f>VLOOKUP(A488,'PAI 2025 GPS rempl2)'!$A$4:$V$504,15,0)</f>
        <v>Ejecutar el Plan de Trabajo del Plan Institucional de Archivos 2025 (informes de avance de ejecución del plan de trabajo)</v>
      </c>
      <c r="I488" s="84">
        <f>VLOOKUP(A488,'PAI 2025 GPS rempl2)'!$A$4:$V$504,17,0)</f>
        <v>100</v>
      </c>
      <c r="J488" s="84" t="str">
        <f>VLOOKUP(A488,'PAI 2025 GPS rempl2)'!$A$4:$V$504,18,0)</f>
        <v>Porcentual</v>
      </c>
      <c r="K488" s="181" t="str">
        <f>VLOOKUP(A488,'PAI 2025 GPS rempl2)'!$A$4:$V$504,20,0)</f>
        <v>2025-02-03</v>
      </c>
      <c r="L488" s="181" t="str">
        <f>VLOOKUP(A488,'PAI 2025 GPS rempl2)'!$A$4:$V$504,21,0)</f>
        <v>2025-12-19</v>
      </c>
      <c r="M488" s="84" t="str">
        <f>VLOOKUP(A488,'PAI 2025 GPS rempl2)'!$A$4:$V$504,22,0)</f>
        <v>141-GRUPO DE TRABAJO DE GESTIÓN DOCUMENTAL Y ARCHIVO</v>
      </c>
      <c r="N488" s="84"/>
      <c r="O488" s="84"/>
      <c r="P488" s="84"/>
      <c r="Q488" s="84"/>
      <c r="S488" s="83" t="s">
        <v>1445</v>
      </c>
      <c r="T488" s="83" t="str">
        <f>VLOOKUP(A488,'PAI 2025 GPS rempl2)'!$A$3:$E$505,4,0)</f>
        <v>Actividad propia</v>
      </c>
      <c r="U488" s="84" t="s">
        <v>1594</v>
      </c>
      <c r="V488" s="31">
        <f>VLOOKUP(S488,'PAI 2025 GPS rempl2)'!$E$4:$P$504,12,0)</f>
        <v>40</v>
      </c>
      <c r="W488" s="31">
        <f>+(V488*100)/(V$274+$V$275+$V$276+$V$278+$V$280+$V$281+$V$482+$V$483+$V$484+$V$486+$V$487+$V$488+$V$490)</f>
        <v>8</v>
      </c>
    </row>
    <row r="489" spans="1:23" x14ac:dyDescent="0.25">
      <c r="A489" s="83" t="s">
        <v>1447</v>
      </c>
      <c r="B489" s="83" t="str">
        <f>VLOOKUP(A489,'PAI 2025 GPS rempl2)'!$A$3:$E$505,4,0)</f>
        <v>Producto</v>
      </c>
      <c r="C489" s="84" t="s">
        <v>1594</v>
      </c>
      <c r="D489" s="84" t="s">
        <v>1593</v>
      </c>
      <c r="E489" s="84" t="s">
        <v>1020</v>
      </c>
      <c r="F489" s="84" t="s">
        <v>9</v>
      </c>
      <c r="G489" s="84" t="str">
        <f>VLOOKUP(A489,'PAI 2025 GPS rempl2)'!$E$4:$L$504,8,0)</f>
        <v>C-3599-0200-0005-53105b</v>
      </c>
      <c r="H489" s="84" t="str">
        <f>VLOOKUP(A489,'PAI 2025 GPS rempl2)'!$A$4:$V$504,15,0)</f>
        <v>Servicios complementarios de gestión documental con radicados de entrada, traslados y salidas, realizados.(Informe anual de servicios complementarios de gestión documental)</v>
      </c>
      <c r="I489" s="84">
        <f>VLOOKUP(A489,'PAI 2025 GPS rempl2)'!$A$4:$V$504,17,0)</f>
        <v>3357800</v>
      </c>
      <c r="J489" s="84" t="str">
        <f>VLOOKUP(A489,'PAI 2025 GPS rempl2)'!$A$4:$V$504,18,0)</f>
        <v>Númerica</v>
      </c>
      <c r="K489" s="181" t="str">
        <f>VLOOKUP(A489,'PAI 2025 GPS rempl2)'!$A$4:$V$504,20,0)</f>
        <v>2025-01-02</v>
      </c>
      <c r="L489" s="181" t="str">
        <f>VLOOKUP(A489,'PAI 2025 GPS rempl2)'!$A$4:$V$504,21,0)</f>
        <v>2025-12-31</v>
      </c>
      <c r="M489" s="84" t="str">
        <f>VLOOKUP(A489,'PAI 2025 GPS rempl2)'!$A$4:$V$504,22,0)</f>
        <v>141-GRUPO DE TRABAJO DE GESTIÓN DOCUMENTAL Y ARCHIVO</v>
      </c>
      <c r="N489" s="84" t="s">
        <v>1458</v>
      </c>
      <c r="O489" s="84" t="s">
        <v>1496</v>
      </c>
      <c r="P489" s="84">
        <v>0</v>
      </c>
      <c r="Q489" s="84" t="s">
        <v>1551</v>
      </c>
      <c r="S489" s="83" t="s">
        <v>1447</v>
      </c>
      <c r="T489" s="83" t="str">
        <f>VLOOKUP(A489,'PAI 2025 GPS rempl2)'!$A$3:$E$505,4,0)</f>
        <v>Producto</v>
      </c>
      <c r="U489" s="84" t="s">
        <v>1594</v>
      </c>
      <c r="V489" s="31">
        <f>VLOOKUP(S489,'PAI 2025 GPS rempl2)'!$E$4:$P$504,12,0)</f>
        <v>40</v>
      </c>
      <c r="W489" s="31">
        <f>+V489</f>
        <v>40</v>
      </c>
    </row>
    <row r="490" spans="1:23" x14ac:dyDescent="0.25">
      <c r="A490" s="83" t="s">
        <v>1449</v>
      </c>
      <c r="B490" s="83" t="str">
        <f>VLOOKUP(A490,'PAI 2025 GPS rempl2)'!$A$3:$E$505,4,0)</f>
        <v>Actividad propia</v>
      </c>
      <c r="C490" s="84" t="s">
        <v>1594</v>
      </c>
      <c r="D490" s="84" t="s">
        <v>1593</v>
      </c>
      <c r="E490" s="84" t="s">
        <v>1020</v>
      </c>
      <c r="F490" s="84"/>
      <c r="G490" s="84" t="str">
        <f>VLOOKUP(A490,'PAI 2025 GPS rempl2)'!$E$4:$L$504,8,0)</f>
        <v>N/A</v>
      </c>
      <c r="H490" s="84" t="str">
        <f>VLOOKUP(A490,'PAI 2025 GPS rempl2)'!$A$4:$V$504,15,0)</f>
        <v>Realizar los servicios complementarios de gestión a los documentos internos y externos radicados en la entidad (Informes de servicios complementarios de gestión documental)</v>
      </c>
      <c r="I490" s="84">
        <f>VLOOKUP(A490,'PAI 2025 GPS rempl2)'!$A$4:$V$504,17,0)</f>
        <v>3357800</v>
      </c>
      <c r="J490" s="84" t="str">
        <f>VLOOKUP(A490,'PAI 2025 GPS rempl2)'!$A$4:$V$504,18,0)</f>
        <v>Númerica</v>
      </c>
      <c r="K490" s="181" t="str">
        <f>VLOOKUP(A490,'PAI 2025 GPS rempl2)'!$A$4:$V$504,20,0)</f>
        <v>2025-01-02</v>
      </c>
      <c r="L490" s="181" t="str">
        <f>VLOOKUP(A490,'PAI 2025 GPS rempl2)'!$A$4:$V$504,21,0)</f>
        <v>2025-12-31</v>
      </c>
      <c r="M490" s="84" t="str">
        <f>VLOOKUP(A490,'PAI 2025 GPS rempl2)'!$A$4:$V$504,22,0)</f>
        <v>141-GRUPO DE TRABAJO DE GESTIÓN DOCUMENTAL Y ARCHIVO</v>
      </c>
      <c r="N490" s="84"/>
      <c r="O490" s="84"/>
      <c r="P490" s="84"/>
      <c r="Q490" s="84"/>
      <c r="S490" s="83" t="s">
        <v>1449</v>
      </c>
      <c r="T490" s="83" t="str">
        <f>VLOOKUP(A490,'PAI 2025 GPS rempl2)'!$A$3:$E$505,4,0)</f>
        <v>Actividad propia</v>
      </c>
      <c r="U490" s="84" t="s">
        <v>1594</v>
      </c>
      <c r="V490" s="31">
        <f>VLOOKUP(S490,'PAI 2025 GPS rempl2)'!$E$4:$P$504,12,0)</f>
        <v>100</v>
      </c>
      <c r="W490" s="31">
        <f>+(V490*100)/(V$274+$V$275+$V$276+$V$278+$V$280+$V$281+$V$482+$V$483+$V$484+$V$486+$V$487+$V$488+$V$490)</f>
        <v>20</v>
      </c>
    </row>
    <row r="491" spans="1:23" x14ac:dyDescent="0.25">
      <c r="P491" s="84"/>
      <c r="Q491" s="8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zoomScale="60" zoomScaleNormal="100" workbookViewId="0">
      <selection activeCell="F10" sqref="F10:F15"/>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7" customWidth="1"/>
    <col min="22" max="22" width="92.42578125" style="62" customWidth="1"/>
  </cols>
  <sheetData>
    <row r="1" spans="2:22" ht="95.25" customHeight="1" x14ac:dyDescent="0.25">
      <c r="B1" s="123" t="s">
        <v>1804</v>
      </c>
    </row>
    <row r="2" spans="2:22" ht="75" x14ac:dyDescent="0.25">
      <c r="B2" s="86" t="s">
        <v>1568</v>
      </c>
      <c r="C2" s="87" t="s">
        <v>1632</v>
      </c>
      <c r="I2" s="86" t="s">
        <v>1570</v>
      </c>
      <c r="J2" s="88" t="s">
        <v>1633</v>
      </c>
      <c r="V2" s="37"/>
    </row>
    <row r="3" spans="2:22" x14ac:dyDescent="0.25">
      <c r="V3" s="37"/>
    </row>
    <row r="4" spans="2:22" ht="30" x14ac:dyDescent="0.25">
      <c r="B4" s="298" t="s">
        <v>1634</v>
      </c>
      <c r="C4" s="299" t="s">
        <v>1635</v>
      </c>
      <c r="D4" s="300"/>
      <c r="E4" s="300"/>
      <c r="F4" s="301"/>
      <c r="G4" s="89" t="s">
        <v>1636</v>
      </c>
      <c r="V4" s="99"/>
    </row>
    <row r="5" spans="2:22" ht="30" x14ac:dyDescent="0.25">
      <c r="B5" s="298"/>
      <c r="C5" s="90" t="s">
        <v>1637</v>
      </c>
      <c r="D5" s="90" t="s">
        <v>1638</v>
      </c>
      <c r="E5" s="90" t="s">
        <v>1639</v>
      </c>
      <c r="F5" s="90" t="s">
        <v>1640</v>
      </c>
      <c r="G5" s="91" t="s">
        <v>1641</v>
      </c>
      <c r="I5" s="89" t="s">
        <v>1642</v>
      </c>
      <c r="J5" s="92" t="s">
        <v>1643</v>
      </c>
      <c r="L5" s="89" t="s">
        <v>1700</v>
      </c>
      <c r="M5" s="92" t="s">
        <v>1701</v>
      </c>
      <c r="O5" s="89" t="s">
        <v>1745</v>
      </c>
      <c r="P5" s="92" t="s">
        <v>1746</v>
      </c>
      <c r="R5" s="89" t="s">
        <v>1777</v>
      </c>
      <c r="S5" s="92" t="s">
        <v>1778</v>
      </c>
      <c r="U5" s="97" t="s">
        <v>1791</v>
      </c>
      <c r="V5" s="97" t="s">
        <v>1792</v>
      </c>
    </row>
    <row r="6" spans="2:22" ht="57" x14ac:dyDescent="0.25">
      <c r="B6" s="93" t="s">
        <v>1555</v>
      </c>
      <c r="C6" s="93" t="s">
        <v>1644</v>
      </c>
      <c r="D6" s="93" t="s">
        <v>1645</v>
      </c>
      <c r="E6" s="93" t="s">
        <v>1646</v>
      </c>
      <c r="F6" s="93" t="s">
        <v>1647</v>
      </c>
      <c r="G6" s="93" t="s">
        <v>1648</v>
      </c>
      <c r="I6" s="94" t="s">
        <v>1649</v>
      </c>
      <c r="J6" s="94" t="s">
        <v>1650</v>
      </c>
      <c r="L6" s="94" t="s">
        <v>1702</v>
      </c>
      <c r="M6" s="94" t="s">
        <v>1703</v>
      </c>
      <c r="O6" s="94" t="s">
        <v>1747</v>
      </c>
      <c r="P6" s="94" t="s">
        <v>1717</v>
      </c>
      <c r="R6" s="94" t="s">
        <v>1779</v>
      </c>
      <c r="S6" s="94" t="s">
        <v>1780</v>
      </c>
      <c r="U6" s="98" t="s">
        <v>31</v>
      </c>
      <c r="V6" s="71" t="s">
        <v>1785</v>
      </c>
    </row>
    <row r="7" spans="2:22" ht="60" x14ac:dyDescent="0.25">
      <c r="B7" s="93" t="s">
        <v>1651</v>
      </c>
      <c r="C7" s="93" t="s">
        <v>1644</v>
      </c>
      <c r="D7" s="93" t="s">
        <v>1652</v>
      </c>
      <c r="E7" s="93" t="s">
        <v>1653</v>
      </c>
      <c r="F7" s="93" t="s">
        <v>1654</v>
      </c>
      <c r="G7" s="93" t="s">
        <v>1648</v>
      </c>
      <c r="I7" s="94" t="s">
        <v>1655</v>
      </c>
      <c r="J7" s="94" t="s">
        <v>1656</v>
      </c>
      <c r="L7" s="94" t="s">
        <v>1704</v>
      </c>
      <c r="M7" s="94" t="s">
        <v>1705</v>
      </c>
      <c r="O7" s="94" t="s">
        <v>1748</v>
      </c>
      <c r="P7" s="94" t="s">
        <v>1719</v>
      </c>
      <c r="R7" s="94" t="s">
        <v>1781</v>
      </c>
      <c r="S7" s="94" t="s">
        <v>1782</v>
      </c>
      <c r="U7" s="98" t="s">
        <v>34</v>
      </c>
      <c r="V7" s="71" t="s">
        <v>1786</v>
      </c>
    </row>
    <row r="8" spans="2:22" ht="71.25" x14ac:dyDescent="0.25">
      <c r="B8" s="93" t="s">
        <v>1657</v>
      </c>
      <c r="C8" s="93" t="s">
        <v>1658</v>
      </c>
      <c r="D8" s="93" t="s">
        <v>1659</v>
      </c>
      <c r="E8" s="93" t="s">
        <v>1660</v>
      </c>
      <c r="F8" s="93" t="s">
        <v>1661</v>
      </c>
      <c r="G8" s="93" t="s">
        <v>1648</v>
      </c>
      <c r="I8" s="94" t="s">
        <v>1662</v>
      </c>
      <c r="J8" s="94" t="s">
        <v>1663</v>
      </c>
      <c r="L8" s="94" t="s">
        <v>1706</v>
      </c>
      <c r="M8" s="94" t="s">
        <v>1707</v>
      </c>
      <c r="O8" s="94" t="s">
        <v>1749</v>
      </c>
      <c r="P8" s="94" t="s">
        <v>1733</v>
      </c>
      <c r="U8" s="98" t="s">
        <v>23</v>
      </c>
      <c r="V8" s="71" t="s">
        <v>1787</v>
      </c>
    </row>
    <row r="9" spans="2:22" ht="57" x14ac:dyDescent="0.25">
      <c r="B9" s="93" t="s">
        <v>1664</v>
      </c>
      <c r="C9" s="93" t="s">
        <v>1658</v>
      </c>
      <c r="D9" s="93" t="s">
        <v>1659</v>
      </c>
      <c r="E9" s="93" t="s">
        <v>1660</v>
      </c>
      <c r="F9" s="93" t="s">
        <v>1665</v>
      </c>
      <c r="G9" s="93" t="s">
        <v>1666</v>
      </c>
      <c r="I9" s="94" t="s">
        <v>1667</v>
      </c>
      <c r="J9" s="94" t="s">
        <v>1668</v>
      </c>
      <c r="L9" s="94" t="s">
        <v>1708</v>
      </c>
      <c r="M9" s="94" t="s">
        <v>1709</v>
      </c>
      <c r="O9" s="94" t="s">
        <v>1750</v>
      </c>
      <c r="P9" s="94" t="s">
        <v>1743</v>
      </c>
      <c r="U9" s="98" t="s">
        <v>32</v>
      </c>
      <c r="V9" s="71" t="s">
        <v>1788</v>
      </c>
    </row>
    <row r="10" spans="2:22" ht="71.25" x14ac:dyDescent="0.25">
      <c r="B10" s="93" t="s">
        <v>1669</v>
      </c>
      <c r="C10" s="93" t="s">
        <v>1658</v>
      </c>
      <c r="D10" s="93" t="s">
        <v>1659</v>
      </c>
      <c r="E10" s="93" t="s">
        <v>1660</v>
      </c>
      <c r="F10" s="93" t="s">
        <v>1670</v>
      </c>
      <c r="G10" s="93" t="s">
        <v>1648</v>
      </c>
      <c r="I10" s="94" t="s">
        <v>1671</v>
      </c>
      <c r="J10" s="94" t="s">
        <v>1672</v>
      </c>
      <c r="L10" s="94" t="s">
        <v>1710</v>
      </c>
      <c r="M10" s="94" t="s">
        <v>1711</v>
      </c>
      <c r="O10" s="94" t="s">
        <v>1751</v>
      </c>
      <c r="P10" s="94" t="s">
        <v>1737</v>
      </c>
      <c r="U10" s="98" t="s">
        <v>29</v>
      </c>
      <c r="V10" s="71" t="s">
        <v>1788</v>
      </c>
    </row>
    <row r="11" spans="2:22" ht="71.25" x14ac:dyDescent="0.25">
      <c r="B11" s="93" t="s">
        <v>1673</v>
      </c>
      <c r="C11" s="93" t="s">
        <v>1658</v>
      </c>
      <c r="D11" s="93" t="s">
        <v>1659</v>
      </c>
      <c r="E11" s="93" t="s">
        <v>1660</v>
      </c>
      <c r="F11" s="93" t="s">
        <v>1670</v>
      </c>
      <c r="G11" s="93" t="s">
        <v>1674</v>
      </c>
      <c r="I11" s="94" t="s">
        <v>1675</v>
      </c>
      <c r="J11" s="94" t="s">
        <v>1676</v>
      </c>
      <c r="L11" s="94" t="s">
        <v>1712</v>
      </c>
      <c r="M11" s="94" t="s">
        <v>1713</v>
      </c>
      <c r="O11" s="94" t="s">
        <v>1752</v>
      </c>
      <c r="P11" s="94" t="s">
        <v>1735</v>
      </c>
      <c r="U11" s="98" t="s">
        <v>39</v>
      </c>
      <c r="V11" s="71" t="s">
        <v>1789</v>
      </c>
    </row>
    <row r="12" spans="2:22" ht="71.25" x14ac:dyDescent="0.25">
      <c r="B12" s="93" t="s">
        <v>1677</v>
      </c>
      <c r="C12" s="95" t="s">
        <v>1678</v>
      </c>
      <c r="D12" s="95" t="s">
        <v>1679</v>
      </c>
      <c r="E12" s="95" t="s">
        <v>1680</v>
      </c>
      <c r="F12" s="96" t="s">
        <v>1681</v>
      </c>
      <c r="G12" s="93" t="s">
        <v>1682</v>
      </c>
      <c r="I12" s="94" t="s">
        <v>1683</v>
      </c>
      <c r="J12" s="94" t="s">
        <v>1684</v>
      </c>
      <c r="L12" s="94" t="s">
        <v>1714</v>
      </c>
      <c r="M12" s="94" t="s">
        <v>1715</v>
      </c>
      <c r="O12" s="94" t="s">
        <v>1753</v>
      </c>
      <c r="P12" s="94" t="s">
        <v>1754</v>
      </c>
      <c r="U12" s="98" t="s">
        <v>22</v>
      </c>
      <c r="V12" s="71" t="s">
        <v>1783</v>
      </c>
    </row>
    <row r="13" spans="2:22" ht="71.25" x14ac:dyDescent="0.25">
      <c r="B13" s="93" t="s">
        <v>1685</v>
      </c>
      <c r="C13" s="93" t="s">
        <v>1678</v>
      </c>
      <c r="D13" s="93" t="s">
        <v>1679</v>
      </c>
      <c r="E13" s="93" t="s">
        <v>1680</v>
      </c>
      <c r="F13" s="93" t="s">
        <v>1681</v>
      </c>
      <c r="G13" s="93" t="s">
        <v>1674</v>
      </c>
      <c r="I13" s="94" t="s">
        <v>1686</v>
      </c>
      <c r="J13" s="94" t="s">
        <v>1687</v>
      </c>
      <c r="L13" s="94" t="s">
        <v>1716</v>
      </c>
      <c r="M13" s="94" t="s">
        <v>1717</v>
      </c>
      <c r="O13" s="94" t="s">
        <v>1755</v>
      </c>
      <c r="P13" s="94" t="s">
        <v>1756</v>
      </c>
      <c r="U13" s="98" t="s">
        <v>52</v>
      </c>
      <c r="V13" s="71" t="s">
        <v>1784</v>
      </c>
    </row>
    <row r="14" spans="2:22" ht="71.25" x14ac:dyDescent="0.25">
      <c r="B14" s="93" t="s">
        <v>1688</v>
      </c>
      <c r="C14" s="93" t="s">
        <v>1678</v>
      </c>
      <c r="D14" s="93" t="s">
        <v>1679</v>
      </c>
      <c r="E14" s="93" t="s">
        <v>1680</v>
      </c>
      <c r="F14" s="93" t="s">
        <v>1689</v>
      </c>
      <c r="G14" s="93" t="s">
        <v>1674</v>
      </c>
      <c r="I14" s="94" t="s">
        <v>1690</v>
      </c>
      <c r="J14" s="94" t="s">
        <v>1691</v>
      </c>
      <c r="L14" s="94" t="s">
        <v>1718</v>
      </c>
      <c r="M14" s="94" t="s">
        <v>1719</v>
      </c>
      <c r="O14" s="94" t="s">
        <v>1757</v>
      </c>
      <c r="P14" s="94" t="s">
        <v>1725</v>
      </c>
      <c r="U14" s="98" t="s">
        <v>308</v>
      </c>
      <c r="V14" s="71" t="s">
        <v>1790</v>
      </c>
    </row>
    <row r="15" spans="2:22" ht="45" x14ac:dyDescent="0.25">
      <c r="I15" s="94" t="s">
        <v>1692</v>
      </c>
      <c r="J15" s="94" t="s">
        <v>1693</v>
      </c>
      <c r="L15" s="94" t="s">
        <v>1720</v>
      </c>
      <c r="M15" s="94" t="s">
        <v>1721</v>
      </c>
      <c r="O15" s="94" t="s">
        <v>1758</v>
      </c>
      <c r="P15" s="94" t="s">
        <v>1739</v>
      </c>
      <c r="V15" s="37"/>
    </row>
    <row r="16" spans="2:22" ht="45" x14ac:dyDescent="0.25">
      <c r="I16" s="94" t="s">
        <v>1694</v>
      </c>
      <c r="J16" s="94" t="s">
        <v>1695</v>
      </c>
      <c r="L16" s="94" t="s">
        <v>1722</v>
      </c>
      <c r="M16" s="94" t="s">
        <v>1723</v>
      </c>
      <c r="O16" s="94" t="s">
        <v>1759</v>
      </c>
      <c r="P16" s="94" t="s">
        <v>1741</v>
      </c>
      <c r="V16" s="37"/>
    </row>
    <row r="17" spans="9:22" ht="45" x14ac:dyDescent="0.25">
      <c r="I17" s="94" t="s">
        <v>1696</v>
      </c>
      <c r="J17" s="94" t="s">
        <v>1697</v>
      </c>
      <c r="L17" s="94" t="s">
        <v>1724</v>
      </c>
      <c r="M17" s="94" t="s">
        <v>1725</v>
      </c>
      <c r="O17" s="94" t="s">
        <v>1760</v>
      </c>
      <c r="P17" s="94" t="s">
        <v>1723</v>
      </c>
      <c r="V17" s="37"/>
    </row>
    <row r="18" spans="9:22" ht="45" x14ac:dyDescent="0.25">
      <c r="I18" s="94" t="s">
        <v>1698</v>
      </c>
      <c r="J18" s="94" t="s">
        <v>1699</v>
      </c>
      <c r="L18" s="94" t="s">
        <v>1726</v>
      </c>
      <c r="M18" s="94" t="s">
        <v>1727</v>
      </c>
      <c r="O18" s="94" t="s">
        <v>1761</v>
      </c>
      <c r="P18" s="94" t="s">
        <v>1721</v>
      </c>
      <c r="V18" s="37"/>
    </row>
    <row r="19" spans="9:22" ht="30" x14ac:dyDescent="0.25">
      <c r="L19" s="94" t="s">
        <v>1728</v>
      </c>
      <c r="M19" s="94" t="s">
        <v>1729</v>
      </c>
      <c r="O19" s="94" t="s">
        <v>1762</v>
      </c>
      <c r="P19" s="94" t="s">
        <v>1731</v>
      </c>
      <c r="V19" s="37"/>
    </row>
    <row r="20" spans="9:22" ht="30" x14ac:dyDescent="0.25">
      <c r="L20" s="94" t="s">
        <v>1730</v>
      </c>
      <c r="M20" s="94" t="s">
        <v>1731</v>
      </c>
      <c r="O20" s="94" t="s">
        <v>1763</v>
      </c>
      <c r="P20" s="94" t="s">
        <v>1764</v>
      </c>
      <c r="V20" s="37"/>
    </row>
    <row r="21" spans="9:22" ht="45" x14ac:dyDescent="0.25">
      <c r="L21" s="94" t="s">
        <v>1732</v>
      </c>
      <c r="M21" s="94" t="s">
        <v>1733</v>
      </c>
      <c r="O21" s="94" t="s">
        <v>1765</v>
      </c>
      <c r="P21" s="94" t="s">
        <v>1707</v>
      </c>
      <c r="V21" s="37"/>
    </row>
    <row r="22" spans="9:22" ht="45" x14ac:dyDescent="0.25">
      <c r="L22" s="94" t="s">
        <v>1734</v>
      </c>
      <c r="M22" s="94" t="s">
        <v>1735</v>
      </c>
      <c r="O22" s="94" t="s">
        <v>1766</v>
      </c>
      <c r="P22" s="94" t="s">
        <v>1767</v>
      </c>
      <c r="V22" s="37"/>
    </row>
    <row r="23" spans="9:22" ht="45" x14ac:dyDescent="0.25">
      <c r="L23" s="94" t="s">
        <v>1736</v>
      </c>
      <c r="M23" s="94" t="s">
        <v>1737</v>
      </c>
      <c r="O23" s="94" t="s">
        <v>1768</v>
      </c>
      <c r="P23" s="94" t="s">
        <v>1769</v>
      </c>
      <c r="V23" s="37"/>
    </row>
    <row r="24" spans="9:22" ht="45" x14ac:dyDescent="0.25">
      <c r="L24" s="94" t="s">
        <v>1738</v>
      </c>
      <c r="M24" s="94" t="s">
        <v>1739</v>
      </c>
      <c r="O24" s="94" t="s">
        <v>1770</v>
      </c>
      <c r="P24" s="94" t="s">
        <v>1713</v>
      </c>
      <c r="V24" s="37"/>
    </row>
    <row r="25" spans="9:22" ht="30" x14ac:dyDescent="0.25">
      <c r="L25" s="94" t="s">
        <v>1740</v>
      </c>
      <c r="M25" s="94" t="s">
        <v>1741</v>
      </c>
      <c r="O25" s="94" t="s">
        <v>1771</v>
      </c>
      <c r="P25" s="94" t="s">
        <v>1711</v>
      </c>
      <c r="V25" s="37"/>
    </row>
    <row r="26" spans="9:22" ht="30" x14ac:dyDescent="0.25">
      <c r="L26" s="94" t="s">
        <v>1742</v>
      </c>
      <c r="M26" s="94" t="s">
        <v>1743</v>
      </c>
      <c r="O26" s="94" t="s">
        <v>1772</v>
      </c>
      <c r="P26" s="94" t="s">
        <v>1727</v>
      </c>
      <c r="V26" s="37"/>
    </row>
    <row r="27" spans="9:22" ht="120" x14ac:dyDescent="0.25">
      <c r="L27" s="94" t="s">
        <v>1728</v>
      </c>
      <c r="M27" s="94" t="s">
        <v>1744</v>
      </c>
      <c r="O27" s="94" t="s">
        <v>1773</v>
      </c>
      <c r="P27" s="94" t="s">
        <v>1774</v>
      </c>
      <c r="V27" s="37"/>
    </row>
    <row r="28" spans="9:22" ht="30" x14ac:dyDescent="0.25">
      <c r="L28" s="3"/>
      <c r="M28" s="3"/>
      <c r="O28" s="94" t="s">
        <v>1775</v>
      </c>
      <c r="P28" s="94" t="s">
        <v>1776</v>
      </c>
      <c r="V28" s="37"/>
    </row>
    <row r="29" spans="9:22" x14ac:dyDescent="0.25">
      <c r="L29" s="3"/>
      <c r="M29" s="3"/>
      <c r="O29" s="3"/>
      <c r="P29" s="3"/>
      <c r="V29" s="37"/>
    </row>
    <row r="30" spans="9:22" x14ac:dyDescent="0.25">
      <c r="V30" s="37"/>
    </row>
    <row r="31" spans="9:22" x14ac:dyDescent="0.25">
      <c r="V31" s="37"/>
    </row>
    <row r="32" spans="9:22" x14ac:dyDescent="0.25">
      <c r="V32" s="37"/>
    </row>
    <row r="33" spans="22:22" x14ac:dyDescent="0.25">
      <c r="V33" s="37"/>
    </row>
    <row r="34" spans="22:22" x14ac:dyDescent="0.25">
      <c r="V34" s="37"/>
    </row>
    <row r="35" spans="22:22" x14ac:dyDescent="0.25">
      <c r="V35" s="37"/>
    </row>
    <row r="36" spans="22:22" x14ac:dyDescent="0.25">
      <c r="V36" s="37"/>
    </row>
    <row r="37" spans="22:22" x14ac:dyDescent="0.25">
      <c r="V37" s="37"/>
    </row>
    <row r="38" spans="22:22" x14ac:dyDescent="0.25">
      <c r="V38" s="37"/>
    </row>
    <row r="39" spans="22:22" x14ac:dyDescent="0.25">
      <c r="V39" s="37"/>
    </row>
    <row r="40" spans="22:22" x14ac:dyDescent="0.25">
      <c r="V40" s="37"/>
    </row>
    <row r="41" spans="22:22" x14ac:dyDescent="0.25">
      <c r="V41" s="37"/>
    </row>
    <row r="42" spans="22:22" x14ac:dyDescent="0.25">
      <c r="V42" s="37"/>
    </row>
    <row r="43" spans="22:22" x14ac:dyDescent="0.25">
      <c r="V43" s="37"/>
    </row>
    <row r="44" spans="22:22" x14ac:dyDescent="0.25">
      <c r="V44" s="37"/>
    </row>
    <row r="45" spans="22:22" x14ac:dyDescent="0.25">
      <c r="V45" s="37"/>
    </row>
    <row r="46" spans="22:22" x14ac:dyDescent="0.25">
      <c r="V46" s="37"/>
    </row>
    <row r="47" spans="22:22" x14ac:dyDescent="0.25">
      <c r="V47" s="37"/>
    </row>
    <row r="48" spans="22:22" x14ac:dyDescent="0.25">
      <c r="V48" s="37"/>
    </row>
    <row r="49" spans="22:22" x14ac:dyDescent="0.25">
      <c r="V49" s="37"/>
    </row>
    <row r="50" spans="22:22" x14ac:dyDescent="0.25">
      <c r="V50" s="37"/>
    </row>
    <row r="51" spans="22:22" x14ac:dyDescent="0.25">
      <c r="V51" s="37"/>
    </row>
    <row r="52" spans="22:22" x14ac:dyDescent="0.25">
      <c r="V52" s="37"/>
    </row>
    <row r="53" spans="22:22" x14ac:dyDescent="0.25">
      <c r="V53" s="37"/>
    </row>
    <row r="54" spans="22:22" x14ac:dyDescent="0.25">
      <c r="V54" s="37"/>
    </row>
    <row r="55" spans="22:22" x14ac:dyDescent="0.25">
      <c r="V55" s="37"/>
    </row>
    <row r="56" spans="22:22" x14ac:dyDescent="0.25">
      <c r="V56" s="37"/>
    </row>
    <row r="57" spans="22:22" x14ac:dyDescent="0.25">
      <c r="V57" s="37"/>
    </row>
    <row r="58" spans="22:22" x14ac:dyDescent="0.25">
      <c r="V58" s="37"/>
    </row>
    <row r="59" spans="22:22" x14ac:dyDescent="0.25">
      <c r="V59" s="37"/>
    </row>
    <row r="60" spans="22:22" x14ac:dyDescent="0.25">
      <c r="V60" s="37"/>
    </row>
    <row r="61" spans="22:22" x14ac:dyDescent="0.25">
      <c r="V61" s="37"/>
    </row>
    <row r="62" spans="22:22" x14ac:dyDescent="0.25">
      <c r="V62" s="37"/>
    </row>
    <row r="63" spans="22:22" x14ac:dyDescent="0.25">
      <c r="V63" s="37"/>
    </row>
    <row r="64" spans="22:22" x14ac:dyDescent="0.25">
      <c r="V64" s="37"/>
    </row>
    <row r="65" spans="22:22" x14ac:dyDescent="0.25">
      <c r="V65" s="37"/>
    </row>
    <row r="66" spans="22:22" x14ac:dyDescent="0.25">
      <c r="V66" s="37"/>
    </row>
    <row r="67" spans="22:22" x14ac:dyDescent="0.25">
      <c r="V67" s="37"/>
    </row>
    <row r="68" spans="22:22" x14ac:dyDescent="0.25">
      <c r="V68" s="37"/>
    </row>
    <row r="69" spans="22:22" x14ac:dyDescent="0.25">
      <c r="V69" s="37"/>
    </row>
    <row r="70" spans="22:22" x14ac:dyDescent="0.25">
      <c r="V70" s="37"/>
    </row>
    <row r="71" spans="22:22" x14ac:dyDescent="0.25">
      <c r="V71" s="37"/>
    </row>
    <row r="72" spans="22:22" x14ac:dyDescent="0.25">
      <c r="V72" s="37"/>
    </row>
    <row r="73" spans="22:22" x14ac:dyDescent="0.25">
      <c r="V73" s="37"/>
    </row>
    <row r="74" spans="22:22" x14ac:dyDescent="0.25">
      <c r="V74" s="37"/>
    </row>
    <row r="75" spans="22:22" x14ac:dyDescent="0.25">
      <c r="V75" s="37"/>
    </row>
    <row r="76" spans="22:22" x14ac:dyDescent="0.25">
      <c r="V76" s="37"/>
    </row>
    <row r="77" spans="22:22" x14ac:dyDescent="0.25">
      <c r="V77" s="37"/>
    </row>
    <row r="78" spans="22:22" x14ac:dyDescent="0.25">
      <c r="V78" s="37"/>
    </row>
  </sheetData>
  <mergeCells count="2">
    <mergeCell ref="B4:B5"/>
    <mergeCell ref="C4:F4"/>
  </mergeCells>
  <pageMargins left="0.70866141732283472" right="0.70866141732283472" top="0.74803149606299213" bottom="0.74803149606299213" header="0.31496062992125984" footer="0.31496062992125984"/>
  <pageSetup scale="91" orientation="portrait" r:id="rId1"/>
  <rowBreaks count="1" manualBreakCount="1">
    <brk id="1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X515"/>
  <sheetViews>
    <sheetView topLeftCell="A476" zoomScale="70" zoomScaleNormal="115" workbookViewId="0">
      <selection activeCell="B340" sqref="B340:B505"/>
    </sheetView>
  </sheetViews>
  <sheetFormatPr baseColWidth="10" defaultColWidth="9.140625" defaultRowHeight="15" x14ac:dyDescent="0.25"/>
  <cols>
    <col min="1" max="1" width="9.140625" style="31"/>
    <col min="2" max="2" width="23.7109375" style="31" customWidth="1"/>
    <col min="3" max="3" width="14" style="31" customWidth="1"/>
    <col min="4" max="4" width="20.7109375" style="31" customWidth="1"/>
    <col min="5" max="5" width="16.28515625" style="31" customWidth="1"/>
    <col min="6" max="6" width="18.5703125" style="31" customWidth="1"/>
    <col min="7" max="7" width="50.85546875" style="31" customWidth="1"/>
    <col min="8" max="8" width="23.28515625" style="31" customWidth="1"/>
    <col min="9" max="9" width="27.85546875" style="31" customWidth="1"/>
    <col min="10" max="10" width="14.5703125" style="31" customWidth="1"/>
    <col min="11" max="11" width="24.42578125" style="31" customWidth="1"/>
    <col min="12" max="12" width="24.7109375" style="31" customWidth="1"/>
    <col min="13" max="15" width="61.140625" style="31" customWidth="1"/>
    <col min="16" max="16" width="24.7109375" style="31" customWidth="1"/>
    <col min="17" max="17" width="8.28515625" style="31" customWidth="1"/>
    <col min="18" max="18" width="17.140625" style="31" bestFit="1" customWidth="1"/>
    <col min="19" max="19" width="51.85546875" style="31" customWidth="1"/>
    <col min="20" max="21" width="16.7109375" style="180" customWidth="1"/>
    <col min="22" max="22" width="67" style="31" customWidth="1"/>
    <col min="23" max="16384" width="9.140625" style="31"/>
  </cols>
  <sheetData>
    <row r="1" spans="1:24" x14ac:dyDescent="0.25">
      <c r="B1" s="31">
        <v>2</v>
      </c>
      <c r="C1" s="31">
        <v>3</v>
      </c>
      <c r="D1" s="31">
        <v>4</v>
      </c>
      <c r="E1" s="31">
        <v>5</v>
      </c>
      <c r="F1" s="31">
        <v>6</v>
      </c>
      <c r="G1" s="31">
        <v>7</v>
      </c>
      <c r="H1" s="31">
        <v>8</v>
      </c>
      <c r="I1" s="31">
        <v>9</v>
      </c>
      <c r="J1" s="31">
        <v>10</v>
      </c>
      <c r="K1" s="31">
        <v>11</v>
      </c>
      <c r="L1" s="31">
        <v>12</v>
      </c>
      <c r="M1" s="31">
        <v>13</v>
      </c>
      <c r="N1" s="31">
        <v>14</v>
      </c>
      <c r="O1" s="31">
        <v>15</v>
      </c>
      <c r="P1" s="31">
        <v>16</v>
      </c>
      <c r="Q1" s="31">
        <v>17</v>
      </c>
      <c r="R1" s="31">
        <v>18</v>
      </c>
      <c r="S1" s="31">
        <v>19</v>
      </c>
      <c r="T1" s="180">
        <v>20</v>
      </c>
      <c r="U1" s="180">
        <v>21</v>
      </c>
      <c r="V1" s="31">
        <v>22</v>
      </c>
    </row>
    <row r="2" spans="1:24" ht="16.5" customHeight="1" x14ac:dyDescent="0.35">
      <c r="B2" s="302" t="s">
        <v>2064</v>
      </c>
      <c r="C2" s="303"/>
      <c r="D2" s="303"/>
      <c r="E2" s="303"/>
      <c r="F2" s="303"/>
      <c r="G2" s="303"/>
      <c r="H2" s="303"/>
      <c r="I2" s="303"/>
      <c r="J2" s="303"/>
      <c r="K2" s="303"/>
      <c r="L2" s="303"/>
      <c r="M2" s="303"/>
      <c r="N2" s="303"/>
      <c r="O2" s="303"/>
      <c r="P2" s="303"/>
      <c r="Q2" s="303"/>
      <c r="R2" s="303"/>
      <c r="S2" s="303"/>
      <c r="T2" s="303"/>
      <c r="U2" s="303"/>
      <c r="V2" s="303"/>
      <c r="W2" s="31">
        <v>2</v>
      </c>
    </row>
    <row r="3" spans="1:24" x14ac:dyDescent="0.25">
      <c r="B3" s="40" t="s">
        <v>1514</v>
      </c>
      <c r="C3" s="40" t="s">
        <v>1515</v>
      </c>
      <c r="D3" s="40" t="s">
        <v>485</v>
      </c>
      <c r="E3" s="40" t="s">
        <v>1516</v>
      </c>
      <c r="F3" s="40" t="s">
        <v>1517</v>
      </c>
      <c r="G3" s="40" t="s">
        <v>1518</v>
      </c>
      <c r="H3" s="40" t="s">
        <v>1519</v>
      </c>
      <c r="I3" s="40" t="s">
        <v>487</v>
      </c>
      <c r="J3" s="40" t="s">
        <v>1520</v>
      </c>
      <c r="K3" s="40" t="s">
        <v>1521</v>
      </c>
      <c r="L3" s="40" t="s">
        <v>1522</v>
      </c>
      <c r="M3" s="40" t="s">
        <v>1523</v>
      </c>
      <c r="N3" s="40" t="s">
        <v>1524</v>
      </c>
      <c r="O3" s="40" t="s">
        <v>489</v>
      </c>
      <c r="P3" s="40" t="s">
        <v>1525</v>
      </c>
      <c r="Q3" s="40" t="s">
        <v>3</v>
      </c>
      <c r="R3" s="40" t="s">
        <v>4</v>
      </c>
      <c r="S3" s="40" t="s">
        <v>490</v>
      </c>
      <c r="T3" s="182" t="s">
        <v>5</v>
      </c>
      <c r="U3" s="182" t="s">
        <v>6</v>
      </c>
      <c r="V3" s="40" t="s">
        <v>1526</v>
      </c>
    </row>
    <row r="4" spans="1:24" x14ac:dyDescent="0.25">
      <c r="A4" s="31" t="s">
        <v>541</v>
      </c>
      <c r="B4" t="str">
        <f>VLOOKUP($A4,'Plan de acci�n consolidado 2025'!$A$3:$V$504,B$1,0)</f>
        <v>20-OFICINA DE TECNOLOGÍA E INFORMÁTICA</v>
      </c>
      <c r="C4">
        <f>VLOOKUP($A4,'Plan de acci�n consolidado 2025'!$A$3:$V$504,C$1,0)</f>
        <v>0</v>
      </c>
      <c r="D4" t="str">
        <f>VLOOKUP($A4,'Plan de acci�n consolidado 2025'!$A$3:$V$504,D$1,0)</f>
        <v>Producto</v>
      </c>
      <c r="E4" t="str">
        <f>VLOOKUP($A4,'Plan de acci�n consolidado 2025'!$A$3:$V$504,E$1,0)</f>
        <v>20.1</v>
      </c>
      <c r="F4" t="str">
        <f>VLOOKUP($A4,'Plan de acci�n consolidado 2025'!$A$3:$V$504,F$1,0)</f>
        <v>Innovador</v>
      </c>
      <c r="G4" t="str">
        <f>VLOOKUP($A4,'Plan de acci�n consolidado 2025'!$A$3:$V$504,G$1,0)</f>
        <v xml:space="preserve">Fortalecer la gestión de la información, el conocimiento y la innovación para optimizar la capacidad institucional 
</v>
      </c>
      <c r="H4" t="str">
        <f>VLOOKUP($A4,'Plan de acci�n consolidado 2025'!$A$3:$V$504,H$1,0)</f>
        <v xml:space="preserve">Cumplimiento de productos del PAI asociados a Fortalecer la gestión de la información, el conocimiento y la innovación para optimizar la capacidad institucional 
</v>
      </c>
      <c r="I4" t="str">
        <f>VLOOKUP($A4,'Plan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 t="str">
        <f>VLOOKUP($A4,'Plan de acci�n consolidado 2025'!$A$3:$V$504,J$1,0)</f>
        <v xml:space="preserve">PND - 5-31-5-b- Convergencia regional - Entidades públicas territoriales y nacionales fortalecidas </v>
      </c>
      <c r="K4" t="str">
        <f>VLOOKUP($A4,'Plan de acci�n consolidado 2025'!$A$3:$V$504,K$1,0)</f>
        <v>No</v>
      </c>
      <c r="L4" t="str">
        <f>VLOOKUP($A4,'Plan de acci�n consolidado 2025'!$A$3:$V$504,L$1,0)</f>
        <v>C-3599-0200-0006-53105d</v>
      </c>
      <c r="M4" t="str">
        <f>VLOOKUP($A4,'Plan de acci�n consolidado 2025'!$A$3:$V$504,M$1,0)</f>
        <v>Política Gobierno Digital _DIMENSIÓN Gestión con Valores para Resultados</v>
      </c>
      <c r="N4" t="str">
        <f>VLOOKUP($A4,'Plan de acci�n consolidado 2025'!$A$3:$V$504,N$1,0)</f>
        <v>PEI_11;
PEI_12;
PEI_13;
PES_20230246;
PES_20230250</v>
      </c>
      <c r="O4" t="str">
        <f>VLOOKUP($A4,'Plan de acci�n consolidado 2025'!$A$3:$V$504,O$1,0)</f>
        <v>Plan de acción para el intercambio de información, implementado  (Informe semestral de  la implementación del plan de acción para el intercambio de información- soportes documentales de cumplimiento)</v>
      </c>
      <c r="P4">
        <f>VLOOKUP($A4,'Plan de acci�n consolidado 2025'!$A$3:$V$504,P$1,0)</f>
        <v>20</v>
      </c>
      <c r="Q4">
        <f>VLOOKUP($A4,'Plan de acci�n consolidado 2025'!$A$3:$V$504,Q$1,0)</f>
        <v>100</v>
      </c>
      <c r="R4" t="str">
        <f>VLOOKUP($A4,'Plan de acci�n consolidado 2025'!$A$3:$V$504,R$1,0)</f>
        <v>Porcentual</v>
      </c>
      <c r="S4" t="str">
        <f>VLOOKUP($A4,'Plan de acci�n consolidado 2025'!$A$3:$V$504,S$1,0)</f>
        <v>% de plan ejecutado / 100% de plan a ejecutar</v>
      </c>
      <c r="T4" s="183" t="str">
        <f>VLOOKUP($A4,'Plan de acci�n consolidado 2025'!$A$3:$V$504,T$1,0)</f>
        <v>2025-02-03</v>
      </c>
      <c r="U4" s="183" t="str">
        <f>VLOOKUP($A4,'Plan de acci�n consolidado 2025'!$A$3:$V$504,U$1,0)</f>
        <v>2025-12-12</v>
      </c>
      <c r="V4" t="str">
        <f>VLOOKUP($A4,'Plan de acci�n consolidado 2025'!$A$3:$V$504,V$1,0)</f>
        <v>20-OFICINA DE TECNOLOGÍA E INFORMÁTICA</v>
      </c>
      <c r="W4"/>
      <c r="X4"/>
    </row>
    <row r="5" spans="1:24" x14ac:dyDescent="0.25">
      <c r="A5" s="31" t="s">
        <v>543</v>
      </c>
      <c r="B5" t="str">
        <f>VLOOKUP($A5,'Plan de acci�n consolidado 2025'!$A$3:$V$504,B$1,0)</f>
        <v>20-OFICINA DE TECNOLOGÍA E INFORMÁTICA</v>
      </c>
      <c r="C5">
        <f>VLOOKUP($A5,'Plan de acci�n consolidado 2025'!$A$3:$V$504,C$1,0)</f>
        <v>0</v>
      </c>
      <c r="D5" t="str">
        <f>VLOOKUP($A5,'Plan de acci�n consolidado 2025'!$A$3:$V$504,D$1,0)</f>
        <v>Actividad propia</v>
      </c>
      <c r="E5" t="str">
        <f>VLOOKUP($A5,'Plan de acci�n consolidado 2025'!$A$3:$V$504,E$1,0)</f>
        <v>20.1.1</v>
      </c>
      <c r="F5" t="str">
        <f>VLOOKUP($A5,'Plan de acci�n consolidado 2025'!$A$3:$V$504,F$1,0)</f>
        <v>N/A</v>
      </c>
      <c r="G5" t="str">
        <f>VLOOKUP($A5,'Plan de acci�n consolidado 2025'!$A$3:$V$504,G$1,0)</f>
        <v>N/A</v>
      </c>
      <c r="H5" t="str">
        <f>VLOOKUP($A5,'Plan de acci�n consolidado 2025'!$A$3:$V$504,H$1,0)</f>
        <v>N/A</v>
      </c>
      <c r="I5" t="str">
        <f>VLOOKUP($A5,'Plan de acci�n consolidado 2025'!$A$3:$V$504,I$1,0)</f>
        <v>N/A</v>
      </c>
      <c r="J5" t="str">
        <f>VLOOKUP($A5,'Plan de acci�n consolidado 2025'!$A$3:$V$504,J$1,0)</f>
        <v>N/A</v>
      </c>
      <c r="K5" t="str">
        <f>VLOOKUP($A5,'Plan de acci�n consolidado 2025'!$A$3:$V$504,K$1,0)</f>
        <v>N/A</v>
      </c>
      <c r="L5" t="str">
        <f>VLOOKUP($A5,'Plan de acci�n consolidado 2025'!$A$3:$V$504,L$1,0)</f>
        <v>N/A</v>
      </c>
      <c r="M5" t="str">
        <f>VLOOKUP($A5,'Plan de acci�n consolidado 2025'!$A$3:$V$504,M$1,0)</f>
        <v>N/A</v>
      </c>
      <c r="N5" t="str">
        <f>VLOOKUP($A5,'Plan de acci�n consolidado 2025'!$A$3:$V$504,N$1,0)</f>
        <v>N/A</v>
      </c>
      <c r="O5" t="str">
        <f>VLOOKUP($A5,'Plan de acci�n consolidado 2025'!$A$3:$V$504,O$1,0)</f>
        <v>Definir plan de acción para el intercambio de información de acuerdo con el marco de Interoperabilidad  (Plan definido / único entregable)</v>
      </c>
      <c r="P5">
        <f>VLOOKUP($A5,'Plan de acci�n consolidado 2025'!$A$3:$V$504,P$1,0)</f>
        <v>20</v>
      </c>
      <c r="Q5">
        <f>VLOOKUP($A5,'Plan de acci�n consolidado 2025'!$A$3:$V$504,Q$1,0)</f>
        <v>1</v>
      </c>
      <c r="R5" t="str">
        <f>VLOOKUP($A5,'Plan de acci�n consolidado 2025'!$A$3:$V$504,R$1,0)</f>
        <v>Númerica</v>
      </c>
      <c r="S5" t="str">
        <f>VLOOKUP($A5,'Plan de acci�n consolidado 2025'!$A$3:$V$504,S$1,0)</f>
        <v># de plan formulado / 1 plan a formular</v>
      </c>
      <c r="T5" s="183" t="str">
        <f>VLOOKUP($A5,'Plan de acci�n consolidado 2025'!$A$3:$V$504,T$1,0)</f>
        <v>2025-02-03</v>
      </c>
      <c r="U5" s="183" t="str">
        <f>VLOOKUP($A5,'Plan de acci�n consolidado 2025'!$A$3:$V$504,U$1,0)</f>
        <v>2025-02-28</v>
      </c>
      <c r="V5" t="str">
        <f>VLOOKUP($A5,'Plan de acci�n consolidado 2025'!$A$3:$V$504,V$1,0)</f>
        <v>20-OFICINA DE TECNOLOGÍA E INFORMÁTICA</v>
      </c>
      <c r="W5"/>
      <c r="X5"/>
    </row>
    <row r="6" spans="1:24" x14ac:dyDescent="0.25">
      <c r="A6" s="31" t="s">
        <v>545</v>
      </c>
      <c r="B6" t="str">
        <f>VLOOKUP($A6,'Plan de acci�n consolidado 2025'!$A$3:$V$504,B$1,0)</f>
        <v>20-OFICINA DE TECNOLOGÍA E INFORMÁTICA</v>
      </c>
      <c r="C6">
        <f>VLOOKUP($A6,'Plan de acci�n consolidado 2025'!$A$3:$V$504,C$1,0)</f>
        <v>0</v>
      </c>
      <c r="D6" t="str">
        <f>VLOOKUP($A6,'Plan de acci�n consolidado 2025'!$A$3:$V$504,D$1,0)</f>
        <v>Actividad propia</v>
      </c>
      <c r="E6" t="str">
        <f>VLOOKUP($A6,'Plan de acci�n consolidado 2025'!$A$3:$V$504,E$1,0)</f>
        <v>20.1.2</v>
      </c>
      <c r="F6" t="str">
        <f>VLOOKUP($A6,'Plan de acci�n consolidado 2025'!$A$3:$V$504,F$1,0)</f>
        <v>N/A</v>
      </c>
      <c r="G6" t="str">
        <f>VLOOKUP($A6,'Plan de acci�n consolidado 2025'!$A$3:$V$504,G$1,0)</f>
        <v>N/A</v>
      </c>
      <c r="H6" t="str">
        <f>VLOOKUP($A6,'Plan de acci�n consolidado 2025'!$A$3:$V$504,H$1,0)</f>
        <v>N/A</v>
      </c>
      <c r="I6" t="str">
        <f>VLOOKUP($A6,'Plan de acci�n consolidado 2025'!$A$3:$V$504,I$1,0)</f>
        <v>N/A</v>
      </c>
      <c r="J6" t="str">
        <f>VLOOKUP($A6,'Plan de acci�n consolidado 2025'!$A$3:$V$504,J$1,0)</f>
        <v>N/A</v>
      </c>
      <c r="K6" t="str">
        <f>VLOOKUP($A6,'Plan de acci�n consolidado 2025'!$A$3:$V$504,K$1,0)</f>
        <v>N/A</v>
      </c>
      <c r="L6" t="str">
        <f>VLOOKUP($A6,'Plan de acci�n consolidado 2025'!$A$3:$V$504,L$1,0)</f>
        <v>N/A</v>
      </c>
      <c r="M6" t="str">
        <f>VLOOKUP($A6,'Plan de acci�n consolidado 2025'!$A$3:$V$504,M$1,0)</f>
        <v>N/A</v>
      </c>
      <c r="N6" t="str">
        <f>VLOOKUP($A6,'Plan de acci�n consolidado 2025'!$A$3:$V$504,N$1,0)</f>
        <v>N/A</v>
      </c>
      <c r="O6" t="str">
        <f>VLOOKUP($A6,'Plan de acci�n consolidado 2025'!$A$3:$V$504,O$1,0)</f>
        <v>Implementar el plan de acción para el intercambio de información de acuerdo con el marco de Interoperabilidad  (Informe semestral de  la implementación del plan de acción para el intercambio de información- soportes documentales de cumplimiento)</v>
      </c>
      <c r="P6">
        <f>VLOOKUP($A6,'Plan de acci�n consolidado 2025'!$A$3:$V$504,P$1,0)</f>
        <v>80</v>
      </c>
      <c r="Q6">
        <f>VLOOKUP($A6,'Plan de acci�n consolidado 2025'!$A$3:$V$504,Q$1,0)</f>
        <v>100</v>
      </c>
      <c r="R6" t="str">
        <f>VLOOKUP($A6,'Plan de acci�n consolidado 2025'!$A$3:$V$504,R$1,0)</f>
        <v>Porcentual</v>
      </c>
      <c r="S6" t="str">
        <f>VLOOKUP($A6,'Plan de acci�n consolidado 2025'!$A$3:$V$504,S$1,0)</f>
        <v>% de plan ejecutado / 100% de plan a ejecutar</v>
      </c>
      <c r="T6" s="183" t="str">
        <f>VLOOKUP($A6,'Plan de acci�n consolidado 2025'!$A$3:$V$504,T$1,0)</f>
        <v>2025-03-03</v>
      </c>
      <c r="U6" s="183" t="str">
        <f>VLOOKUP($A6,'Plan de acci�n consolidado 2025'!$A$3:$V$504,U$1,0)</f>
        <v>2025-12-12</v>
      </c>
      <c r="V6" t="str">
        <f>VLOOKUP($A6,'Plan de acci�n consolidado 2025'!$A$3:$V$504,V$1,0)</f>
        <v>20-OFICINA DE TECNOLOGÍA E INFORMÁTICA</v>
      </c>
      <c r="W6"/>
      <c r="X6"/>
    </row>
    <row r="7" spans="1:24" x14ac:dyDescent="0.25">
      <c r="A7" s="31" t="s">
        <v>546</v>
      </c>
      <c r="B7" t="str">
        <f>VLOOKUP($A7,'Plan de acci�n consolidado 2025'!$A$3:$V$504,B$1,0)</f>
        <v>20-OFICINA DE TECNOLOGÍA E INFORMÁTICA</v>
      </c>
      <c r="C7">
        <f>VLOOKUP($A7,'Plan de acci�n consolidado 2025'!$A$3:$V$504,C$1,0)</f>
        <v>0</v>
      </c>
      <c r="D7" t="str">
        <f>VLOOKUP($A7,'Plan de acci�n consolidado 2025'!$A$3:$V$504,D$1,0)</f>
        <v>Producto</v>
      </c>
      <c r="E7" t="str">
        <f>VLOOKUP($A7,'Plan de acci�n consolidado 2025'!$A$3:$V$504,E$1,0)</f>
        <v>20.2</v>
      </c>
      <c r="F7" t="str">
        <f>VLOOKUP($A7,'Plan de acci�n consolidado 2025'!$A$3:$V$504,F$1,0)</f>
        <v>Innovador</v>
      </c>
      <c r="G7" t="str">
        <f>VLOOKUP($A7,'Plan de acci�n consolidado 2025'!$A$3:$V$504,G$1,0)</f>
        <v xml:space="preserve">Fortalecer la gestión de la información, el conocimiento y la innovación para optimizar la capacidad institucional 
</v>
      </c>
      <c r="H7" t="str">
        <f>VLOOKUP($A7,'Plan de acci�n consolidado 2025'!$A$3:$V$504,H$1,0)</f>
        <v xml:space="preserve">Cumplimiento de productos del PAI asociados a Fortalecer la gestión de la información, el conocimiento y la innovación para optimizar la capacidad institucional 
</v>
      </c>
      <c r="I7" t="str">
        <f>VLOOKUP($A7,'Plan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 t="str">
        <f>VLOOKUP($A7,'Plan de acci�n consolidado 2025'!$A$3:$V$504,J$1,0)</f>
        <v xml:space="preserve">PND - 5-31-5-b- Convergencia regional - Entidades públicas territoriales y nacionales fortalecidas </v>
      </c>
      <c r="K7" t="str">
        <f>VLOOKUP($A7,'Plan de acci�n consolidado 2025'!$A$3:$V$504,K$1,0)</f>
        <v>No</v>
      </c>
      <c r="L7" t="str">
        <f>VLOOKUP($A7,'Plan de acci�n consolidado 2025'!$A$3:$V$504,L$1,0)</f>
        <v>C-3599-0200-0006-53105d</v>
      </c>
      <c r="M7" t="str">
        <f>VLOOKUP($A7,'Plan de acci�n consolidado 2025'!$A$3:$V$504,M$1,0)</f>
        <v>Política Gobierno Digital _DIMENSIÓN Gestión con Valores para Resultados</v>
      </c>
      <c r="N7" t="str">
        <f>VLOOKUP($A7,'Plan de acci�n consolidado 2025'!$A$3:$V$504,N$1,0)</f>
        <v>N/A</v>
      </c>
      <c r="O7" t="str">
        <f>VLOOKUP($A7,'Plan de acci�n consolidado 2025'!$A$3:$V$504,O$1,0)</f>
        <v>Modelo de gobierno y gestión de datos en el marco del Plan Nacional de Infraestructura de Datos,  implementado  (Informes de seguimiento y avance trimestrales con soportes documentales del cumplimiento)</v>
      </c>
      <c r="P7">
        <f>VLOOKUP($A7,'Plan de acci�n consolidado 2025'!$A$3:$V$504,P$1,0)</f>
        <v>20</v>
      </c>
      <c r="Q7">
        <f>VLOOKUP($A7,'Plan de acci�n consolidado 2025'!$A$3:$V$504,Q$1,0)</f>
        <v>100</v>
      </c>
      <c r="R7" t="str">
        <f>VLOOKUP($A7,'Plan de acci�n consolidado 2025'!$A$3:$V$504,R$1,0)</f>
        <v>Porcentual</v>
      </c>
      <c r="S7" t="str">
        <f>VLOOKUP($A7,'Plan de acci�n consolidado 2025'!$A$3:$V$504,S$1,0)</f>
        <v>% de plan ejecutado / 100% de plan a ejecutar</v>
      </c>
      <c r="T7" s="183" t="str">
        <f>VLOOKUP($A7,'Plan de acci�n consolidado 2025'!$A$3:$V$504,T$1,0)</f>
        <v>2025-02-03</v>
      </c>
      <c r="U7" s="183" t="str">
        <f>VLOOKUP($A7,'Plan de acci�n consolidado 2025'!$A$3:$V$504,U$1,0)</f>
        <v>2025-12-12</v>
      </c>
      <c r="V7" t="str">
        <f>VLOOKUP($A7,'Plan de acci�n consolidado 2025'!$A$3:$V$504,V$1,0)</f>
        <v>20-OFICINA DE TECNOLOGÍA E INFORMÁTICA</v>
      </c>
      <c r="W7"/>
      <c r="X7"/>
    </row>
    <row r="8" spans="1:24" x14ac:dyDescent="0.25">
      <c r="A8" s="31" t="s">
        <v>547</v>
      </c>
      <c r="B8" t="str">
        <f>VLOOKUP($A8,'Plan de acci�n consolidado 2025'!$A$3:$V$504,B$1,0)</f>
        <v>20-OFICINA DE TECNOLOGÍA E INFORMÁTICA</v>
      </c>
      <c r="C8">
        <f>VLOOKUP($A8,'Plan de acci�n consolidado 2025'!$A$3:$V$504,C$1,0)</f>
        <v>0</v>
      </c>
      <c r="D8" t="str">
        <f>VLOOKUP($A8,'Plan de acci�n consolidado 2025'!$A$3:$V$504,D$1,0)</f>
        <v>Actividad propia</v>
      </c>
      <c r="E8" t="str">
        <f>VLOOKUP($A8,'Plan de acci�n consolidado 2025'!$A$3:$V$504,E$1,0)</f>
        <v>20.2.1</v>
      </c>
      <c r="F8" t="str">
        <f>VLOOKUP($A8,'Plan de acci�n consolidado 2025'!$A$3:$V$504,F$1,0)</f>
        <v>N/A</v>
      </c>
      <c r="G8" t="str">
        <f>VLOOKUP($A8,'Plan de acci�n consolidado 2025'!$A$3:$V$504,G$1,0)</f>
        <v>N/A</v>
      </c>
      <c r="H8" t="str">
        <f>VLOOKUP($A8,'Plan de acci�n consolidado 2025'!$A$3:$V$504,H$1,0)</f>
        <v>N/A</v>
      </c>
      <c r="I8" t="str">
        <f>VLOOKUP($A8,'Plan de acci�n consolidado 2025'!$A$3:$V$504,I$1,0)</f>
        <v>N/A</v>
      </c>
      <c r="J8" t="str">
        <f>VLOOKUP($A8,'Plan de acci�n consolidado 2025'!$A$3:$V$504,J$1,0)</f>
        <v>N/A</v>
      </c>
      <c r="K8" t="str">
        <f>VLOOKUP($A8,'Plan de acci�n consolidado 2025'!$A$3:$V$504,K$1,0)</f>
        <v>N/A</v>
      </c>
      <c r="L8" t="str">
        <f>VLOOKUP($A8,'Plan de acci�n consolidado 2025'!$A$3:$V$504,L$1,0)</f>
        <v>N/A</v>
      </c>
      <c r="M8" t="str">
        <f>VLOOKUP($A8,'Plan de acci�n consolidado 2025'!$A$3:$V$504,M$1,0)</f>
        <v>N/A</v>
      </c>
      <c r="N8" t="str">
        <f>VLOOKUP($A8,'Plan de acci�n consolidado 2025'!$A$3:$V$504,N$1,0)</f>
        <v>N/A</v>
      </c>
      <c r="O8" t="str">
        <f>VLOOKUP($A8,'Plan de acci�n consolidado 2025'!$A$3:$V$504,O$1,0)</f>
        <v>Definir el plan de trabajo para la estrategia de gobierno y calidad de datos para la SIC (Documento del Plan  de trabajo para la estrategia de gobierno y calidad de datos, elaborado / único entregable)</v>
      </c>
      <c r="P8">
        <f>VLOOKUP($A8,'Plan de acci�n consolidado 2025'!$A$3:$V$504,P$1,0)</f>
        <v>20</v>
      </c>
      <c r="Q8">
        <f>VLOOKUP($A8,'Plan de acci�n consolidado 2025'!$A$3:$V$504,Q$1,0)</f>
        <v>1</v>
      </c>
      <c r="R8" t="str">
        <f>VLOOKUP($A8,'Plan de acci�n consolidado 2025'!$A$3:$V$504,R$1,0)</f>
        <v>Númerica</v>
      </c>
      <c r="S8" t="str">
        <f>VLOOKUP($A8,'Plan de acci�n consolidado 2025'!$A$3:$V$504,S$1,0)</f>
        <v># de plan formulado / 1 plan a formular</v>
      </c>
      <c r="T8" s="183" t="str">
        <f>VLOOKUP($A8,'Plan de acci�n consolidado 2025'!$A$3:$V$504,T$1,0)</f>
        <v>2025-02-03</v>
      </c>
      <c r="U8" s="183" t="str">
        <f>VLOOKUP($A8,'Plan de acci�n consolidado 2025'!$A$3:$V$504,U$1,0)</f>
        <v>2025-03-29</v>
      </c>
      <c r="V8" t="str">
        <f>VLOOKUP($A8,'Plan de acci�n consolidado 2025'!$A$3:$V$504,V$1,0)</f>
        <v>20-OFICINA DE TECNOLOGÍA E INFORMÁTICA</v>
      </c>
      <c r="W8"/>
      <c r="X8"/>
    </row>
    <row r="9" spans="1:24" x14ac:dyDescent="0.25">
      <c r="A9" s="31" t="s">
        <v>548</v>
      </c>
      <c r="B9" t="str">
        <f>VLOOKUP($A9,'Plan de acci�n consolidado 2025'!$A$3:$V$504,B$1,0)</f>
        <v>20-OFICINA DE TECNOLOGÍA E INFORMÁTICA</v>
      </c>
      <c r="C9">
        <f>VLOOKUP($A9,'Plan de acci�n consolidado 2025'!$A$3:$V$504,C$1,0)</f>
        <v>0</v>
      </c>
      <c r="D9" t="str">
        <f>VLOOKUP($A9,'Plan de acci�n consolidado 2025'!$A$3:$V$504,D$1,0)</f>
        <v>Actividad propia</v>
      </c>
      <c r="E9" t="str">
        <f>VLOOKUP($A9,'Plan de acci�n consolidado 2025'!$A$3:$V$504,E$1,0)</f>
        <v>20.2.2</v>
      </c>
      <c r="F9" t="str">
        <f>VLOOKUP($A9,'Plan de acci�n consolidado 2025'!$A$3:$V$504,F$1,0)</f>
        <v>N/A</v>
      </c>
      <c r="G9" t="str">
        <f>VLOOKUP($A9,'Plan de acci�n consolidado 2025'!$A$3:$V$504,G$1,0)</f>
        <v>N/A</v>
      </c>
      <c r="H9" t="str">
        <f>VLOOKUP($A9,'Plan de acci�n consolidado 2025'!$A$3:$V$504,H$1,0)</f>
        <v>N/A</v>
      </c>
      <c r="I9" t="str">
        <f>VLOOKUP($A9,'Plan de acci�n consolidado 2025'!$A$3:$V$504,I$1,0)</f>
        <v>N/A</v>
      </c>
      <c r="J9" t="str">
        <f>VLOOKUP($A9,'Plan de acci�n consolidado 2025'!$A$3:$V$504,J$1,0)</f>
        <v>N/A</v>
      </c>
      <c r="K9" t="str">
        <f>VLOOKUP($A9,'Plan de acci�n consolidado 2025'!$A$3:$V$504,K$1,0)</f>
        <v>N/A</v>
      </c>
      <c r="L9" t="str">
        <f>VLOOKUP($A9,'Plan de acci�n consolidado 2025'!$A$3:$V$504,L$1,0)</f>
        <v>N/A</v>
      </c>
      <c r="M9" t="str">
        <f>VLOOKUP($A9,'Plan de acci�n consolidado 2025'!$A$3:$V$504,M$1,0)</f>
        <v>N/A</v>
      </c>
      <c r="N9" t="str">
        <f>VLOOKUP($A9,'Plan de acci�n consolidado 2025'!$A$3:$V$504,N$1,0)</f>
        <v>N/A</v>
      </c>
      <c r="O9" t="str">
        <f>VLOOKUP($A9,'Plan de acci�n consolidado 2025'!$A$3:$V$504,O$1,0)</f>
        <v>Implementar el plan de trabajo para la estrategia de gobierno y calidad de datos   (Informes de seguimiento y avance trimestrales con soportes documentales del cumplimiento con corte  marzo, junio, septiembre, diciembre)</v>
      </c>
      <c r="P9">
        <f>VLOOKUP($A9,'Plan de acci�n consolidado 2025'!$A$3:$V$504,P$1,0)</f>
        <v>80</v>
      </c>
      <c r="Q9">
        <f>VLOOKUP($A9,'Plan de acci�n consolidado 2025'!$A$3:$V$504,Q$1,0)</f>
        <v>100</v>
      </c>
      <c r="R9" t="str">
        <f>VLOOKUP($A9,'Plan de acci�n consolidado 2025'!$A$3:$V$504,R$1,0)</f>
        <v>Porcentual</v>
      </c>
      <c r="S9" t="str">
        <f>VLOOKUP($A9,'Plan de acci�n consolidado 2025'!$A$3:$V$504,S$1,0)</f>
        <v>% de plan ejecutado / 100% de plan a ejecutar</v>
      </c>
      <c r="T9" s="183" t="str">
        <f>VLOOKUP($A9,'Plan de acci�n consolidado 2025'!$A$3:$V$504,T$1,0)</f>
        <v>2025-03-03</v>
      </c>
      <c r="U9" s="183" t="str">
        <f>VLOOKUP($A9,'Plan de acci�n consolidado 2025'!$A$3:$V$504,U$1,0)</f>
        <v>2025-12-12</v>
      </c>
      <c r="V9" t="str">
        <f>VLOOKUP($A9,'Plan de acci�n consolidado 2025'!$A$3:$V$504,V$1,0)</f>
        <v>20-OFICINA DE TECNOLOGÍA E INFORMÁTICA</v>
      </c>
      <c r="W9"/>
      <c r="X9"/>
    </row>
    <row r="10" spans="1:24" x14ac:dyDescent="0.25">
      <c r="A10" s="31" t="s">
        <v>549</v>
      </c>
      <c r="B10" t="str">
        <f>VLOOKUP($A10,'Plan de acci�n consolidado 2025'!$A$3:$V$504,B$1,0)</f>
        <v>20-OFICINA DE TECNOLOGÍA E INFORMÁTICA</v>
      </c>
      <c r="C10">
        <f>VLOOKUP($A10,'Plan de acci�n consolidado 2025'!$A$3:$V$504,C$1,0)</f>
        <v>0</v>
      </c>
      <c r="D10" t="str">
        <f>VLOOKUP($A10,'Plan de acci�n consolidado 2025'!$A$3:$V$504,D$1,0)</f>
        <v>Producto</v>
      </c>
      <c r="E10" t="str">
        <f>VLOOKUP($A10,'Plan de acci�n consolidado 2025'!$A$3:$V$504,E$1,0)</f>
        <v>20.3</v>
      </c>
      <c r="F10" t="str">
        <f>VLOOKUP($A10,'Plan de acci�n consolidado 2025'!$A$3:$V$504,F$1,0)</f>
        <v>Operativo</v>
      </c>
      <c r="G10" t="str">
        <f>VLOOKUP($A10,'Plan de acci�n consolidado 2025'!$A$3:$V$504,G$1,0)</f>
        <v>Fortalecer el Sistema Integral de Gestión Institucional en el marco del Modelo Integrado de Planeación y gestión para mejorar la prestación del servicio.</v>
      </c>
      <c r="H10" t="str">
        <f>VLOOKUP($A10,'Plan de acci�n consolidado 2025'!$A$3:$V$504,H$1,0)</f>
        <v xml:space="preserve">Cumplimiento de productos del PAI asociados a Fortacer el Sistema Integral de Gestión Institucional para mejorar la prestación del servicio. 
</v>
      </c>
      <c r="I10" t="str">
        <f>VLOOKUP($A10,'Plan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t="str">
        <f>VLOOKUP($A10,'Plan de acci�n consolidado 2025'!$A$3:$V$504,J$1,0)</f>
        <v xml:space="preserve">PND - 5-31-5-b- Convergencia regional - Entidades públicas territoriales y nacionales fortalecidas </v>
      </c>
      <c r="K10" t="str">
        <f>VLOOKUP($A10,'Plan de acci�n consolidado 2025'!$A$3:$V$504,K$1,0)</f>
        <v>No</v>
      </c>
      <c r="L10" t="str">
        <f>VLOOKUP($A10,'Plan de acci�n consolidado 2025'!$A$3:$V$504,L$1,0)</f>
        <v>C-3599-0200-0006-53105d</v>
      </c>
      <c r="M10" t="str">
        <f>VLOOKUP($A10,'Plan de acci�n consolidado 2025'!$A$3:$V$504,M$1,0)</f>
        <v>Política Seguridad Digital _DIMENSIÓN Gestión con Valores para Resultados</v>
      </c>
      <c r="N10" t="str">
        <f>VLOOKUP($A10,'Plan de acci�n consolidado 2025'!$A$3:$V$504,N$1,0)</f>
        <v>DECRETO 612</v>
      </c>
      <c r="O10" t="str">
        <f>VLOOKUP($A10,'Plan de acci�n consolidado 2025'!$A$3:$V$504,O$1,0)</f>
        <v>Plan de implementación de Seguridad y privacidad de la información, ejecutado (Informes de seguimiento y avance trimestrales con soportes documentales del cumplimiento)</v>
      </c>
      <c r="P10">
        <f>VLOOKUP($A10,'Plan de acci�n consolidado 2025'!$A$3:$V$504,P$1,0)</f>
        <v>20</v>
      </c>
      <c r="Q10">
        <f>VLOOKUP($A10,'Plan de acci�n consolidado 2025'!$A$3:$V$504,Q$1,0)</f>
        <v>100</v>
      </c>
      <c r="R10" t="str">
        <f>VLOOKUP($A10,'Plan de acci�n consolidado 2025'!$A$3:$V$504,R$1,0)</f>
        <v>Porcentual</v>
      </c>
      <c r="S10" t="str">
        <f>VLOOKUP($A10,'Plan de acci�n consolidado 2025'!$A$3:$V$504,S$1,0)</f>
        <v>% de plan ejecutado / 100% de plan a ejecutar</v>
      </c>
      <c r="T10" s="183" t="str">
        <f>VLOOKUP($A10,'Plan de acci�n consolidado 2025'!$A$3:$V$504,T$1,0)</f>
        <v>2025-01-13</v>
      </c>
      <c r="U10" s="183" t="str">
        <f>VLOOKUP($A10,'Plan de acci�n consolidado 2025'!$A$3:$V$504,U$1,0)</f>
        <v>2025-12-12</v>
      </c>
      <c r="V10" t="str">
        <f>VLOOKUP($A10,'Plan de acci�n consolidado 2025'!$A$3:$V$504,V$1,0)</f>
        <v>20-OFICINA DE TECNOLOGÍA E INFORMÁTICA</v>
      </c>
      <c r="W10"/>
      <c r="X10"/>
    </row>
    <row r="11" spans="1:24" x14ac:dyDescent="0.25">
      <c r="A11" s="31" t="s">
        <v>550</v>
      </c>
      <c r="B11" t="str">
        <f>VLOOKUP($A11,'Plan de acci�n consolidado 2025'!$A$3:$V$504,B$1,0)</f>
        <v>20-OFICINA DE TECNOLOGÍA E INFORMÁTICA</v>
      </c>
      <c r="C11">
        <f>VLOOKUP($A11,'Plan de acci�n consolidado 2025'!$A$3:$V$504,C$1,0)</f>
        <v>0</v>
      </c>
      <c r="D11" t="str">
        <f>VLOOKUP($A11,'Plan de acci�n consolidado 2025'!$A$3:$V$504,D$1,0)</f>
        <v>Actividad propia</v>
      </c>
      <c r="E11" t="str">
        <f>VLOOKUP($A11,'Plan de acci�n consolidado 2025'!$A$3:$V$504,E$1,0)</f>
        <v>20.3.1</v>
      </c>
      <c r="F11" t="str">
        <f>VLOOKUP($A11,'Plan de acci�n consolidado 2025'!$A$3:$V$504,F$1,0)</f>
        <v>N/A</v>
      </c>
      <c r="G11" t="str">
        <f>VLOOKUP($A11,'Plan de acci�n consolidado 2025'!$A$3:$V$504,G$1,0)</f>
        <v>N/A</v>
      </c>
      <c r="H11" t="str">
        <f>VLOOKUP($A11,'Plan de acci�n consolidado 2025'!$A$3:$V$504,H$1,0)</f>
        <v>N/A</v>
      </c>
      <c r="I11" t="str">
        <f>VLOOKUP($A11,'Plan de acci�n consolidado 2025'!$A$3:$V$504,I$1,0)</f>
        <v>N/A</v>
      </c>
      <c r="J11" t="str">
        <f>VLOOKUP($A11,'Plan de acci�n consolidado 2025'!$A$3:$V$504,J$1,0)</f>
        <v>N/A</v>
      </c>
      <c r="K11" t="str">
        <f>VLOOKUP($A11,'Plan de acci�n consolidado 2025'!$A$3:$V$504,K$1,0)</f>
        <v>N/A</v>
      </c>
      <c r="L11" t="str">
        <f>VLOOKUP($A11,'Plan de acci�n consolidado 2025'!$A$3:$V$504,L$1,0)</f>
        <v>N/A</v>
      </c>
      <c r="M11" t="str">
        <f>VLOOKUP($A11,'Plan de acci�n consolidado 2025'!$A$3:$V$504,M$1,0)</f>
        <v>N/A</v>
      </c>
      <c r="N11" t="str">
        <f>VLOOKUP($A11,'Plan de acci�n consolidado 2025'!$A$3:$V$504,N$1,0)</f>
        <v>N/A</v>
      </c>
      <c r="O11" t="str">
        <f>VLOOKUP($A11,'Plan de acci�n consolidado 2025'!$A$3:$V$504,O$1,0)</f>
        <v>Formular el plan de Seguridad y Privacidad de la información teniendo en cuenta los resultados alcanzados en el periodo anterior y las necesidades de las partes interesada (Documento del Plan  de Seguridad y Privacidad de la información formulado / único entregable)</v>
      </c>
      <c r="P11">
        <f>VLOOKUP($A11,'Plan de acci�n consolidado 2025'!$A$3:$V$504,P$1,0)</f>
        <v>20</v>
      </c>
      <c r="Q11">
        <f>VLOOKUP($A11,'Plan de acci�n consolidado 2025'!$A$3:$V$504,Q$1,0)</f>
        <v>1</v>
      </c>
      <c r="R11" t="str">
        <f>VLOOKUP($A11,'Plan de acci�n consolidado 2025'!$A$3:$V$504,R$1,0)</f>
        <v>Númerica</v>
      </c>
      <c r="S11" t="str">
        <f>VLOOKUP($A11,'Plan de acci�n consolidado 2025'!$A$3:$V$504,S$1,0)</f>
        <v># de plan formulado / 1 plan a formular</v>
      </c>
      <c r="T11" s="183" t="str">
        <f>VLOOKUP($A11,'Plan de acci�n consolidado 2025'!$A$3:$V$504,T$1,0)</f>
        <v>2025-01-13</v>
      </c>
      <c r="U11" s="183" t="str">
        <f>VLOOKUP($A11,'Plan de acci�n consolidado 2025'!$A$3:$V$504,U$1,0)</f>
        <v>2025-01-31</v>
      </c>
      <c r="V11" t="str">
        <f>VLOOKUP($A11,'Plan de acci�n consolidado 2025'!$A$3:$V$504,V$1,0)</f>
        <v>20-OFICINA DE TECNOLOGÍA E INFORMÁTICA</v>
      </c>
      <c r="W11"/>
      <c r="X11"/>
    </row>
    <row r="12" spans="1:24" x14ac:dyDescent="0.25">
      <c r="A12" s="31" t="s">
        <v>551</v>
      </c>
      <c r="B12" t="str">
        <f>VLOOKUP($A12,'Plan de acci�n consolidado 2025'!$A$3:$V$504,B$1,0)</f>
        <v>20-OFICINA DE TECNOLOGÍA E INFORMÁTICA</v>
      </c>
      <c r="C12">
        <f>VLOOKUP($A12,'Plan de acci�n consolidado 2025'!$A$3:$V$504,C$1,0)</f>
        <v>0</v>
      </c>
      <c r="D12" t="str">
        <f>VLOOKUP($A12,'Plan de acci�n consolidado 2025'!$A$3:$V$504,D$1,0)</f>
        <v>Actividad propia</v>
      </c>
      <c r="E12" t="str">
        <f>VLOOKUP($A12,'Plan de acci�n consolidado 2025'!$A$3:$V$504,E$1,0)</f>
        <v>20.3.2</v>
      </c>
      <c r="F12" t="str">
        <f>VLOOKUP($A12,'Plan de acci�n consolidado 2025'!$A$3:$V$504,F$1,0)</f>
        <v>N/A</v>
      </c>
      <c r="G12" t="str">
        <f>VLOOKUP($A12,'Plan de acci�n consolidado 2025'!$A$3:$V$504,G$1,0)</f>
        <v>N/A</v>
      </c>
      <c r="H12" t="str">
        <f>VLOOKUP($A12,'Plan de acci�n consolidado 2025'!$A$3:$V$504,H$1,0)</f>
        <v>N/A</v>
      </c>
      <c r="I12" t="str">
        <f>VLOOKUP($A12,'Plan de acci�n consolidado 2025'!$A$3:$V$504,I$1,0)</f>
        <v>N/A</v>
      </c>
      <c r="J12" t="str">
        <f>VLOOKUP($A12,'Plan de acci�n consolidado 2025'!$A$3:$V$504,J$1,0)</f>
        <v>N/A</v>
      </c>
      <c r="K12" t="str">
        <f>VLOOKUP($A12,'Plan de acci�n consolidado 2025'!$A$3:$V$504,K$1,0)</f>
        <v>N/A</v>
      </c>
      <c r="L12" t="str">
        <f>VLOOKUP($A12,'Plan de acci�n consolidado 2025'!$A$3:$V$504,L$1,0)</f>
        <v>N/A</v>
      </c>
      <c r="M12" t="str">
        <f>VLOOKUP($A12,'Plan de acci�n consolidado 2025'!$A$3:$V$504,M$1,0)</f>
        <v>N/A</v>
      </c>
      <c r="N12" t="str">
        <f>VLOOKUP($A12,'Plan de acci�n consolidado 2025'!$A$3:$V$504,N$1,0)</f>
        <v>N/A</v>
      </c>
      <c r="O12" t="str">
        <f>VLOOKUP($A12,'Plan de acci�n consolidado 2025'!$A$3:$V$504,O$1,0)</f>
        <v>Implementar el Plan de Seguridad  y Privacidad de la información aprobado (Informes de seguimiento y avance trimestrales con soportes documentales del cumplimiento con corte  marzo, junio, septiembre, diciembre)</v>
      </c>
      <c r="P12">
        <f>VLOOKUP($A12,'Plan de acci�n consolidado 2025'!$A$3:$V$504,P$1,0)</f>
        <v>80</v>
      </c>
      <c r="Q12">
        <f>VLOOKUP($A12,'Plan de acci�n consolidado 2025'!$A$3:$V$504,Q$1,0)</f>
        <v>100</v>
      </c>
      <c r="R12" t="str">
        <f>VLOOKUP($A12,'Plan de acci�n consolidado 2025'!$A$3:$V$504,R$1,0)</f>
        <v>Porcentual</v>
      </c>
      <c r="S12" t="str">
        <f>VLOOKUP($A12,'Plan de acci�n consolidado 2025'!$A$3:$V$504,S$1,0)</f>
        <v>% de plan ejecutado / 100% de plan a ejecutar</v>
      </c>
      <c r="T12" s="183" t="str">
        <f>VLOOKUP($A12,'Plan de acci�n consolidado 2025'!$A$3:$V$504,T$1,0)</f>
        <v>2025-02-03</v>
      </c>
      <c r="U12" s="183" t="str">
        <f>VLOOKUP($A12,'Plan de acci�n consolidado 2025'!$A$3:$V$504,U$1,0)</f>
        <v>2025-12-12</v>
      </c>
      <c r="V12" t="str">
        <f>VLOOKUP($A12,'Plan de acci�n consolidado 2025'!$A$3:$V$504,V$1,0)</f>
        <v>20-OFICINA DE TECNOLOGÍA E INFORMÁTICA</v>
      </c>
      <c r="W12"/>
      <c r="X12"/>
    </row>
    <row r="13" spans="1:24" x14ac:dyDescent="0.25">
      <c r="A13" s="31" t="s">
        <v>552</v>
      </c>
      <c r="B13" t="str">
        <f>VLOOKUP($A13,'Plan de acci�n consolidado 2025'!$A$3:$V$504,B$1,0)</f>
        <v>20-OFICINA DE TECNOLOGÍA E INFORMÁTICA</v>
      </c>
      <c r="C13">
        <f>VLOOKUP($A13,'Plan de acci�n consolidado 2025'!$A$3:$V$504,C$1,0)</f>
        <v>0</v>
      </c>
      <c r="D13" t="str">
        <f>VLOOKUP($A13,'Plan de acci�n consolidado 2025'!$A$3:$V$504,D$1,0)</f>
        <v>Producto</v>
      </c>
      <c r="E13" t="str">
        <f>VLOOKUP($A13,'Plan de acci�n consolidado 2025'!$A$3:$V$504,E$1,0)</f>
        <v>20.4</v>
      </c>
      <c r="F13" t="str">
        <f>VLOOKUP($A13,'Plan de acci�n consolidado 2025'!$A$3:$V$504,F$1,0)</f>
        <v>Operativo</v>
      </c>
      <c r="G13" t="str">
        <f>VLOOKUP($A13,'Plan de acci�n consolidado 2025'!$A$3:$V$504,G$1,0)</f>
        <v>Fortalecer el Sistema Integral de Gestión Institucional en el marco del Modelo Integrado de Planeación y gestión para mejorar la prestación del servicio.</v>
      </c>
      <c r="H13" t="str">
        <f>VLOOKUP($A13,'Plan de acci�n consolidado 2025'!$A$3:$V$504,H$1,0)</f>
        <v xml:space="preserve">Cumplimiento de productos del PAI asociados a Fortacer el Sistema Integral de Gestión Institucional para mejorar la prestación del servicio. 
</v>
      </c>
      <c r="I13" t="str">
        <f>VLOOKUP($A13,'Plan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 t="str">
        <f>VLOOKUP($A13,'Plan de acci�n consolidado 2025'!$A$3:$V$504,J$1,0)</f>
        <v xml:space="preserve">PND - 5-31-5-b- Convergencia regional - Entidades públicas territoriales y nacionales fortalecidas </v>
      </c>
      <c r="K13" t="str">
        <f>VLOOKUP($A13,'Plan de acci�n consolidado 2025'!$A$3:$V$504,K$1,0)</f>
        <v>No</v>
      </c>
      <c r="L13" t="str">
        <f>VLOOKUP($A13,'Plan de acci�n consolidado 2025'!$A$3:$V$504,L$1,0)</f>
        <v>C-3599-0200-0006-53105d</v>
      </c>
      <c r="M13" t="str">
        <f>VLOOKUP($A13,'Plan de acci�n consolidado 2025'!$A$3:$V$504,M$1,0)</f>
        <v>Política Seguridad Digital _DIMENSIÓN Gestión con Valores para Resultados</v>
      </c>
      <c r="N13" t="str">
        <f>VLOOKUP($A13,'Plan de acci�n consolidado 2025'!$A$3:$V$504,N$1,0)</f>
        <v>DECRETO 612</v>
      </c>
      <c r="O13" t="str">
        <f>VLOOKUP($A13,'Plan de acci�n consolidado 2025'!$A$3:$V$504,O$1,0)</f>
        <v>Plan de tratamiento de riesgos de Seguridad y Privacidad de la información, monitoreado (Informes de seguimiento y avance trimestrales con soportes documentales del cumplimiento)</v>
      </c>
      <c r="P13">
        <f>VLOOKUP($A13,'Plan de acci�n consolidado 2025'!$A$3:$V$504,P$1,0)</f>
        <v>20</v>
      </c>
      <c r="Q13">
        <f>VLOOKUP($A13,'Plan de acci�n consolidado 2025'!$A$3:$V$504,Q$1,0)</f>
        <v>100</v>
      </c>
      <c r="R13" t="str">
        <f>VLOOKUP($A13,'Plan de acci�n consolidado 2025'!$A$3:$V$504,R$1,0)</f>
        <v>Porcentual</v>
      </c>
      <c r="S13" t="str">
        <f>VLOOKUP($A13,'Plan de acci�n consolidado 2025'!$A$3:$V$504,S$1,0)</f>
        <v>% de plan de tratamiento de riesgos monitoreado / 100% de plan de riesgos a monitorear</v>
      </c>
      <c r="T13" s="183" t="str">
        <f>VLOOKUP($A13,'Plan de acci�n consolidado 2025'!$A$3:$V$504,T$1,0)</f>
        <v>2025-01-27</v>
      </c>
      <c r="U13" s="183" t="str">
        <f>VLOOKUP($A13,'Plan de acci�n consolidado 2025'!$A$3:$V$504,U$1,0)</f>
        <v>2025-12-12</v>
      </c>
      <c r="V13" t="str">
        <f>VLOOKUP($A13,'Plan de acci�n consolidado 2025'!$A$3:$V$504,V$1,0)</f>
        <v>20-OFICINA DE TECNOLOGÍA E INFORMÁTICA</v>
      </c>
      <c r="W13"/>
      <c r="X13"/>
    </row>
    <row r="14" spans="1:24" x14ac:dyDescent="0.25">
      <c r="A14" s="31" t="s">
        <v>554</v>
      </c>
      <c r="B14" t="str">
        <f>VLOOKUP($A14,'Plan de acci�n consolidado 2025'!$A$3:$V$504,B$1,0)</f>
        <v>20-OFICINA DE TECNOLOGÍA E INFORMÁTICA</v>
      </c>
      <c r="C14">
        <f>VLOOKUP($A14,'Plan de acci�n consolidado 2025'!$A$3:$V$504,C$1,0)</f>
        <v>0</v>
      </c>
      <c r="D14" t="str">
        <f>VLOOKUP($A14,'Plan de acci�n consolidado 2025'!$A$3:$V$504,D$1,0)</f>
        <v>Actividad propia</v>
      </c>
      <c r="E14" t="str">
        <f>VLOOKUP($A14,'Plan de acci�n consolidado 2025'!$A$3:$V$504,E$1,0)</f>
        <v>20.4.1</v>
      </c>
      <c r="F14" t="str">
        <f>VLOOKUP($A14,'Plan de acci�n consolidado 2025'!$A$3:$V$504,F$1,0)</f>
        <v>N/A</v>
      </c>
      <c r="G14" t="str">
        <f>VLOOKUP($A14,'Plan de acci�n consolidado 2025'!$A$3:$V$504,G$1,0)</f>
        <v>N/A</v>
      </c>
      <c r="H14" t="str">
        <f>VLOOKUP($A14,'Plan de acci�n consolidado 2025'!$A$3:$V$504,H$1,0)</f>
        <v>N/A</v>
      </c>
      <c r="I14" t="str">
        <f>VLOOKUP($A14,'Plan de acci�n consolidado 2025'!$A$3:$V$504,I$1,0)</f>
        <v>N/A</v>
      </c>
      <c r="J14" t="str">
        <f>VLOOKUP($A14,'Plan de acci�n consolidado 2025'!$A$3:$V$504,J$1,0)</f>
        <v>N/A</v>
      </c>
      <c r="K14" t="str">
        <f>VLOOKUP($A14,'Plan de acci�n consolidado 2025'!$A$3:$V$504,K$1,0)</f>
        <v>N/A</v>
      </c>
      <c r="L14" t="str">
        <f>VLOOKUP($A14,'Plan de acci�n consolidado 2025'!$A$3:$V$504,L$1,0)</f>
        <v>N/A</v>
      </c>
      <c r="M14" t="str">
        <f>VLOOKUP($A14,'Plan de acci�n consolidado 2025'!$A$3:$V$504,M$1,0)</f>
        <v>N/A</v>
      </c>
      <c r="N14" t="str">
        <f>VLOOKUP($A14,'Plan de acci�n consolidado 2025'!$A$3:$V$504,N$1,0)</f>
        <v>N/A</v>
      </c>
      <c r="O14" t="str">
        <f>VLOOKUP($A14,'Plan de acci�n consolidado 2025'!$A$3:$V$504,O$1,0)</f>
        <v>Consolidar los riesgos de seguridad de la información con sus respectivos tratamientos, fechas y responsables  (Excel del plan de tratamiento de riesgos de seguridad y privacidad de la información/ único entregable)</v>
      </c>
      <c r="P14">
        <f>VLOOKUP($A14,'Plan de acci�n consolidado 2025'!$A$3:$V$504,P$1,0)</f>
        <v>40</v>
      </c>
      <c r="Q14">
        <f>VLOOKUP($A14,'Plan de acci�n consolidado 2025'!$A$3:$V$504,Q$1,0)</f>
        <v>1</v>
      </c>
      <c r="R14" t="str">
        <f>VLOOKUP($A14,'Plan de acci�n consolidado 2025'!$A$3:$V$504,R$1,0)</f>
        <v>Númerica</v>
      </c>
      <c r="S14" t="str">
        <f>VLOOKUP($A14,'Plan de acci�n consolidado 2025'!$A$3:$V$504,S$1,0)</f>
        <v># de consolidaciones de riesgos realizadas / 1 consolidaciones de riesgos a realizar</v>
      </c>
      <c r="T14" s="183" t="str">
        <f>VLOOKUP($A14,'Plan de acci�n consolidado 2025'!$A$3:$V$504,T$1,0)</f>
        <v>2025-01-27</v>
      </c>
      <c r="U14" s="183" t="str">
        <f>VLOOKUP($A14,'Plan de acci�n consolidado 2025'!$A$3:$V$504,U$1,0)</f>
        <v>2025-04-30</v>
      </c>
      <c r="V14" t="str">
        <f>VLOOKUP($A14,'Plan de acci�n consolidado 2025'!$A$3:$V$504,V$1,0)</f>
        <v>20-OFICINA DE TECNOLOGÍA E INFORMÁTICA</v>
      </c>
      <c r="W14"/>
      <c r="X14"/>
    </row>
    <row r="15" spans="1:24" x14ac:dyDescent="0.25">
      <c r="A15" s="31" t="s">
        <v>556</v>
      </c>
      <c r="B15" t="str">
        <f>VLOOKUP($A15,'Plan de acci�n consolidado 2025'!$A$3:$V$504,B$1,0)</f>
        <v>20-OFICINA DE TECNOLOGÍA E INFORMÁTICA</v>
      </c>
      <c r="C15">
        <f>VLOOKUP($A15,'Plan de acci�n consolidado 2025'!$A$3:$V$504,C$1,0)</f>
        <v>0</v>
      </c>
      <c r="D15" t="str">
        <f>VLOOKUP($A15,'Plan de acci�n consolidado 2025'!$A$3:$V$504,D$1,0)</f>
        <v>Actividad propia</v>
      </c>
      <c r="E15" t="str">
        <f>VLOOKUP($A15,'Plan de acci�n consolidado 2025'!$A$3:$V$504,E$1,0)</f>
        <v>20.4.2</v>
      </c>
      <c r="F15" t="str">
        <f>VLOOKUP($A15,'Plan de acci�n consolidado 2025'!$A$3:$V$504,F$1,0)</f>
        <v>N/A</v>
      </c>
      <c r="G15" t="str">
        <f>VLOOKUP($A15,'Plan de acci�n consolidado 2025'!$A$3:$V$504,G$1,0)</f>
        <v>N/A</v>
      </c>
      <c r="H15" t="str">
        <f>VLOOKUP($A15,'Plan de acci�n consolidado 2025'!$A$3:$V$504,H$1,0)</f>
        <v>N/A</v>
      </c>
      <c r="I15" t="str">
        <f>VLOOKUP($A15,'Plan de acci�n consolidado 2025'!$A$3:$V$504,I$1,0)</f>
        <v>N/A</v>
      </c>
      <c r="J15" t="str">
        <f>VLOOKUP($A15,'Plan de acci�n consolidado 2025'!$A$3:$V$504,J$1,0)</f>
        <v>N/A</v>
      </c>
      <c r="K15" t="str">
        <f>VLOOKUP($A15,'Plan de acci�n consolidado 2025'!$A$3:$V$504,K$1,0)</f>
        <v>N/A</v>
      </c>
      <c r="L15" t="str">
        <f>VLOOKUP($A15,'Plan de acci�n consolidado 2025'!$A$3:$V$504,L$1,0)</f>
        <v>N/A</v>
      </c>
      <c r="M15" t="str">
        <f>VLOOKUP($A15,'Plan de acci�n consolidado 2025'!$A$3:$V$504,M$1,0)</f>
        <v>N/A</v>
      </c>
      <c r="N15" t="str">
        <f>VLOOKUP($A15,'Plan de acci�n consolidado 2025'!$A$3:$V$504,N$1,0)</f>
        <v>N/A</v>
      </c>
      <c r="O15" t="str">
        <f>VLOOKUP($A15,'Plan de acci�n consolidado 2025'!$A$3:$V$504,O$1,0)</f>
        <v>Realizar el monitoreo al plan de tratamiento de los riesgos de seguridad y privacidad de la información trimestralmente (Informes de seguimiento y avance trimestrales con soportes documentales del cumplimiento con corte  junio, septiembre, diciembre)</v>
      </c>
      <c r="P15">
        <f>VLOOKUP($A15,'Plan de acci�n consolidado 2025'!$A$3:$V$504,P$1,0)</f>
        <v>60</v>
      </c>
      <c r="Q15">
        <f>VLOOKUP($A15,'Plan de acci�n consolidado 2025'!$A$3:$V$504,Q$1,0)</f>
        <v>100</v>
      </c>
      <c r="R15" t="str">
        <f>VLOOKUP($A15,'Plan de acci�n consolidado 2025'!$A$3:$V$504,R$1,0)</f>
        <v>Porcentual</v>
      </c>
      <c r="S15" t="str">
        <f>VLOOKUP($A15,'Plan de acci�n consolidado 2025'!$A$3:$V$504,S$1,0)</f>
        <v>% de plan de tratamiento de riesgos monitoreado / 100% de plan de riesgos a monitorear</v>
      </c>
      <c r="T15" s="183" t="str">
        <f>VLOOKUP($A15,'Plan de acci�n consolidado 2025'!$A$3:$V$504,T$1,0)</f>
        <v>2025-04-01</v>
      </c>
      <c r="U15" s="183" t="str">
        <f>VLOOKUP($A15,'Plan de acci�n consolidado 2025'!$A$3:$V$504,U$1,0)</f>
        <v>2025-12-12</v>
      </c>
      <c r="V15" t="str">
        <f>VLOOKUP($A15,'Plan de acci�n consolidado 2025'!$A$3:$V$504,V$1,0)</f>
        <v>20-OFICINA DE TECNOLOGÍA E INFORMÁTICA</v>
      </c>
      <c r="W15"/>
      <c r="X15"/>
    </row>
    <row r="16" spans="1:24" x14ac:dyDescent="0.25">
      <c r="A16" s="31" t="s">
        <v>557</v>
      </c>
      <c r="B16" t="str">
        <f>VLOOKUP($A16,'Plan de acci�n consolidado 2025'!$A$3:$V$504,B$1,0)</f>
        <v>20-OFICINA DE TECNOLOGÍA E INFORMÁTICA</v>
      </c>
      <c r="C16">
        <f>VLOOKUP($A16,'Plan de acci�n consolidado 2025'!$A$3:$V$504,C$1,0)</f>
        <v>0</v>
      </c>
      <c r="D16" t="str">
        <f>VLOOKUP($A16,'Plan de acci�n consolidado 2025'!$A$3:$V$504,D$1,0)</f>
        <v>Producto</v>
      </c>
      <c r="E16" t="str">
        <f>VLOOKUP($A16,'Plan de acci�n consolidado 2025'!$A$3:$V$504,E$1,0)</f>
        <v>20.5</v>
      </c>
      <c r="F16" t="str">
        <f>VLOOKUP($A16,'Plan de acci�n consolidado 2025'!$A$3:$V$504,F$1,0)</f>
        <v>Innovador</v>
      </c>
      <c r="G16" t="str">
        <f>VLOOKUP($A16,'Plan de acci�n consolidado 2025'!$A$3:$V$504,G$1,0)</f>
        <v xml:space="preserve">Fortalecer la infraestructura, uso y aprovechamiento de las tecnologías de la información, para optimizar la capacidad institucional
</v>
      </c>
      <c r="H16" t="str">
        <f>VLOOKUP($A16,'Plan de acci�n consolidado 2025'!$A$3:$V$504,H$1,0)</f>
        <v xml:space="preserve">Cumplimiento de productos del PAI asociados a Fortalecer la infraestructura, uso y aprovechamiento de las tecnologías de la información, para optimizar la capacidad institucional
</v>
      </c>
      <c r="I16" t="str">
        <f>VLOOKUP($A16,'Plan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6" t="str">
        <f>VLOOKUP($A16,'Plan de acci�n consolidado 2025'!$A$3:$V$504,J$1,0)</f>
        <v xml:space="preserve">PND - 5-31-5-d- Convergencia regional - Gobierno digital para la gente </v>
      </c>
      <c r="K16" t="str">
        <f>VLOOKUP($A16,'Plan de acci�n consolidado 2025'!$A$3:$V$504,K$1,0)</f>
        <v>No</v>
      </c>
      <c r="L16" t="str">
        <f>VLOOKUP($A16,'Plan de acci�n consolidado 2025'!$A$3:$V$504,L$1,0)</f>
        <v>C-3599-0200-0006-53105d</v>
      </c>
      <c r="M16" t="str">
        <f>VLOOKUP($A16,'Plan de acci�n consolidado 2025'!$A$3:$V$504,M$1,0)</f>
        <v>Política Gobierno Digital _DIMENSIÓN Gestión con Valores para Resultados</v>
      </c>
      <c r="N16" t="str">
        <f>VLOOKUP($A16,'Plan de acci�n consolidado 2025'!$A$3:$V$504,N$1,0)</f>
        <v>DECRETO 612</v>
      </c>
      <c r="O16" t="str">
        <f>VLOOKUP($A16,'Plan de acci�n consolidado 2025'!$A$3:$V$504,O$1,0)</f>
        <v>Plan estratégico de tecnologías de información, ejecutado (Informes de seguimiento y avance trimestrales con soportes documentales del cumplimiento)</v>
      </c>
      <c r="P16">
        <f>VLOOKUP($A16,'Plan de acci�n consolidado 2025'!$A$3:$V$504,P$1,0)</f>
        <v>20</v>
      </c>
      <c r="Q16">
        <f>VLOOKUP($A16,'Plan de acci�n consolidado 2025'!$A$3:$V$504,Q$1,0)</f>
        <v>100</v>
      </c>
      <c r="R16" t="str">
        <f>VLOOKUP($A16,'Plan de acci�n consolidado 2025'!$A$3:$V$504,R$1,0)</f>
        <v>Porcentual</v>
      </c>
      <c r="S16" t="str">
        <f>VLOOKUP($A16,'Plan de acci�n consolidado 2025'!$A$3:$V$504,S$1,0)</f>
        <v>% de plan ejecutado / 100% de plan a ejecutar</v>
      </c>
      <c r="T16" s="183" t="str">
        <f>VLOOKUP($A16,'Plan de acci�n consolidado 2025'!$A$3:$V$504,T$1,0)</f>
        <v>2025-01-13</v>
      </c>
      <c r="U16" s="183" t="str">
        <f>VLOOKUP($A16,'Plan de acci�n consolidado 2025'!$A$3:$V$504,U$1,0)</f>
        <v>2025-12-12</v>
      </c>
      <c r="V16" t="str">
        <f>VLOOKUP($A16,'Plan de acci�n consolidado 2025'!$A$3:$V$504,V$1,0)</f>
        <v>20-OFICINA DE TECNOLOGÍA E INFORMÁTICA</v>
      </c>
      <c r="W16"/>
      <c r="X16"/>
    </row>
    <row r="17" spans="1:24" x14ac:dyDescent="0.25">
      <c r="A17" s="31" t="s">
        <v>559</v>
      </c>
      <c r="B17" t="str">
        <f>VLOOKUP($A17,'Plan de acci�n consolidado 2025'!$A$3:$V$504,B$1,0)</f>
        <v>20-OFICINA DE TECNOLOGÍA E INFORMÁTICA</v>
      </c>
      <c r="C17">
        <f>VLOOKUP($A17,'Plan de acci�n consolidado 2025'!$A$3:$V$504,C$1,0)</f>
        <v>0</v>
      </c>
      <c r="D17" t="str">
        <f>VLOOKUP($A17,'Plan de acci�n consolidado 2025'!$A$3:$V$504,D$1,0)</f>
        <v>Actividad propia</v>
      </c>
      <c r="E17" t="str">
        <f>VLOOKUP($A17,'Plan de acci�n consolidado 2025'!$A$3:$V$504,E$1,0)</f>
        <v>20.5.1</v>
      </c>
      <c r="F17" t="str">
        <f>VLOOKUP($A17,'Plan de acci�n consolidado 2025'!$A$3:$V$504,F$1,0)</f>
        <v>N/A</v>
      </c>
      <c r="G17" t="str">
        <f>VLOOKUP($A17,'Plan de acci�n consolidado 2025'!$A$3:$V$504,G$1,0)</f>
        <v>N/A</v>
      </c>
      <c r="H17" t="str">
        <f>VLOOKUP($A17,'Plan de acci�n consolidado 2025'!$A$3:$V$504,H$1,0)</f>
        <v>N/A</v>
      </c>
      <c r="I17" t="str">
        <f>VLOOKUP($A17,'Plan de acci�n consolidado 2025'!$A$3:$V$504,I$1,0)</f>
        <v>N/A</v>
      </c>
      <c r="J17" t="str">
        <f>VLOOKUP($A17,'Plan de acci�n consolidado 2025'!$A$3:$V$504,J$1,0)</f>
        <v>N/A</v>
      </c>
      <c r="K17" t="str">
        <f>VLOOKUP($A17,'Plan de acci�n consolidado 2025'!$A$3:$V$504,K$1,0)</f>
        <v>N/A</v>
      </c>
      <c r="L17" t="str">
        <f>VLOOKUP($A17,'Plan de acci�n consolidado 2025'!$A$3:$V$504,L$1,0)</f>
        <v>N/A</v>
      </c>
      <c r="M17" t="str">
        <f>VLOOKUP($A17,'Plan de acci�n consolidado 2025'!$A$3:$V$504,M$1,0)</f>
        <v>N/A</v>
      </c>
      <c r="N17" t="str">
        <f>VLOOKUP($A17,'Plan de acci�n consolidado 2025'!$A$3:$V$504,N$1,0)</f>
        <v>N/A</v>
      </c>
      <c r="O17" t="str">
        <f>VLOOKUP($A17,'Plan de acci�n consolidado 2025'!$A$3:$V$504,O$1,0)</f>
        <v>Formular plan estratégico de tecnologías de información PETI incluyendo hoja de ruta para la vigencia   (Hoja de ruta del PETI actualizada/ único entregable)</v>
      </c>
      <c r="P17">
        <f>VLOOKUP($A17,'Plan de acci�n consolidado 2025'!$A$3:$V$504,P$1,0)</f>
        <v>20</v>
      </c>
      <c r="Q17">
        <f>VLOOKUP($A17,'Plan de acci�n consolidado 2025'!$A$3:$V$504,Q$1,0)</f>
        <v>1</v>
      </c>
      <c r="R17" t="str">
        <f>VLOOKUP($A17,'Plan de acci�n consolidado 2025'!$A$3:$V$504,R$1,0)</f>
        <v>Númerica</v>
      </c>
      <c r="S17" t="str">
        <f>VLOOKUP($A17,'Plan de acci�n consolidado 2025'!$A$3:$V$504,S$1,0)</f>
        <v># de plan formulado / 1 plan a formular</v>
      </c>
      <c r="T17" s="183" t="str">
        <f>VLOOKUP($A17,'Plan de acci�n consolidado 2025'!$A$3:$V$504,T$1,0)</f>
        <v>2025-01-13</v>
      </c>
      <c r="U17" s="183" t="str">
        <f>VLOOKUP($A17,'Plan de acci�n consolidado 2025'!$A$3:$V$504,U$1,0)</f>
        <v>2025-01-31</v>
      </c>
      <c r="V17" t="str">
        <f>VLOOKUP($A17,'Plan de acci�n consolidado 2025'!$A$3:$V$504,V$1,0)</f>
        <v>20-OFICINA DE TECNOLOGÍA E INFORMÁTICA</v>
      </c>
      <c r="W17"/>
      <c r="X17"/>
    </row>
    <row r="18" spans="1:24" x14ac:dyDescent="0.25">
      <c r="A18" s="31" t="s">
        <v>560</v>
      </c>
      <c r="B18" t="str">
        <f>VLOOKUP($A18,'Plan de acci�n consolidado 2025'!$A$3:$V$504,B$1,0)</f>
        <v>20-OFICINA DE TECNOLOGÍA E INFORMÁTICA</v>
      </c>
      <c r="C18">
        <f>VLOOKUP($A18,'Plan de acci�n consolidado 2025'!$A$3:$V$504,C$1,0)</f>
        <v>0</v>
      </c>
      <c r="D18" t="str">
        <f>VLOOKUP($A18,'Plan de acci�n consolidado 2025'!$A$3:$V$504,D$1,0)</f>
        <v>Actividad propia</v>
      </c>
      <c r="E18" t="str">
        <f>VLOOKUP($A18,'Plan de acci�n consolidado 2025'!$A$3:$V$504,E$1,0)</f>
        <v>20.5.2</v>
      </c>
      <c r="F18" t="str">
        <f>VLOOKUP($A18,'Plan de acci�n consolidado 2025'!$A$3:$V$504,F$1,0)</f>
        <v>N/A</v>
      </c>
      <c r="G18" t="str">
        <f>VLOOKUP($A18,'Plan de acci�n consolidado 2025'!$A$3:$V$504,G$1,0)</f>
        <v>N/A</v>
      </c>
      <c r="H18" t="str">
        <f>VLOOKUP($A18,'Plan de acci�n consolidado 2025'!$A$3:$V$504,H$1,0)</f>
        <v>N/A</v>
      </c>
      <c r="I18" t="str">
        <f>VLOOKUP($A18,'Plan de acci�n consolidado 2025'!$A$3:$V$504,I$1,0)</f>
        <v>N/A</v>
      </c>
      <c r="J18" t="str">
        <f>VLOOKUP($A18,'Plan de acci�n consolidado 2025'!$A$3:$V$504,J$1,0)</f>
        <v>N/A</v>
      </c>
      <c r="K18" t="str">
        <f>VLOOKUP($A18,'Plan de acci�n consolidado 2025'!$A$3:$V$504,K$1,0)</f>
        <v>N/A</v>
      </c>
      <c r="L18" t="str">
        <f>VLOOKUP($A18,'Plan de acci�n consolidado 2025'!$A$3:$V$504,L$1,0)</f>
        <v>N/A</v>
      </c>
      <c r="M18" t="str">
        <f>VLOOKUP($A18,'Plan de acci�n consolidado 2025'!$A$3:$V$504,M$1,0)</f>
        <v>N/A</v>
      </c>
      <c r="N18" t="str">
        <f>VLOOKUP($A18,'Plan de acci�n consolidado 2025'!$A$3:$V$504,N$1,0)</f>
        <v>N/A</v>
      </c>
      <c r="O18" t="str">
        <f>VLOOKUP($A18,'Plan de acci�n consolidado 2025'!$A$3:$V$504,O$1,0)</f>
        <v>Realizar seguimiento trimestral a la ejecución del PETI. (Informes de seguimiento y avance trimestrales con soportes documentales del cumplimiento con corte  marzo, junio, septiembre, diciembre)</v>
      </c>
      <c r="P18">
        <f>VLOOKUP($A18,'Plan de acci�n consolidado 2025'!$A$3:$V$504,P$1,0)</f>
        <v>80</v>
      </c>
      <c r="Q18">
        <f>VLOOKUP($A18,'Plan de acci�n consolidado 2025'!$A$3:$V$504,Q$1,0)</f>
        <v>100</v>
      </c>
      <c r="R18" t="str">
        <f>VLOOKUP($A18,'Plan de acci�n consolidado 2025'!$A$3:$V$504,R$1,0)</f>
        <v>Porcentual</v>
      </c>
      <c r="S18" t="str">
        <f>VLOOKUP($A18,'Plan de acci�n consolidado 2025'!$A$3:$V$504,S$1,0)</f>
        <v>% de plan ejecutado / 100% de plan a ejecutar</v>
      </c>
      <c r="T18" s="183" t="str">
        <f>VLOOKUP($A18,'Plan de acci�n consolidado 2025'!$A$3:$V$504,T$1,0)</f>
        <v>2025-02-03</v>
      </c>
      <c r="U18" s="183" t="str">
        <f>VLOOKUP($A18,'Plan de acci�n consolidado 2025'!$A$3:$V$504,U$1,0)</f>
        <v>2025-12-12</v>
      </c>
      <c r="V18" t="str">
        <f>VLOOKUP($A18,'Plan de acci�n consolidado 2025'!$A$3:$V$504,V$1,0)</f>
        <v>20-OFICINA DE TECNOLOGÍA E INFORMÁTICA</v>
      </c>
      <c r="W18"/>
      <c r="X18"/>
    </row>
    <row r="19" spans="1:24" x14ac:dyDescent="0.25">
      <c r="A19" s="31" t="s">
        <v>562</v>
      </c>
      <c r="B19" t="str">
        <f>VLOOKUP($A19,'Plan de acci�n consolidado 2025'!$A$3:$V$504,B$1,0)</f>
        <v>117-GRUPO DE TRABAJO DE DESARROLLO DE TALENTO HUMANO</v>
      </c>
      <c r="C19">
        <f>VLOOKUP($A19,'Plan de acci�n consolidado 2025'!$A$3:$V$504,C$1,0)</f>
        <v>0</v>
      </c>
      <c r="D19" t="str">
        <f>VLOOKUP($A19,'Plan de acci�n consolidado 2025'!$A$3:$V$504,D$1,0)</f>
        <v>Producto</v>
      </c>
      <c r="E19" t="str">
        <f>VLOOKUP($A19,'Plan de acci�n consolidado 2025'!$A$3:$V$504,E$1,0)</f>
        <v>117.1</v>
      </c>
      <c r="F19" t="str">
        <f>VLOOKUP($A19,'Plan de acci�n consolidado 2025'!$A$3:$V$504,F$1,0)</f>
        <v>Innovador</v>
      </c>
      <c r="G19" t="str">
        <f>VLOOKUP($A19,'Plan de acci�n consolidado 2025'!$A$3:$V$504,G$1,0)</f>
        <v xml:space="preserve">Fortalecer la gestión de la información, el conocimiento y la innovación para optimizar la capacidad institucional 
</v>
      </c>
      <c r="H19" t="str">
        <f>VLOOKUP($A19,'Plan de acci�n consolidado 2025'!$A$3:$V$504,H$1,0)</f>
        <v xml:space="preserve">Cumplimiento de productos del PAI asociados a Fortalecer la gestión de la información, el conocimiento y la innovación para optimizar la capacidad institucional 
</v>
      </c>
      <c r="I19" t="str">
        <f>VLOOKUP($A19,'Plan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9" t="str">
        <f>VLOOKUP($A19,'Plan de acci�n consolidado 2025'!$A$3:$V$504,J$1,0)</f>
        <v xml:space="preserve">PND - 5-31-5-b- Convergencia regional - Entidades públicas territoriales y nacionales fortalecidas </v>
      </c>
      <c r="K19" t="str">
        <f>VLOOKUP($A19,'Plan de acci�n consolidado 2025'!$A$3:$V$504,K$1,0)</f>
        <v>No</v>
      </c>
      <c r="L19" t="str">
        <f>VLOOKUP($A19,'Plan de acci�n consolidado 2025'!$A$3:$V$504,L$1,0)</f>
        <v>N/A</v>
      </c>
      <c r="M19" t="str">
        <f>VLOOKUP($A19,'Plan de acci�n consolidado 2025'!$A$3:$V$504,M$1,0)</f>
        <v>Política de Gestión Estratégica del Talento Humano _DIMENSIÓN Talento humano</v>
      </c>
      <c r="N19" t="str">
        <f>VLOOKUP($A19,'Plan de acci�n consolidado 2025'!$A$3:$V$504,N$1,0)</f>
        <v>N/A</v>
      </c>
      <c r="O19" t="str">
        <f>VLOOKUP($A19,'Plan de acci�n consolidado 2025'!$A$3:$V$504,O$1,0)</f>
        <v>Estrategia de ingreso efectivo de nuevos funcionarios que conduzca a la garantía del bienestar integral implementada. (Informe final de la implementación de la estrategia)</v>
      </c>
      <c r="P19">
        <f>VLOOKUP($A19,'Plan de acci�n consolidado 2025'!$A$3:$V$504,P$1,0)</f>
        <v>15</v>
      </c>
      <c r="Q19">
        <f>VLOOKUP($A19,'Plan de acci�n consolidado 2025'!$A$3:$V$504,Q$1,0)</f>
        <v>100</v>
      </c>
      <c r="R19" t="str">
        <f>VLOOKUP($A19,'Plan de acci�n consolidado 2025'!$A$3:$V$504,R$1,0)</f>
        <v>Porcentual</v>
      </c>
      <c r="S19" t="str">
        <f>VLOOKUP($A19,'Plan de acci�n consolidado 2025'!$A$3:$V$504,S$1,0)</f>
        <v>% de estrategias de ingreso efectivo de nuevos funcionarios realizada / 100% de estrategias de ingreso efectivo de nuevos funcionarios a realizar</v>
      </c>
      <c r="T19" s="183" t="str">
        <f>VLOOKUP($A19,'Plan de acci�n consolidado 2025'!$A$3:$V$504,T$1,0)</f>
        <v>2025-02-03</v>
      </c>
      <c r="U19" s="183" t="str">
        <f>VLOOKUP($A19,'Plan de acci�n consolidado 2025'!$A$3:$V$504,U$1,0)</f>
        <v>2025-11-28</v>
      </c>
      <c r="V19" t="str">
        <f>VLOOKUP($A19,'Plan de acci�n consolidado 2025'!$A$3:$V$504,V$1,0)</f>
        <v>117-GRUPO DE TRABAJO DE DESARROLLO DE TALENTO HUMANO</v>
      </c>
      <c r="W19"/>
      <c r="X19"/>
    </row>
    <row r="20" spans="1:24" x14ac:dyDescent="0.25">
      <c r="A20" s="31" t="s">
        <v>564</v>
      </c>
      <c r="B20" t="str">
        <f>VLOOKUP($A20,'Plan de acci�n consolidado 2025'!$A$3:$V$504,B$1,0)</f>
        <v>117-GRUPO DE TRABAJO DE DESARROLLO DE TALENTO HUMANO</v>
      </c>
      <c r="C20">
        <f>VLOOKUP($A20,'Plan de acci�n consolidado 2025'!$A$3:$V$504,C$1,0)</f>
        <v>0</v>
      </c>
      <c r="D20" t="str">
        <f>VLOOKUP($A20,'Plan de acci�n consolidado 2025'!$A$3:$V$504,D$1,0)</f>
        <v>Actividad propia</v>
      </c>
      <c r="E20" t="str">
        <f>VLOOKUP($A20,'Plan de acci�n consolidado 2025'!$A$3:$V$504,E$1,0)</f>
        <v>117.1.1</v>
      </c>
      <c r="F20" t="str">
        <f>VLOOKUP($A20,'Plan de acci�n consolidado 2025'!$A$3:$V$504,F$1,0)</f>
        <v>N/A</v>
      </c>
      <c r="G20" t="str">
        <f>VLOOKUP($A20,'Plan de acci�n consolidado 2025'!$A$3:$V$504,G$1,0)</f>
        <v>N/A</v>
      </c>
      <c r="H20" t="str">
        <f>VLOOKUP($A20,'Plan de acci�n consolidado 2025'!$A$3:$V$504,H$1,0)</f>
        <v>N/A</v>
      </c>
      <c r="I20" t="str">
        <f>VLOOKUP($A20,'Plan de acci�n consolidado 2025'!$A$3:$V$504,I$1,0)</f>
        <v>N/A</v>
      </c>
      <c r="J20" t="str">
        <f>VLOOKUP($A20,'Plan de acci�n consolidado 2025'!$A$3:$V$504,J$1,0)</f>
        <v>N/A</v>
      </c>
      <c r="K20" t="str">
        <f>VLOOKUP($A20,'Plan de acci�n consolidado 2025'!$A$3:$V$504,K$1,0)</f>
        <v>N/A</v>
      </c>
      <c r="L20" t="str">
        <f>VLOOKUP($A20,'Plan de acci�n consolidado 2025'!$A$3:$V$504,L$1,0)</f>
        <v>N/A</v>
      </c>
      <c r="M20" t="str">
        <f>VLOOKUP($A20,'Plan de acci�n consolidado 2025'!$A$3:$V$504,M$1,0)</f>
        <v>N/A</v>
      </c>
      <c r="N20" t="str">
        <f>VLOOKUP($A20,'Plan de acci�n consolidado 2025'!$A$3:$V$504,N$1,0)</f>
        <v>N/A</v>
      </c>
      <c r="O20" t="str">
        <f>VLOOKUP($A20,'Plan de acci�n consolidado 2025'!$A$3:$V$504,O$1,0)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20">
        <f>VLOOKUP($A20,'Plan de acci�n consolidado 2025'!$A$3:$V$504,P$1,0)</f>
        <v>25</v>
      </c>
      <c r="Q20">
        <f>VLOOKUP($A20,'Plan de acci�n consolidado 2025'!$A$3:$V$504,Q$1,0)</f>
        <v>100</v>
      </c>
      <c r="R20" t="str">
        <f>VLOOKUP($A20,'Plan de acci�n consolidado 2025'!$A$3:$V$504,R$1,0)</f>
        <v>Porcentual</v>
      </c>
      <c r="S20" t="str">
        <f>VLOOKUP($A20,'Plan de acci�n consolidado 2025'!$A$3:$V$504,S$1,0)</f>
        <v>% de nuevos servidores impactados con la campaña / 100% de nuevos servidores</v>
      </c>
      <c r="T20" s="183" t="str">
        <f>VLOOKUP($A20,'Plan de acci�n consolidado 2025'!$A$3:$V$504,T$1,0)</f>
        <v>2025-02-03</v>
      </c>
      <c r="U20" s="183" t="str">
        <f>VLOOKUP($A20,'Plan de acci�n consolidado 2025'!$A$3:$V$504,U$1,0)</f>
        <v>2025-11-28</v>
      </c>
      <c r="V20" t="str">
        <f>VLOOKUP($A20,'Plan de acci�n consolidado 2025'!$A$3:$V$504,V$1,0)</f>
        <v>117-GRUPO DE TRABAJO DE DESARROLLO DE TALENTO HUMANO</v>
      </c>
      <c r="W20"/>
      <c r="X20"/>
    </row>
    <row r="21" spans="1:24" x14ac:dyDescent="0.25">
      <c r="A21" s="31" t="s">
        <v>566</v>
      </c>
      <c r="B21" t="str">
        <f>VLOOKUP($A21,'Plan de acci�n consolidado 2025'!$A$3:$V$504,B$1,0)</f>
        <v>117-GRUPO DE TRABAJO DE DESARROLLO DE TALENTO HUMANO</v>
      </c>
      <c r="C21">
        <f>VLOOKUP($A21,'Plan de acci�n consolidado 2025'!$A$3:$V$504,C$1,0)</f>
        <v>0</v>
      </c>
      <c r="D21" t="str">
        <f>VLOOKUP($A21,'Plan de acci�n consolidado 2025'!$A$3:$V$504,D$1,0)</f>
        <v>Actividad propia</v>
      </c>
      <c r="E21" t="str">
        <f>VLOOKUP($A21,'Plan de acci�n consolidado 2025'!$A$3:$V$504,E$1,0)</f>
        <v>117.1.2</v>
      </c>
      <c r="F21" t="str">
        <f>VLOOKUP($A21,'Plan de acci�n consolidado 2025'!$A$3:$V$504,F$1,0)</f>
        <v>N/A</v>
      </c>
      <c r="G21" t="str">
        <f>VLOOKUP($A21,'Plan de acci�n consolidado 2025'!$A$3:$V$504,G$1,0)</f>
        <v>N/A</v>
      </c>
      <c r="H21" t="str">
        <f>VLOOKUP($A21,'Plan de acci�n consolidado 2025'!$A$3:$V$504,H$1,0)</f>
        <v>N/A</v>
      </c>
      <c r="I21" t="str">
        <f>VLOOKUP($A21,'Plan de acci�n consolidado 2025'!$A$3:$V$504,I$1,0)</f>
        <v>N/A</v>
      </c>
      <c r="J21" t="str">
        <f>VLOOKUP($A21,'Plan de acci�n consolidado 2025'!$A$3:$V$504,J$1,0)</f>
        <v>N/A</v>
      </c>
      <c r="K21" t="str">
        <f>VLOOKUP($A21,'Plan de acci�n consolidado 2025'!$A$3:$V$504,K$1,0)</f>
        <v>N/A</v>
      </c>
      <c r="L21" t="str">
        <f>VLOOKUP($A21,'Plan de acci�n consolidado 2025'!$A$3:$V$504,L$1,0)</f>
        <v>N/A</v>
      </c>
      <c r="M21" t="str">
        <f>VLOOKUP($A21,'Plan de acci�n consolidado 2025'!$A$3:$V$504,M$1,0)</f>
        <v>N/A</v>
      </c>
      <c r="N21" t="str">
        <f>VLOOKUP($A21,'Plan de acci�n consolidado 2025'!$A$3:$V$504,N$1,0)</f>
        <v>N/A</v>
      </c>
      <c r="O21" t="str">
        <f>VLOOKUP($A21,'Plan de acci�n consolidado 2025'!$A$3:$V$504,O$1,0)</f>
        <v>Realizar un Taller de adaptación al cambio dirigido a los líderes de las área (Listado de asistencia del taller)</v>
      </c>
      <c r="P21">
        <f>VLOOKUP($A21,'Plan de acci�n consolidado 2025'!$A$3:$V$504,P$1,0)</f>
        <v>25</v>
      </c>
      <c r="Q21">
        <f>VLOOKUP($A21,'Plan de acci�n consolidado 2025'!$A$3:$V$504,Q$1,0)</f>
        <v>1</v>
      </c>
      <c r="R21" t="str">
        <f>VLOOKUP($A21,'Plan de acci�n consolidado 2025'!$A$3:$V$504,R$1,0)</f>
        <v>Númerica</v>
      </c>
      <c r="S21" t="str">
        <f>VLOOKUP($A21,'Plan de acci�n consolidado 2025'!$A$3:$V$504,S$1,0)</f>
        <v># de taller de adaptación al cambio dirigido a los líderes realizado / 1 taller de adaptación al cambio dirigido a los líderes a realizar</v>
      </c>
      <c r="T21" s="183" t="str">
        <f>VLOOKUP($A21,'Plan de acci�n consolidado 2025'!$A$3:$V$504,T$1,0)</f>
        <v>2025-04-01</v>
      </c>
      <c r="U21" s="183" t="str">
        <f>VLOOKUP($A21,'Plan de acci�n consolidado 2025'!$A$3:$V$504,U$1,0)</f>
        <v>2025-04-30</v>
      </c>
      <c r="V21" t="str">
        <f>VLOOKUP($A21,'Plan de acci�n consolidado 2025'!$A$3:$V$504,V$1,0)</f>
        <v>117-GRUPO DE TRABAJO DE DESARROLLO DE TALENTO HUMANO</v>
      </c>
      <c r="W21"/>
      <c r="X21"/>
    </row>
    <row r="22" spans="1:24" x14ac:dyDescent="0.25">
      <c r="A22" s="31" t="s">
        <v>568</v>
      </c>
      <c r="B22" t="str">
        <f>VLOOKUP($A22,'Plan de acci�n consolidado 2025'!$A$3:$V$504,B$1,0)</f>
        <v>117-GRUPO DE TRABAJO DE DESARROLLO DE TALENTO HUMANO</v>
      </c>
      <c r="C22">
        <f>VLOOKUP($A22,'Plan de acci�n consolidado 2025'!$A$3:$V$504,C$1,0)</f>
        <v>0</v>
      </c>
      <c r="D22" t="str">
        <f>VLOOKUP($A22,'Plan de acci�n consolidado 2025'!$A$3:$V$504,D$1,0)</f>
        <v>Actividad propia</v>
      </c>
      <c r="E22" t="str">
        <f>VLOOKUP($A22,'Plan de acci�n consolidado 2025'!$A$3:$V$504,E$1,0)</f>
        <v>117.1.3</v>
      </c>
      <c r="F22" t="str">
        <f>VLOOKUP($A22,'Plan de acci�n consolidado 2025'!$A$3:$V$504,F$1,0)</f>
        <v>N/A</v>
      </c>
      <c r="G22" t="str">
        <f>VLOOKUP($A22,'Plan de acci�n consolidado 2025'!$A$3:$V$504,G$1,0)</f>
        <v>N/A</v>
      </c>
      <c r="H22" t="str">
        <f>VLOOKUP($A22,'Plan de acci�n consolidado 2025'!$A$3:$V$504,H$1,0)</f>
        <v>N/A</v>
      </c>
      <c r="I22" t="str">
        <f>VLOOKUP($A22,'Plan de acci�n consolidado 2025'!$A$3:$V$504,I$1,0)</f>
        <v>N/A</v>
      </c>
      <c r="J22" t="str">
        <f>VLOOKUP($A22,'Plan de acci�n consolidado 2025'!$A$3:$V$504,J$1,0)</f>
        <v>N/A</v>
      </c>
      <c r="K22" t="str">
        <f>VLOOKUP($A22,'Plan de acci�n consolidado 2025'!$A$3:$V$504,K$1,0)</f>
        <v>N/A</v>
      </c>
      <c r="L22" t="str">
        <f>VLOOKUP($A22,'Plan de acci�n consolidado 2025'!$A$3:$V$504,L$1,0)</f>
        <v>N/A</v>
      </c>
      <c r="M22" t="str">
        <f>VLOOKUP($A22,'Plan de acci�n consolidado 2025'!$A$3:$V$504,M$1,0)</f>
        <v>N/A</v>
      </c>
      <c r="N22" t="str">
        <f>VLOOKUP($A22,'Plan de acci�n consolidado 2025'!$A$3:$V$504,N$1,0)</f>
        <v>N/A</v>
      </c>
      <c r="O22" t="str">
        <f>VLOOKUP($A22,'Plan de acci�n consolidado 2025'!$A$3:$V$504,O$1,0)</f>
        <v>Realizar encuesta sociodemográfica con el fin de caracterizar a los servidores e identificar acciones de mejora en pro de la felicidad de los servidores.  (Informe de los resultados de la encuesta / Documento que defina las acciones de mejora a implementar.)</v>
      </c>
      <c r="P22">
        <f>VLOOKUP($A22,'Plan de acci�n consolidado 2025'!$A$3:$V$504,P$1,0)</f>
        <v>25</v>
      </c>
      <c r="Q22">
        <f>VLOOKUP($A22,'Plan de acci�n consolidado 2025'!$A$3:$V$504,Q$1,0)</f>
        <v>1</v>
      </c>
      <c r="R22" t="str">
        <f>VLOOKUP($A22,'Plan de acci�n consolidado 2025'!$A$3:$V$504,R$1,0)</f>
        <v>Númerica</v>
      </c>
      <c r="S22" t="str">
        <f>VLOOKUP($A22,'Plan de acci�n consolidado 2025'!$A$3:$V$504,S$1,0)</f>
        <v># de informe realizado / 1 informe programado</v>
      </c>
      <c r="T22" s="183" t="str">
        <f>VLOOKUP($A22,'Plan de acci�n consolidado 2025'!$A$3:$V$504,T$1,0)</f>
        <v>2025-06-03</v>
      </c>
      <c r="U22" s="183" t="str">
        <f>VLOOKUP($A22,'Plan de acci�n consolidado 2025'!$A$3:$V$504,U$1,0)</f>
        <v>2025-07-01</v>
      </c>
      <c r="V22" t="str">
        <f>VLOOKUP($A22,'Plan de acci�n consolidado 2025'!$A$3:$V$504,V$1,0)</f>
        <v>117-GRUPO DE TRABAJO DE DESARROLLO DE TALENTO HUMANO</v>
      </c>
      <c r="W22"/>
      <c r="X22"/>
    </row>
    <row r="23" spans="1:24" x14ac:dyDescent="0.25">
      <c r="A23" s="31" t="s">
        <v>570</v>
      </c>
      <c r="B23" t="str">
        <f>VLOOKUP($A23,'Plan de acci�n consolidado 2025'!$A$3:$V$504,B$1,0)</f>
        <v>117-GRUPO DE TRABAJO DE DESARROLLO DE TALENTO HUMANO</v>
      </c>
      <c r="C23">
        <f>VLOOKUP($A23,'Plan de acci�n consolidado 2025'!$A$3:$V$504,C$1,0)</f>
        <v>0</v>
      </c>
      <c r="D23" t="str">
        <f>VLOOKUP($A23,'Plan de acci�n consolidado 2025'!$A$3:$V$504,D$1,0)</f>
        <v>Actividad propia</v>
      </c>
      <c r="E23" t="str">
        <f>VLOOKUP($A23,'Plan de acci�n consolidado 2025'!$A$3:$V$504,E$1,0)</f>
        <v>117.1.4</v>
      </c>
      <c r="F23" t="str">
        <f>VLOOKUP($A23,'Plan de acci�n consolidado 2025'!$A$3:$V$504,F$1,0)</f>
        <v>N/A</v>
      </c>
      <c r="G23" t="str">
        <f>VLOOKUP($A23,'Plan de acci�n consolidado 2025'!$A$3:$V$504,G$1,0)</f>
        <v>N/A</v>
      </c>
      <c r="H23" t="str">
        <f>VLOOKUP($A23,'Plan de acci�n consolidado 2025'!$A$3:$V$504,H$1,0)</f>
        <v>N/A</v>
      </c>
      <c r="I23" t="str">
        <f>VLOOKUP($A23,'Plan de acci�n consolidado 2025'!$A$3:$V$504,I$1,0)</f>
        <v>N/A</v>
      </c>
      <c r="J23" t="str">
        <f>VLOOKUP($A23,'Plan de acci�n consolidado 2025'!$A$3:$V$504,J$1,0)</f>
        <v>N/A</v>
      </c>
      <c r="K23" t="str">
        <f>VLOOKUP($A23,'Plan de acci�n consolidado 2025'!$A$3:$V$504,K$1,0)</f>
        <v>N/A</v>
      </c>
      <c r="L23" t="str">
        <f>VLOOKUP($A23,'Plan de acci�n consolidado 2025'!$A$3:$V$504,L$1,0)</f>
        <v>N/A</v>
      </c>
      <c r="M23" t="str">
        <f>VLOOKUP($A23,'Plan de acci�n consolidado 2025'!$A$3:$V$504,M$1,0)</f>
        <v>N/A</v>
      </c>
      <c r="N23" t="str">
        <f>VLOOKUP($A23,'Plan de acci�n consolidado 2025'!$A$3:$V$504,N$1,0)</f>
        <v>N/A</v>
      </c>
      <c r="O23" t="str">
        <f>VLOOKUP($A23,'Plan de acci�n consolidado 2025'!$A$3:$V$504,O$1,0)</f>
        <v>Realizar campañas "escuchando tus emociones" (Informe con estadísticas de las personas que participaron de la campaña)</v>
      </c>
      <c r="P23">
        <f>VLOOKUP($A23,'Plan de acci�n consolidado 2025'!$A$3:$V$504,P$1,0)</f>
        <v>25</v>
      </c>
      <c r="Q23">
        <f>VLOOKUP($A23,'Plan de acci�n consolidado 2025'!$A$3:$V$504,Q$1,0)</f>
        <v>6</v>
      </c>
      <c r="R23" t="str">
        <f>VLOOKUP($A23,'Plan de acci�n consolidado 2025'!$A$3:$V$504,R$1,0)</f>
        <v>Númerica</v>
      </c>
      <c r="S23" t="str">
        <f>VLOOKUP($A23,'Plan de acci�n consolidado 2025'!$A$3:$V$504,S$1,0)</f>
        <v># de campaña escuchando tus emociones a realizada / 6 campaña escuchando tus emociones a realizar</v>
      </c>
      <c r="T23" s="183" t="str">
        <f>VLOOKUP($A23,'Plan de acci�n consolidado 2025'!$A$3:$V$504,T$1,0)</f>
        <v>2025-06-03</v>
      </c>
      <c r="U23" s="183" t="str">
        <f>VLOOKUP($A23,'Plan de acci�n consolidado 2025'!$A$3:$V$504,U$1,0)</f>
        <v>2025-11-28</v>
      </c>
      <c r="V23" t="str">
        <f>VLOOKUP($A23,'Plan de acci�n consolidado 2025'!$A$3:$V$504,V$1,0)</f>
        <v>117-GRUPO DE TRABAJO DE DESARROLLO DE TALENTO HUMANO</v>
      </c>
      <c r="W23"/>
      <c r="X23"/>
    </row>
    <row r="24" spans="1:24" x14ac:dyDescent="0.25">
      <c r="A24" s="31" t="s">
        <v>572</v>
      </c>
      <c r="B24" t="str">
        <f>VLOOKUP($A24,'Plan de acci�n consolidado 2025'!$A$3:$V$504,B$1,0)</f>
        <v>117-GRUPO DE TRABAJO DE DESARROLLO DE TALENTO HUMANO</v>
      </c>
      <c r="C24">
        <f>VLOOKUP($A24,'Plan de acci�n consolidado 2025'!$A$3:$V$504,C$1,0)</f>
        <v>0</v>
      </c>
      <c r="D24" t="str">
        <f>VLOOKUP($A24,'Plan de acci�n consolidado 2025'!$A$3:$V$504,D$1,0)</f>
        <v>Producto</v>
      </c>
      <c r="E24" t="str">
        <f>VLOOKUP($A24,'Plan de acci�n consolidado 2025'!$A$3:$V$504,E$1,0)</f>
        <v>117.2</v>
      </c>
      <c r="F24" t="str">
        <f>VLOOKUP($A24,'Plan de acci�n consolidado 2025'!$A$3:$V$504,F$1,0)</f>
        <v>Operativo</v>
      </c>
      <c r="G24" t="str">
        <f>VLOOKUP($A24,'Plan de acci�n consolidado 2025'!$A$3:$V$504,G$1,0)</f>
        <v>Fortalecer el Sistema Integral de Gestión Institucional en el marco del Modelo Integrado de Planeación y gestión para mejorar la prestación del servicio.</v>
      </c>
      <c r="H24" t="str">
        <f>VLOOKUP($A24,'Plan de acci�n consolidado 2025'!$A$3:$V$504,H$1,0)</f>
        <v xml:space="preserve">Cumplimiento de productos del PAI asociados a Fortacer el Sistema Integral de Gestión Institucional para mejorar la prestación del servicio. 
</v>
      </c>
      <c r="I24" t="str">
        <f>VLOOKUP($A24,'Plan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 t="str">
        <f>VLOOKUP($A24,'Plan de acci�n consolidado 2025'!$A$3:$V$504,J$1,0)</f>
        <v xml:space="preserve">PND - 5-31-5-b- Convergencia regional - Entidades públicas territoriales y nacionales fortalecidas </v>
      </c>
      <c r="K24" t="str">
        <f>VLOOKUP($A24,'Plan de acci�n consolidado 2025'!$A$3:$V$504,K$1,0)</f>
        <v>No</v>
      </c>
      <c r="L24" t="str">
        <f>VLOOKUP($A24,'Plan de acci�n consolidado 2025'!$A$3:$V$504,L$1,0)</f>
        <v>N/A</v>
      </c>
      <c r="M24" t="str">
        <f>VLOOKUP($A24,'Plan de acci�n consolidado 2025'!$A$3:$V$504,M$1,0)</f>
        <v>Política de Gestión Estratégica del Talento Humano _DIMENSIÓN Talento humano</v>
      </c>
      <c r="N24" t="str">
        <f>VLOOKUP($A24,'Plan de acci�n consolidado 2025'!$A$3:$V$504,N$1,0)</f>
        <v>DECRETO 612;
PES_20240073</v>
      </c>
      <c r="O24" t="str">
        <f>VLOOKUP($A24,'Plan de acci�n consolidado 2025'!$A$3:$V$504,O$1,0)</f>
        <v>Documento del Plan Estratégico de Talento Humano, elaborado y publicado  (Plan elaborado y captura de pantalla de la publicación en página web de la SIC e Intrasic)</v>
      </c>
      <c r="P24">
        <f>VLOOKUP($A24,'Plan de acci�n consolidado 2025'!$A$3:$V$504,P$1,0)</f>
        <v>17</v>
      </c>
      <c r="Q24">
        <f>VLOOKUP($A24,'Plan de acci�n consolidado 2025'!$A$3:$V$504,Q$1,0)</f>
        <v>1</v>
      </c>
      <c r="R24" t="str">
        <f>VLOOKUP($A24,'Plan de acci�n consolidado 2025'!$A$3:$V$504,R$1,0)</f>
        <v>Númerica</v>
      </c>
      <c r="S24" t="str">
        <f>VLOOKUP($A24,'Plan de acci�n consolidado 2025'!$A$3:$V$504,S$1,0)</f>
        <v># de planes estratégicos de talento humano elaborados y publicados / 1 planes estratégicos de talento humano a elaborar y publicar</v>
      </c>
      <c r="T24" s="183" t="str">
        <f>VLOOKUP($A24,'Plan de acci�n consolidado 2025'!$A$3:$V$504,T$1,0)</f>
        <v>2025-01-20</v>
      </c>
      <c r="U24" s="183" t="str">
        <f>VLOOKUP($A24,'Plan de acci�n consolidado 2025'!$A$3:$V$504,U$1,0)</f>
        <v>2025-02-28</v>
      </c>
      <c r="V24" t="str">
        <f>VLOOKUP($A24,'Plan de acci�n consolidado 2025'!$A$3:$V$504,V$1,0)</f>
        <v>117-GRUPO DE TRABAJO DE DESARROLLO DE TALENTO HUMANO</v>
      </c>
      <c r="W24"/>
      <c r="X24"/>
    </row>
    <row r="25" spans="1:24" x14ac:dyDescent="0.25">
      <c r="A25" s="31" t="s">
        <v>574</v>
      </c>
      <c r="B25" t="str">
        <f>VLOOKUP($A25,'Plan de acci�n consolidado 2025'!$A$3:$V$504,B$1,0)</f>
        <v>117-GRUPO DE TRABAJO DE DESARROLLO DE TALENTO HUMANO</v>
      </c>
      <c r="C25">
        <f>VLOOKUP($A25,'Plan de acci�n consolidado 2025'!$A$3:$V$504,C$1,0)</f>
        <v>0</v>
      </c>
      <c r="D25" t="str">
        <f>VLOOKUP($A25,'Plan de acci�n consolidado 2025'!$A$3:$V$504,D$1,0)</f>
        <v>Actividad propia</v>
      </c>
      <c r="E25" t="str">
        <f>VLOOKUP($A25,'Plan de acci�n consolidado 2025'!$A$3:$V$504,E$1,0)</f>
        <v>117.2.1</v>
      </c>
      <c r="F25" t="str">
        <f>VLOOKUP($A25,'Plan de acci�n consolidado 2025'!$A$3:$V$504,F$1,0)</f>
        <v>N/A</v>
      </c>
      <c r="G25" t="str">
        <f>VLOOKUP($A25,'Plan de acci�n consolidado 2025'!$A$3:$V$504,G$1,0)</f>
        <v>N/A</v>
      </c>
      <c r="H25" t="str">
        <f>VLOOKUP($A25,'Plan de acci�n consolidado 2025'!$A$3:$V$504,H$1,0)</f>
        <v>N/A</v>
      </c>
      <c r="I25" t="str">
        <f>VLOOKUP($A25,'Plan de acci�n consolidado 2025'!$A$3:$V$504,I$1,0)</f>
        <v>N/A</v>
      </c>
      <c r="J25" t="str">
        <f>VLOOKUP($A25,'Plan de acci�n consolidado 2025'!$A$3:$V$504,J$1,0)</f>
        <v>N/A</v>
      </c>
      <c r="K25" t="str">
        <f>VLOOKUP($A25,'Plan de acci�n consolidado 2025'!$A$3:$V$504,K$1,0)</f>
        <v>N/A</v>
      </c>
      <c r="L25" t="str">
        <f>VLOOKUP($A25,'Plan de acci�n consolidado 2025'!$A$3:$V$504,L$1,0)</f>
        <v>N/A</v>
      </c>
      <c r="M25" t="str">
        <f>VLOOKUP($A25,'Plan de acci�n consolidado 2025'!$A$3:$V$504,M$1,0)</f>
        <v>N/A</v>
      </c>
      <c r="N25" t="str">
        <f>VLOOKUP($A25,'Plan de acci�n consolidado 2025'!$A$3:$V$504,N$1,0)</f>
        <v>N/A</v>
      </c>
      <c r="O25" t="str">
        <f>VLOOKUP($A25,'Plan de acci�n consolidado 2025'!$A$3:$V$504,O$1,0)</f>
        <v>Elaborar el documento del Plan Estratégico de Talento Humano (Documento del plan/único entregable)</v>
      </c>
      <c r="P25">
        <f>VLOOKUP($A25,'Plan de acci�n consolidado 2025'!$A$3:$V$504,P$1,0)</f>
        <v>60</v>
      </c>
      <c r="Q25">
        <f>VLOOKUP($A25,'Plan de acci�n consolidado 2025'!$A$3:$V$504,Q$1,0)</f>
        <v>1</v>
      </c>
      <c r="R25" t="str">
        <f>VLOOKUP($A25,'Plan de acci�n consolidado 2025'!$A$3:$V$504,R$1,0)</f>
        <v>Númerica</v>
      </c>
      <c r="S25" t="str">
        <f>VLOOKUP($A25,'Plan de acci�n consolidado 2025'!$A$3:$V$504,S$1,0)</f>
        <v># de planes estratégicos elaborados / 1 planes estratégico a elaborar</v>
      </c>
      <c r="T25" s="183" t="str">
        <f>VLOOKUP($A25,'Plan de acci�n consolidado 2025'!$A$3:$V$504,T$1,0)</f>
        <v>2025-01-20</v>
      </c>
      <c r="U25" s="183" t="str">
        <f>VLOOKUP($A25,'Plan de acci�n consolidado 2025'!$A$3:$V$504,U$1,0)</f>
        <v>2025-01-31</v>
      </c>
      <c r="V25" t="str">
        <f>VLOOKUP($A25,'Plan de acci�n consolidado 2025'!$A$3:$V$504,V$1,0)</f>
        <v>117-GRUPO DE TRABAJO DE DESARROLLO DE TALENTO HUMANO</v>
      </c>
      <c r="W25"/>
      <c r="X25"/>
    </row>
    <row r="26" spans="1:24" x14ac:dyDescent="0.25">
      <c r="A26" s="31" t="s">
        <v>576</v>
      </c>
      <c r="B26" t="str">
        <f>VLOOKUP($A26,'Plan de acci�n consolidado 2025'!$A$3:$V$504,B$1,0)</f>
        <v>117-GRUPO DE TRABAJO DE DESARROLLO DE TALENTO HUMANO</v>
      </c>
      <c r="C26">
        <f>VLOOKUP($A26,'Plan de acci�n consolidado 2025'!$A$3:$V$504,C$1,0)</f>
        <v>0</v>
      </c>
      <c r="D26" t="str">
        <f>VLOOKUP($A26,'Plan de acci�n consolidado 2025'!$A$3:$V$504,D$1,0)</f>
        <v>Actividad propia</v>
      </c>
      <c r="E26" t="str">
        <f>VLOOKUP($A26,'Plan de acci�n consolidado 2025'!$A$3:$V$504,E$1,0)</f>
        <v>117.2.2</v>
      </c>
      <c r="F26" t="str">
        <f>VLOOKUP($A26,'Plan de acci�n consolidado 2025'!$A$3:$V$504,F$1,0)</f>
        <v>N/A</v>
      </c>
      <c r="G26" t="str">
        <f>VLOOKUP($A26,'Plan de acci�n consolidado 2025'!$A$3:$V$504,G$1,0)</f>
        <v>N/A</v>
      </c>
      <c r="H26" t="str">
        <f>VLOOKUP($A26,'Plan de acci�n consolidado 2025'!$A$3:$V$504,H$1,0)</f>
        <v>N/A</v>
      </c>
      <c r="I26" t="str">
        <f>VLOOKUP($A26,'Plan de acci�n consolidado 2025'!$A$3:$V$504,I$1,0)</f>
        <v>N/A</v>
      </c>
      <c r="J26" t="str">
        <f>VLOOKUP($A26,'Plan de acci�n consolidado 2025'!$A$3:$V$504,J$1,0)</f>
        <v>N/A</v>
      </c>
      <c r="K26" t="str">
        <f>VLOOKUP($A26,'Plan de acci�n consolidado 2025'!$A$3:$V$504,K$1,0)</f>
        <v>N/A</v>
      </c>
      <c r="L26" t="str">
        <f>VLOOKUP($A26,'Plan de acci�n consolidado 2025'!$A$3:$V$504,L$1,0)</f>
        <v>N/A</v>
      </c>
      <c r="M26" t="str">
        <f>VLOOKUP($A26,'Plan de acci�n consolidado 2025'!$A$3:$V$504,M$1,0)</f>
        <v>N/A</v>
      </c>
      <c r="N26" t="str">
        <f>VLOOKUP($A26,'Plan de acci�n consolidado 2025'!$A$3:$V$504,N$1,0)</f>
        <v>N/A</v>
      </c>
      <c r="O26" t="str">
        <f>VLOOKUP($A26,'Plan de acci�n consolidado 2025'!$A$3:$V$504,O$1,0)</f>
        <v>Publicar el Plan Estratégico de Talento Humano  (Captura de pantalla de la publicación en página web de la SIC e Intrasic)</v>
      </c>
      <c r="P26">
        <f>VLOOKUP($A26,'Plan de acci�n consolidado 2025'!$A$3:$V$504,P$1,0)</f>
        <v>40</v>
      </c>
      <c r="Q26">
        <f>VLOOKUP($A26,'Plan de acci�n consolidado 2025'!$A$3:$V$504,Q$1,0)</f>
        <v>1</v>
      </c>
      <c r="R26" t="str">
        <f>VLOOKUP($A26,'Plan de acci�n consolidado 2025'!$A$3:$V$504,R$1,0)</f>
        <v>Númerica</v>
      </c>
      <c r="S26" t="str">
        <f>VLOOKUP($A26,'Plan de acci�n consolidado 2025'!$A$3:$V$504,S$1,0)</f>
        <v># de planes estratégicos publicados / 1 Planes estratégicos a publicar</v>
      </c>
      <c r="T26" s="183" t="str">
        <f>VLOOKUP($A26,'Plan de acci�n consolidado 2025'!$A$3:$V$504,T$1,0)</f>
        <v>2025-02-03</v>
      </c>
      <c r="U26" s="183" t="str">
        <f>VLOOKUP($A26,'Plan de acci�n consolidado 2025'!$A$3:$V$504,U$1,0)</f>
        <v>2025-02-28</v>
      </c>
      <c r="V26" t="str">
        <f>VLOOKUP($A26,'Plan de acci�n consolidado 2025'!$A$3:$V$504,V$1,0)</f>
        <v>117-GRUPO DE TRABAJO DE DESARROLLO DE TALENTO HUMANO</v>
      </c>
      <c r="W26"/>
      <c r="X26"/>
    </row>
    <row r="27" spans="1:24" x14ac:dyDescent="0.25">
      <c r="A27" s="31" t="s">
        <v>578</v>
      </c>
      <c r="B27" t="str">
        <f>VLOOKUP($A27,'Plan de acci�n consolidado 2025'!$A$3:$V$504,B$1,0)</f>
        <v>117-GRUPO DE TRABAJO DE DESARROLLO DE TALENTO HUMANO</v>
      </c>
      <c r="C27">
        <f>VLOOKUP($A27,'Plan de acci�n consolidado 2025'!$A$3:$V$504,C$1,0)</f>
        <v>0</v>
      </c>
      <c r="D27" t="str">
        <f>VLOOKUP($A27,'Plan de acci�n consolidado 2025'!$A$3:$V$504,D$1,0)</f>
        <v>Producto</v>
      </c>
      <c r="E27" t="str">
        <f>VLOOKUP($A27,'Plan de acci�n consolidado 2025'!$A$3:$V$504,E$1,0)</f>
        <v>117.3</v>
      </c>
      <c r="F27" t="str">
        <f>VLOOKUP($A27,'Plan de acci�n consolidado 2025'!$A$3:$V$504,F$1,0)</f>
        <v>Operativo</v>
      </c>
      <c r="G27" t="str">
        <f>VLOOKUP($A27,'Plan de acci�n consolidado 2025'!$A$3:$V$504,G$1,0)</f>
        <v>Fortalecer el Sistema Integral de Gestión Institucional en el marco del Modelo Integrado de Planeación y gestión para mejorar la prestación del servicio.</v>
      </c>
      <c r="H27" t="str">
        <f>VLOOKUP($A27,'Plan de acci�n consolidado 2025'!$A$3:$V$504,H$1,0)</f>
        <v xml:space="preserve">Cumplimiento de productos del PAI asociados a Fortacer el Sistema Integral de Gestión Institucional para mejorar la prestación del servicio. 
</v>
      </c>
      <c r="I27" t="str">
        <f>VLOOKUP($A27,'Plan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 t="str">
        <f>VLOOKUP($A27,'Plan de acci�n consolidado 2025'!$A$3:$V$504,J$1,0)</f>
        <v xml:space="preserve">PND - 5-31-5-b- Convergencia regional - Entidades públicas territoriales y nacionales fortalecidas </v>
      </c>
      <c r="K27" t="str">
        <f>VLOOKUP($A27,'Plan de acci�n consolidado 2025'!$A$3:$V$504,K$1,0)</f>
        <v>No</v>
      </c>
      <c r="L27" t="str">
        <f>VLOOKUP($A27,'Plan de acci�n consolidado 2025'!$A$3:$V$504,L$1,0)</f>
        <v>N/A</v>
      </c>
      <c r="M27" t="str">
        <f>VLOOKUP($A27,'Plan de acci�n consolidado 2025'!$A$3:$V$504,M$1,0)</f>
        <v>Política de Gestión Estratégica del Talento Humano _DIMENSIÓN Talento humano</v>
      </c>
      <c r="N27" t="str">
        <f>VLOOKUP($A27,'Plan de acci�n consolidado 2025'!$A$3:$V$504,N$1,0)</f>
        <v>N/A</v>
      </c>
      <c r="O27" t="str">
        <f>VLOOKUP($A27,'Plan de acci�n consolidado 2025'!$A$3:$V$504,O$1,0)</f>
        <v>Objetivo de mejora Empresas Familiarmente responsables efr, cumplidos (Informe consolidado de cumplimiento de objetivos de mejora, único entregable)</v>
      </c>
      <c r="P27">
        <f>VLOOKUP($A27,'Plan de acci�n consolidado 2025'!$A$3:$V$504,P$1,0)</f>
        <v>17</v>
      </c>
      <c r="Q27">
        <f>VLOOKUP($A27,'Plan de acci�n consolidado 2025'!$A$3:$V$504,Q$1,0)</f>
        <v>1</v>
      </c>
      <c r="R27" t="str">
        <f>VLOOKUP($A27,'Plan de acci�n consolidado 2025'!$A$3:$V$504,R$1,0)</f>
        <v>Númerica</v>
      </c>
      <c r="S27" t="str">
        <f>VLOOKUP($A27,'Plan de acci�n consolidado 2025'!$A$3:$V$504,S$1,0)</f>
        <v># de Objetivos de mejora efr cumplidos / 1 objetivos de mejora a cumplir</v>
      </c>
      <c r="T27" s="183" t="str">
        <f>VLOOKUP($A27,'Plan de acci�n consolidado 2025'!$A$3:$V$504,T$1,0)</f>
        <v>2025-01-20</v>
      </c>
      <c r="U27" s="183" t="str">
        <f>VLOOKUP($A27,'Plan de acci�n consolidado 2025'!$A$3:$V$504,U$1,0)</f>
        <v>2025-12-22</v>
      </c>
      <c r="V27" t="str">
        <f>VLOOKUP($A27,'Plan de acci�n consolidado 2025'!$A$3:$V$504,V$1,0)</f>
        <v>117-GRUPO DE TRABAJO DE DESARROLLO DE TALENTO HUMANO</v>
      </c>
      <c r="W27"/>
      <c r="X27"/>
    </row>
    <row r="28" spans="1:24" x14ac:dyDescent="0.25">
      <c r="A28" s="31" t="s">
        <v>580</v>
      </c>
      <c r="B28" t="str">
        <f>VLOOKUP($A28,'Plan de acci�n consolidado 2025'!$A$3:$V$504,B$1,0)</f>
        <v>117-GRUPO DE TRABAJO DE DESARROLLO DE TALENTO HUMANO</v>
      </c>
      <c r="C28">
        <f>VLOOKUP($A28,'Plan de acci�n consolidado 2025'!$A$3:$V$504,C$1,0)</f>
        <v>0</v>
      </c>
      <c r="D28" t="str">
        <f>VLOOKUP($A28,'Plan de acci�n consolidado 2025'!$A$3:$V$504,D$1,0)</f>
        <v>Actividad propia</v>
      </c>
      <c r="E28" t="str">
        <f>VLOOKUP($A28,'Plan de acci�n consolidado 2025'!$A$3:$V$504,E$1,0)</f>
        <v>117.3.1</v>
      </c>
      <c r="F28" t="str">
        <f>VLOOKUP($A28,'Plan de acci�n consolidado 2025'!$A$3:$V$504,F$1,0)</f>
        <v>N/A</v>
      </c>
      <c r="G28" t="str">
        <f>VLOOKUP($A28,'Plan de acci�n consolidado 2025'!$A$3:$V$504,G$1,0)</f>
        <v>N/A</v>
      </c>
      <c r="H28" t="str">
        <f>VLOOKUP($A28,'Plan de acci�n consolidado 2025'!$A$3:$V$504,H$1,0)</f>
        <v>N/A</v>
      </c>
      <c r="I28" t="str">
        <f>VLOOKUP($A28,'Plan de acci�n consolidado 2025'!$A$3:$V$504,I$1,0)</f>
        <v>N/A</v>
      </c>
      <c r="J28" t="str">
        <f>VLOOKUP($A28,'Plan de acci�n consolidado 2025'!$A$3:$V$504,J$1,0)</f>
        <v>N/A</v>
      </c>
      <c r="K28" t="str">
        <f>VLOOKUP($A28,'Plan de acci�n consolidado 2025'!$A$3:$V$504,K$1,0)</f>
        <v>N/A</v>
      </c>
      <c r="L28" t="str">
        <f>VLOOKUP($A28,'Plan de acci�n consolidado 2025'!$A$3:$V$504,L$1,0)</f>
        <v>N/A</v>
      </c>
      <c r="M28" t="str">
        <f>VLOOKUP($A28,'Plan de acci�n consolidado 2025'!$A$3:$V$504,M$1,0)</f>
        <v>N/A</v>
      </c>
      <c r="N28" t="str">
        <f>VLOOKUP($A28,'Plan de acci�n consolidado 2025'!$A$3:$V$504,N$1,0)</f>
        <v>N/A</v>
      </c>
      <c r="O28" t="str">
        <f>VLOOKUP($A28,'Plan de acci�n consolidado 2025'!$A$3:$V$504,O$1,0)</f>
        <v>Establecer plan de trabajo con acciones, fechas y responsables, para el cumplimiento de los objetivos de mejora efr   (Plan de trabajo / único entregable)</v>
      </c>
      <c r="P28">
        <f>VLOOKUP($A28,'Plan de acci�n consolidado 2025'!$A$3:$V$504,P$1,0)</f>
        <v>80</v>
      </c>
      <c r="Q28">
        <f>VLOOKUP($A28,'Plan de acci�n consolidado 2025'!$A$3:$V$504,Q$1,0)</f>
        <v>1</v>
      </c>
      <c r="R28" t="str">
        <f>VLOOKUP($A28,'Plan de acci�n consolidado 2025'!$A$3:$V$504,R$1,0)</f>
        <v>Númerica</v>
      </c>
      <c r="S28" t="str">
        <f>VLOOKUP($A28,'Plan de acci�n consolidado 2025'!$A$3:$V$504,S$1,0)</f>
        <v># de Objetivos de mejora efr cumplidos / 1 objetivos de mejora a cumplir</v>
      </c>
      <c r="T28" s="183" t="str">
        <f>VLOOKUP($A28,'Plan de acci�n consolidado 2025'!$A$3:$V$504,T$1,0)</f>
        <v>2025-01-20</v>
      </c>
      <c r="U28" s="183" t="str">
        <f>VLOOKUP($A28,'Plan de acci�n consolidado 2025'!$A$3:$V$504,U$1,0)</f>
        <v>2025-01-31</v>
      </c>
      <c r="V28" t="str">
        <f>VLOOKUP($A28,'Plan de acci�n consolidado 2025'!$A$3:$V$504,V$1,0)</f>
        <v>117-GRUPO DE TRABAJO DE DESARROLLO DE TALENTO HUMANO</v>
      </c>
      <c r="W28"/>
      <c r="X28"/>
    </row>
    <row r="29" spans="1:24" x14ac:dyDescent="0.25">
      <c r="A29" s="31" t="s">
        <v>581</v>
      </c>
      <c r="B29" t="str">
        <f>VLOOKUP($A29,'Plan de acci�n consolidado 2025'!$A$3:$V$504,B$1,0)</f>
        <v>117-GRUPO DE TRABAJO DE DESARROLLO DE TALENTO HUMANO</v>
      </c>
      <c r="C29">
        <f>VLOOKUP($A29,'Plan de acci�n consolidado 2025'!$A$3:$V$504,C$1,0)</f>
        <v>0</v>
      </c>
      <c r="D29" t="str">
        <f>VLOOKUP($A29,'Plan de acci�n consolidado 2025'!$A$3:$V$504,D$1,0)</f>
        <v>Actividad propia</v>
      </c>
      <c r="E29" t="str">
        <f>VLOOKUP($A29,'Plan de acci�n consolidado 2025'!$A$3:$V$504,E$1,0)</f>
        <v>117.3.2</v>
      </c>
      <c r="F29" t="str">
        <f>VLOOKUP($A29,'Plan de acci�n consolidado 2025'!$A$3:$V$504,F$1,0)</f>
        <v>N/A</v>
      </c>
      <c r="G29" t="str">
        <f>VLOOKUP($A29,'Plan de acci�n consolidado 2025'!$A$3:$V$504,G$1,0)</f>
        <v>N/A</v>
      </c>
      <c r="H29" t="str">
        <f>VLOOKUP($A29,'Plan de acci�n consolidado 2025'!$A$3:$V$504,H$1,0)</f>
        <v>N/A</v>
      </c>
      <c r="I29" t="str">
        <f>VLOOKUP($A29,'Plan de acci�n consolidado 2025'!$A$3:$V$504,I$1,0)</f>
        <v>N/A</v>
      </c>
      <c r="J29" t="str">
        <f>VLOOKUP($A29,'Plan de acci�n consolidado 2025'!$A$3:$V$504,J$1,0)</f>
        <v>N/A</v>
      </c>
      <c r="K29" t="str">
        <f>VLOOKUP($A29,'Plan de acci�n consolidado 2025'!$A$3:$V$504,K$1,0)</f>
        <v>N/A</v>
      </c>
      <c r="L29" t="str">
        <f>VLOOKUP($A29,'Plan de acci�n consolidado 2025'!$A$3:$V$504,L$1,0)</f>
        <v>N/A</v>
      </c>
      <c r="M29" t="str">
        <f>VLOOKUP($A29,'Plan de acci�n consolidado 2025'!$A$3:$V$504,M$1,0)</f>
        <v>N/A</v>
      </c>
      <c r="N29" t="str">
        <f>VLOOKUP($A29,'Plan de acci�n consolidado 2025'!$A$3:$V$504,N$1,0)</f>
        <v>N/A</v>
      </c>
      <c r="O29" t="str">
        <f>VLOOKUP($A29,'Plan de acci�n consolidado 2025'!$A$3:$V$504,O$1,0)</f>
        <v>Ejecutar el plan de trabajo para el cumplimiento de los objetivos de mejora efr  (Informes trimestrales (4) de seguimiento y soportes documentales de cumplimiento)</v>
      </c>
      <c r="P29">
        <f>VLOOKUP($A29,'Plan de acci�n consolidado 2025'!$A$3:$V$504,P$1,0)</f>
        <v>20</v>
      </c>
      <c r="Q29">
        <f>VLOOKUP($A29,'Plan de acci�n consolidado 2025'!$A$3:$V$504,Q$1,0)</f>
        <v>100</v>
      </c>
      <c r="R29" t="str">
        <f>VLOOKUP($A29,'Plan de acci�n consolidado 2025'!$A$3:$V$504,R$1,0)</f>
        <v>Porcentual</v>
      </c>
      <c r="S29" t="str">
        <f>VLOOKUP($A29,'Plan de acci�n consolidado 2025'!$A$3:$V$504,S$1,0)</f>
        <v>% de Plan ejecutado / 100% de Plan a ejecutar</v>
      </c>
      <c r="T29" s="183" t="str">
        <f>VLOOKUP($A29,'Plan de acci�n consolidado 2025'!$A$3:$V$504,T$1,0)</f>
        <v>2025-02-03</v>
      </c>
      <c r="U29" s="183" t="str">
        <f>VLOOKUP($A29,'Plan de acci�n consolidado 2025'!$A$3:$V$504,U$1,0)</f>
        <v>2025-12-22</v>
      </c>
      <c r="V29" t="str">
        <f>VLOOKUP($A29,'Plan de acci�n consolidado 2025'!$A$3:$V$504,V$1,0)</f>
        <v>117-GRUPO DE TRABAJO DE DESARROLLO DE TALENTO HUMANO</v>
      </c>
      <c r="W29"/>
      <c r="X29"/>
    </row>
    <row r="30" spans="1:24" x14ac:dyDescent="0.25">
      <c r="A30" s="31" t="s">
        <v>583</v>
      </c>
      <c r="B30" t="str">
        <f>VLOOKUP($A30,'Plan de acci�n consolidado 2025'!$A$3:$V$504,B$1,0)</f>
        <v>117-GRUPO DE TRABAJO DE DESARROLLO DE TALENTO HUMANO</v>
      </c>
      <c r="C30">
        <f>VLOOKUP($A30,'Plan de acci�n consolidado 2025'!$A$3:$V$504,C$1,0)</f>
        <v>0</v>
      </c>
      <c r="D30" t="str">
        <f>VLOOKUP($A30,'Plan de acci�n consolidado 2025'!$A$3:$V$504,D$1,0)</f>
        <v>Producto</v>
      </c>
      <c r="E30" t="str">
        <f>VLOOKUP($A30,'Plan de acci�n consolidado 2025'!$A$3:$V$504,E$1,0)</f>
        <v>117.4</v>
      </c>
      <c r="F30" t="str">
        <f>VLOOKUP($A30,'Plan de acci�n consolidado 2025'!$A$3:$V$504,F$1,0)</f>
        <v>Operativo</v>
      </c>
      <c r="G30" t="str">
        <f>VLOOKUP($A30,'Plan de acci�n consolidado 2025'!$A$3:$V$504,G$1,0)</f>
        <v>Fortalecer el Sistema Integral de Gestión Institucional en el marco del Modelo Integrado de Planeación y gestión para mejorar la prestación del servicio.</v>
      </c>
      <c r="H30" t="str">
        <f>VLOOKUP($A30,'Plan de acci�n consolidado 2025'!$A$3:$V$504,H$1,0)</f>
        <v xml:space="preserve">Cumplimiento de productos del PAI asociados a Fortacer el Sistema Integral de Gestión Institucional para mejorar la prestación del servicio. 
</v>
      </c>
      <c r="I30" t="str">
        <f>VLOOKUP($A30,'Plan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0" t="str">
        <f>VLOOKUP($A30,'Plan de acci�n consolidado 2025'!$A$3:$V$504,J$1,0)</f>
        <v xml:space="preserve">PND - 5-31-5-b- Convergencia regional - Entidades públicas territoriales y nacionales fortalecidas </v>
      </c>
      <c r="K30" t="str">
        <f>VLOOKUP($A30,'Plan de acci�n consolidado 2025'!$A$3:$V$504,K$1,0)</f>
        <v>No</v>
      </c>
      <c r="L30" t="str">
        <f>VLOOKUP($A30,'Plan de acci�n consolidado 2025'!$A$3:$V$504,L$1,0)</f>
        <v>FUNCIONAMIENTO</v>
      </c>
      <c r="M30" t="str">
        <f>VLOOKUP($A30,'Plan de acci�n consolidado 2025'!$A$3:$V$504,M$1,0)</f>
        <v>Política de Gestión Estratégica del Talento Humano _DIMENSIÓN Talento humano</v>
      </c>
      <c r="N30" t="str">
        <f>VLOOKUP($A30,'Plan de acci�n consolidado 2025'!$A$3:$V$504,N$1,0)</f>
        <v>DECRETO 612</v>
      </c>
      <c r="O30" t="str">
        <f>VLOOKUP($A30,'Plan de acci�n consolidado 2025'!$A$3:$V$504,O$1,0)</f>
        <v>Plan de Bienestar Social y Estímulos, elaborado y ejecutado (Informe semestral de la ejecución del plan / único entregable)</v>
      </c>
      <c r="P30">
        <f>VLOOKUP($A30,'Plan de acci�n consolidado 2025'!$A$3:$V$504,P$1,0)</f>
        <v>17</v>
      </c>
      <c r="Q30">
        <f>VLOOKUP($A30,'Plan de acci�n consolidado 2025'!$A$3:$V$504,Q$1,0)</f>
        <v>100</v>
      </c>
      <c r="R30" t="str">
        <f>VLOOKUP($A30,'Plan de acci�n consolidado 2025'!$A$3:$V$504,R$1,0)</f>
        <v>Porcentual</v>
      </c>
      <c r="S30" t="str">
        <f>VLOOKUP($A30,'Plan de acci�n consolidado 2025'!$A$3:$V$504,S$1,0)</f>
        <v>% de Plan de bienestar elaborado y ejecutado / 100% de plan de bienestar social y estímulos a elaborar y ejecutar</v>
      </c>
      <c r="T30" s="183" t="str">
        <f>VLOOKUP($A30,'Plan de acci�n consolidado 2025'!$A$3:$V$504,T$1,0)</f>
        <v>2025-01-13</v>
      </c>
      <c r="U30" s="183" t="str">
        <f>VLOOKUP($A30,'Plan de acci�n consolidado 2025'!$A$3:$V$504,U$1,0)</f>
        <v>2025-12-22</v>
      </c>
      <c r="V30" t="str">
        <f>VLOOKUP($A30,'Plan de acci�n consolidado 2025'!$A$3:$V$504,V$1,0)</f>
        <v>117-GRUPO DE TRABAJO DE DESARROLLO DE TALENTO HUMANO</v>
      </c>
      <c r="W30"/>
      <c r="X30"/>
    </row>
    <row r="31" spans="1:24" x14ac:dyDescent="0.25">
      <c r="A31" s="31" t="s">
        <v>585</v>
      </c>
      <c r="B31" t="str">
        <f>VLOOKUP($A31,'Plan de acci�n consolidado 2025'!$A$3:$V$504,B$1,0)</f>
        <v>117-GRUPO DE TRABAJO DE DESARROLLO DE TALENTO HUMANO</v>
      </c>
      <c r="C31">
        <f>VLOOKUP($A31,'Plan de acci�n consolidado 2025'!$A$3:$V$504,C$1,0)</f>
        <v>0</v>
      </c>
      <c r="D31" t="str">
        <f>VLOOKUP($A31,'Plan de acci�n consolidado 2025'!$A$3:$V$504,D$1,0)</f>
        <v>Actividad propia</v>
      </c>
      <c r="E31" t="str">
        <f>VLOOKUP($A31,'Plan de acci�n consolidado 2025'!$A$3:$V$504,E$1,0)</f>
        <v>117.4.1</v>
      </c>
      <c r="F31" t="str">
        <f>VLOOKUP($A31,'Plan de acci�n consolidado 2025'!$A$3:$V$504,F$1,0)</f>
        <v>N/A</v>
      </c>
      <c r="G31" t="str">
        <f>VLOOKUP($A31,'Plan de acci�n consolidado 2025'!$A$3:$V$504,G$1,0)</f>
        <v>N/A</v>
      </c>
      <c r="H31" t="str">
        <f>VLOOKUP($A31,'Plan de acci�n consolidado 2025'!$A$3:$V$504,H$1,0)</f>
        <v>N/A</v>
      </c>
      <c r="I31" t="str">
        <f>VLOOKUP($A31,'Plan de acci�n consolidado 2025'!$A$3:$V$504,I$1,0)</f>
        <v>N/A</v>
      </c>
      <c r="J31" t="str">
        <f>VLOOKUP($A31,'Plan de acci�n consolidado 2025'!$A$3:$V$504,J$1,0)</f>
        <v>N/A</v>
      </c>
      <c r="K31" t="str">
        <f>VLOOKUP($A31,'Plan de acci�n consolidado 2025'!$A$3:$V$504,K$1,0)</f>
        <v>N/A</v>
      </c>
      <c r="L31" t="str">
        <f>VLOOKUP($A31,'Plan de acci�n consolidado 2025'!$A$3:$V$504,L$1,0)</f>
        <v>N/A</v>
      </c>
      <c r="M31" t="str">
        <f>VLOOKUP($A31,'Plan de acci�n consolidado 2025'!$A$3:$V$504,M$1,0)</f>
        <v>N/A</v>
      </c>
      <c r="N31" t="str">
        <f>VLOOKUP($A31,'Plan de acci�n consolidado 2025'!$A$3:$V$504,N$1,0)</f>
        <v>N/A</v>
      </c>
      <c r="O31" t="str">
        <f>VLOOKUP($A31,'Plan de acci�n consolidado 2025'!$A$3:$V$504,O$1,0)</f>
        <v>Elaborar y presentar para aprobación del Comité Institucional de Gestión y desempeño la propuesta de plan de bienestar social y estímulos (Acta de Comité Institucional de Gestión y Desempeño aprobando el Plan de Bienestar Social y Estímulos-único entregable)</v>
      </c>
      <c r="P31">
        <f>VLOOKUP($A31,'Plan de acci�n consolidado 2025'!$A$3:$V$504,P$1,0)</f>
        <v>15</v>
      </c>
      <c r="Q31">
        <f>VLOOKUP($A31,'Plan de acci�n consolidado 2025'!$A$3:$V$504,Q$1,0)</f>
        <v>1</v>
      </c>
      <c r="R31" t="str">
        <f>VLOOKUP($A31,'Plan de acci�n consolidado 2025'!$A$3:$V$504,R$1,0)</f>
        <v>Númerica</v>
      </c>
      <c r="S31" t="str">
        <f>VLOOKUP($A31,'Plan de acci�n consolidado 2025'!$A$3:$V$504,S$1,0)</f>
        <v># de planes de bienestar social y estímulos aprobado / 1 planes de bienestar social y estímulos a aprobar</v>
      </c>
      <c r="T31" s="183" t="str">
        <f>VLOOKUP($A31,'Plan de acci�n consolidado 2025'!$A$3:$V$504,T$1,0)</f>
        <v>2025-01-13</v>
      </c>
      <c r="U31" s="183" t="str">
        <f>VLOOKUP($A31,'Plan de acci�n consolidado 2025'!$A$3:$V$504,U$1,0)</f>
        <v>2025-01-31</v>
      </c>
      <c r="V31" t="str">
        <f>VLOOKUP($A31,'Plan de acci�n consolidado 2025'!$A$3:$V$504,V$1,0)</f>
        <v>117-GRUPO DE TRABAJO DE DESARROLLO DE TALENTO HUMANO</v>
      </c>
      <c r="W31"/>
      <c r="X31"/>
    </row>
    <row r="32" spans="1:24" x14ac:dyDescent="0.25">
      <c r="A32" s="31" t="s">
        <v>587</v>
      </c>
      <c r="B32" t="str">
        <f>VLOOKUP($A32,'Plan de acci�n consolidado 2025'!$A$3:$V$504,B$1,0)</f>
        <v>117-GRUPO DE TRABAJO DE DESARROLLO DE TALENTO HUMANO</v>
      </c>
      <c r="C32">
        <f>VLOOKUP($A32,'Plan de acci�n consolidado 2025'!$A$3:$V$504,C$1,0)</f>
        <v>0</v>
      </c>
      <c r="D32" t="str">
        <f>VLOOKUP($A32,'Plan de acci�n consolidado 2025'!$A$3:$V$504,D$1,0)</f>
        <v>Actividad propia</v>
      </c>
      <c r="E32" t="str">
        <f>VLOOKUP($A32,'Plan de acci�n consolidado 2025'!$A$3:$V$504,E$1,0)</f>
        <v>117.4.2</v>
      </c>
      <c r="F32" t="str">
        <f>VLOOKUP($A32,'Plan de acci�n consolidado 2025'!$A$3:$V$504,F$1,0)</f>
        <v>N/A</v>
      </c>
      <c r="G32" t="str">
        <f>VLOOKUP($A32,'Plan de acci�n consolidado 2025'!$A$3:$V$504,G$1,0)</f>
        <v>N/A</v>
      </c>
      <c r="H32" t="str">
        <f>VLOOKUP($A32,'Plan de acci�n consolidado 2025'!$A$3:$V$504,H$1,0)</f>
        <v>N/A</v>
      </c>
      <c r="I32" t="str">
        <f>VLOOKUP($A32,'Plan de acci�n consolidado 2025'!$A$3:$V$504,I$1,0)</f>
        <v>N/A</v>
      </c>
      <c r="J32" t="str">
        <f>VLOOKUP($A32,'Plan de acci�n consolidado 2025'!$A$3:$V$504,J$1,0)</f>
        <v>N/A</v>
      </c>
      <c r="K32" t="str">
        <f>VLOOKUP($A32,'Plan de acci�n consolidado 2025'!$A$3:$V$504,K$1,0)</f>
        <v>N/A</v>
      </c>
      <c r="L32" t="str">
        <f>VLOOKUP($A32,'Plan de acci�n consolidado 2025'!$A$3:$V$504,L$1,0)</f>
        <v>N/A</v>
      </c>
      <c r="M32" t="str">
        <f>VLOOKUP($A32,'Plan de acci�n consolidado 2025'!$A$3:$V$504,M$1,0)</f>
        <v>N/A</v>
      </c>
      <c r="N32" t="str">
        <f>VLOOKUP($A32,'Plan de acci�n consolidado 2025'!$A$3:$V$504,N$1,0)</f>
        <v>N/A</v>
      </c>
      <c r="O32" t="str">
        <f>VLOOKUP($A32,'Plan de acci�n consolidado 2025'!$A$3:$V$504,O$1,0)</f>
        <v>Realizar la Resolución de adopción del plan de bienestar social y Estímulos  y publicar el plan aprobado en la página web e intrasic (Resolución adoptando el Plan de Bienestar Social y Estímulos y  Soporte de publicación del plan)</v>
      </c>
      <c r="P32">
        <f>VLOOKUP($A32,'Plan de acci�n consolidado 2025'!$A$3:$V$504,P$1,0)</f>
        <v>15</v>
      </c>
      <c r="Q32">
        <f>VLOOKUP($A32,'Plan de acci�n consolidado 2025'!$A$3:$V$504,Q$1,0)</f>
        <v>1</v>
      </c>
      <c r="R32" t="str">
        <f>VLOOKUP($A32,'Plan de acci�n consolidado 2025'!$A$3:$V$504,R$1,0)</f>
        <v>Númerica</v>
      </c>
      <c r="S32" t="str">
        <f>VLOOKUP($A32,'Plan de acci�n consolidado 2025'!$A$3:$V$504,S$1,0)</f>
        <v># de resoluciones adoptando el plan de bienestar social y estímulos realizadas / 1 resoluciones adoptando el plan de bienestar social y estímulos a realizar</v>
      </c>
      <c r="T32" s="183" t="str">
        <f>VLOOKUP($A32,'Plan de acci�n consolidado 2025'!$A$3:$V$504,T$1,0)</f>
        <v>2025-01-13</v>
      </c>
      <c r="U32" s="183" t="str">
        <f>VLOOKUP($A32,'Plan de acci�n consolidado 2025'!$A$3:$V$504,U$1,0)</f>
        <v>2025-01-31</v>
      </c>
      <c r="V32" t="str">
        <f>VLOOKUP($A32,'Plan de acci�n consolidado 2025'!$A$3:$V$504,V$1,0)</f>
        <v>117-GRUPO DE TRABAJO DE DESARROLLO DE TALENTO HUMANO</v>
      </c>
      <c r="W32"/>
      <c r="X32"/>
    </row>
    <row r="33" spans="1:24" x14ac:dyDescent="0.25">
      <c r="A33" s="31" t="s">
        <v>589</v>
      </c>
      <c r="B33" t="str">
        <f>VLOOKUP($A33,'Plan de acci�n consolidado 2025'!$A$3:$V$504,B$1,0)</f>
        <v>117-GRUPO DE TRABAJO DE DESARROLLO DE TALENTO HUMANO</v>
      </c>
      <c r="C33">
        <f>VLOOKUP($A33,'Plan de acci�n consolidado 2025'!$A$3:$V$504,C$1,0)</f>
        <v>0</v>
      </c>
      <c r="D33" t="str">
        <f>VLOOKUP($A33,'Plan de acci�n consolidado 2025'!$A$3:$V$504,D$1,0)</f>
        <v>Actividad propia</v>
      </c>
      <c r="E33" t="str">
        <f>VLOOKUP($A33,'Plan de acci�n consolidado 2025'!$A$3:$V$504,E$1,0)</f>
        <v>117.4.3</v>
      </c>
      <c r="F33" t="str">
        <f>VLOOKUP($A33,'Plan de acci�n consolidado 2025'!$A$3:$V$504,F$1,0)</f>
        <v>N/A</v>
      </c>
      <c r="G33" t="str">
        <f>VLOOKUP($A33,'Plan de acci�n consolidado 2025'!$A$3:$V$504,G$1,0)</f>
        <v>N/A</v>
      </c>
      <c r="H33" t="str">
        <f>VLOOKUP($A33,'Plan de acci�n consolidado 2025'!$A$3:$V$504,H$1,0)</f>
        <v>N/A</v>
      </c>
      <c r="I33" t="str">
        <f>VLOOKUP($A33,'Plan de acci�n consolidado 2025'!$A$3:$V$504,I$1,0)</f>
        <v>N/A</v>
      </c>
      <c r="J33" t="str">
        <f>VLOOKUP($A33,'Plan de acci�n consolidado 2025'!$A$3:$V$504,J$1,0)</f>
        <v>N/A</v>
      </c>
      <c r="K33" t="str">
        <f>VLOOKUP($A33,'Plan de acci�n consolidado 2025'!$A$3:$V$504,K$1,0)</f>
        <v>N/A</v>
      </c>
      <c r="L33" t="str">
        <f>VLOOKUP($A33,'Plan de acci�n consolidado 2025'!$A$3:$V$504,L$1,0)</f>
        <v>N/A</v>
      </c>
      <c r="M33" t="str">
        <f>VLOOKUP($A33,'Plan de acci�n consolidado 2025'!$A$3:$V$504,M$1,0)</f>
        <v>N/A</v>
      </c>
      <c r="N33" t="str">
        <f>VLOOKUP($A33,'Plan de acci�n consolidado 2025'!$A$3:$V$504,N$1,0)</f>
        <v>N/A</v>
      </c>
      <c r="O33" t="str">
        <f>VLOOKUP($A33,'Plan de acci�n consolidado 2025'!$A$3:$V$504,O$1,0)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33">
        <f>VLOOKUP($A33,'Plan de acci�n consolidado 2025'!$A$3:$V$504,P$1,0)</f>
        <v>70</v>
      </c>
      <c r="Q33">
        <f>VLOOKUP($A33,'Plan de acci�n consolidado 2025'!$A$3:$V$504,Q$1,0)</f>
        <v>100</v>
      </c>
      <c r="R33" t="str">
        <f>VLOOKUP($A33,'Plan de acci�n consolidado 2025'!$A$3:$V$504,R$1,0)</f>
        <v>Porcentual</v>
      </c>
      <c r="S33" t="str">
        <f>VLOOKUP($A33,'Plan de acci�n consolidado 2025'!$A$3:$V$504,S$1,0)</f>
        <v>% de Plan ejecutado / 100% de Plan a ejecutar</v>
      </c>
      <c r="T33" s="183" t="str">
        <f>VLOOKUP($A33,'Plan de acci�n consolidado 2025'!$A$3:$V$504,T$1,0)</f>
        <v>2025-02-03</v>
      </c>
      <c r="U33" s="183" t="str">
        <f>VLOOKUP($A33,'Plan de acci�n consolidado 2025'!$A$3:$V$504,U$1,0)</f>
        <v>2025-12-22</v>
      </c>
      <c r="V33" t="str">
        <f>VLOOKUP($A33,'Plan de acci�n consolidado 2025'!$A$3:$V$504,V$1,0)</f>
        <v>117-GRUPO DE TRABAJO DE DESARROLLO DE TALENTO HUMANO</v>
      </c>
      <c r="W33"/>
      <c r="X33"/>
    </row>
    <row r="34" spans="1:24" x14ac:dyDescent="0.25">
      <c r="A34" s="31" t="s">
        <v>590</v>
      </c>
      <c r="B34" t="str">
        <f>VLOOKUP($A34,'Plan de acci�n consolidado 2025'!$A$3:$V$504,B$1,0)</f>
        <v>117-GRUPO DE TRABAJO DE DESARROLLO DE TALENTO HUMANO</v>
      </c>
      <c r="C34">
        <f>VLOOKUP($A34,'Plan de acci�n consolidado 2025'!$A$3:$V$504,C$1,0)</f>
        <v>0</v>
      </c>
      <c r="D34" t="str">
        <f>VLOOKUP($A34,'Plan de acci�n consolidado 2025'!$A$3:$V$504,D$1,0)</f>
        <v>Producto</v>
      </c>
      <c r="E34" t="str">
        <f>VLOOKUP($A34,'Plan de acci�n consolidado 2025'!$A$3:$V$504,E$1,0)</f>
        <v>117.5</v>
      </c>
      <c r="F34" t="str">
        <f>VLOOKUP($A34,'Plan de acci�n consolidado 2025'!$A$3:$V$504,F$1,0)</f>
        <v>Operativo</v>
      </c>
      <c r="G34" t="str">
        <f>VLOOKUP($A34,'Plan de acci�n consolidado 2025'!$A$3:$V$504,G$1,0)</f>
        <v>Fortalecer el Sistema Integral de Gestión Institucional en el marco del Modelo Integrado de Planeación y gestión para mejorar la prestación del servicio.</v>
      </c>
      <c r="H34" t="str">
        <f>VLOOKUP($A34,'Plan de acci�n consolidado 2025'!$A$3:$V$504,H$1,0)</f>
        <v xml:space="preserve">Cumplimiento de productos del PAI asociados a Fortacer el Sistema Integral de Gestión Institucional para mejorar la prestación del servicio. 
</v>
      </c>
      <c r="I34" t="str">
        <f>VLOOKUP($A34,'Plan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4" t="str">
        <f>VLOOKUP($A34,'Plan de acci�n consolidado 2025'!$A$3:$V$504,J$1,0)</f>
        <v xml:space="preserve">PND - 5-31-5-b- Convergencia regional - Entidades públicas territoriales y nacionales fortalecidas </v>
      </c>
      <c r="K34" t="str">
        <f>VLOOKUP($A34,'Plan de acci�n consolidado 2025'!$A$3:$V$504,K$1,0)</f>
        <v>No</v>
      </c>
      <c r="L34" t="str">
        <f>VLOOKUP($A34,'Plan de acci�n consolidado 2025'!$A$3:$V$504,L$1,0)</f>
        <v>FUNCIONAMIENTO</v>
      </c>
      <c r="M34" t="str">
        <f>VLOOKUP($A34,'Plan de acci�n consolidado 2025'!$A$3:$V$504,M$1,0)</f>
        <v>Política de Gestión Estratégica del Talento Humano _DIMENSIÓN Talento humano</v>
      </c>
      <c r="N34" t="str">
        <f>VLOOKUP($A34,'Plan de acci�n consolidado 2025'!$A$3:$V$504,N$1,0)</f>
        <v>DECRETO 612</v>
      </c>
      <c r="O34" t="str">
        <f>VLOOKUP($A34,'Plan de acci�n consolidado 2025'!$A$3:$V$504,O$1,0)</f>
        <v>Plan de Capacitación, elaborado y ejecutado  (Informe semestral de la ejecución del plan)</v>
      </c>
      <c r="P34">
        <f>VLOOKUP($A34,'Plan de acci�n consolidado 2025'!$A$3:$V$504,P$1,0)</f>
        <v>17</v>
      </c>
      <c r="Q34">
        <f>VLOOKUP($A34,'Plan de acci�n consolidado 2025'!$A$3:$V$504,Q$1,0)</f>
        <v>100</v>
      </c>
      <c r="R34" t="str">
        <f>VLOOKUP($A34,'Plan de acci�n consolidado 2025'!$A$3:$V$504,R$1,0)</f>
        <v>Porcentual</v>
      </c>
      <c r="S34" t="str">
        <f>VLOOKUP($A34,'Plan de acci�n consolidado 2025'!$A$3:$V$504,S$1,0)</f>
        <v>% de Plan de capacitación elaborado y  ejecutado / 100% de plan de capacitación  a elaborar y ejecutar</v>
      </c>
      <c r="T34" s="183" t="str">
        <f>VLOOKUP($A34,'Plan de acci�n consolidado 2025'!$A$3:$V$504,T$1,0)</f>
        <v>2025-01-13</v>
      </c>
      <c r="U34" s="183" t="str">
        <f>VLOOKUP($A34,'Plan de acci�n consolidado 2025'!$A$3:$V$504,U$1,0)</f>
        <v>2025-12-22</v>
      </c>
      <c r="V34" t="str">
        <f>VLOOKUP($A34,'Plan de acci�n consolidado 2025'!$A$3:$V$504,V$1,0)</f>
        <v>117-GRUPO DE TRABAJO DE DESARROLLO DE TALENTO HUMANO</v>
      </c>
      <c r="W34"/>
      <c r="X34"/>
    </row>
    <row r="35" spans="1:24" x14ac:dyDescent="0.25">
      <c r="A35" s="31" t="s">
        <v>592</v>
      </c>
      <c r="B35" t="str">
        <f>VLOOKUP($A35,'Plan de acci�n consolidado 2025'!$A$3:$V$504,B$1,0)</f>
        <v>117-GRUPO DE TRABAJO DE DESARROLLO DE TALENTO HUMANO</v>
      </c>
      <c r="C35">
        <f>VLOOKUP($A35,'Plan de acci�n consolidado 2025'!$A$3:$V$504,C$1,0)</f>
        <v>0</v>
      </c>
      <c r="D35" t="str">
        <f>VLOOKUP($A35,'Plan de acci�n consolidado 2025'!$A$3:$V$504,D$1,0)</f>
        <v>Actividad propia</v>
      </c>
      <c r="E35" t="str">
        <f>VLOOKUP($A35,'Plan de acci�n consolidado 2025'!$A$3:$V$504,E$1,0)</f>
        <v>117.5.1</v>
      </c>
      <c r="F35" t="str">
        <f>VLOOKUP($A35,'Plan de acci�n consolidado 2025'!$A$3:$V$504,F$1,0)</f>
        <v>N/A</v>
      </c>
      <c r="G35" t="str">
        <f>VLOOKUP($A35,'Plan de acci�n consolidado 2025'!$A$3:$V$504,G$1,0)</f>
        <v>N/A</v>
      </c>
      <c r="H35" t="str">
        <f>VLOOKUP($A35,'Plan de acci�n consolidado 2025'!$A$3:$V$504,H$1,0)</f>
        <v>N/A</v>
      </c>
      <c r="I35" t="str">
        <f>VLOOKUP($A35,'Plan de acci�n consolidado 2025'!$A$3:$V$504,I$1,0)</f>
        <v>N/A</v>
      </c>
      <c r="J35" t="str">
        <f>VLOOKUP($A35,'Plan de acci�n consolidado 2025'!$A$3:$V$504,J$1,0)</f>
        <v>N/A</v>
      </c>
      <c r="K35" t="str">
        <f>VLOOKUP($A35,'Plan de acci�n consolidado 2025'!$A$3:$V$504,K$1,0)</f>
        <v>N/A</v>
      </c>
      <c r="L35" t="str">
        <f>VLOOKUP($A35,'Plan de acci�n consolidado 2025'!$A$3:$V$504,L$1,0)</f>
        <v>N/A</v>
      </c>
      <c r="M35" t="str">
        <f>VLOOKUP($A35,'Plan de acci�n consolidado 2025'!$A$3:$V$504,M$1,0)</f>
        <v>N/A</v>
      </c>
      <c r="N35" t="str">
        <f>VLOOKUP($A35,'Plan de acci�n consolidado 2025'!$A$3:$V$504,N$1,0)</f>
        <v>N/A</v>
      </c>
      <c r="O35" t="str">
        <f>VLOOKUP($A35,'Plan de acci�n consolidado 2025'!$A$3:$V$504,O$1,0)</f>
        <v>Elaborar y presentar para aprobación del Comité Institucional de Gestión y desempeño la propuesta de plan de capacitación (Acta de Comité Institucional de Gestión y Desempeño aprobando el Plan de Capacitación único entregable)</v>
      </c>
      <c r="P35">
        <f>VLOOKUP($A35,'Plan de acci�n consolidado 2025'!$A$3:$V$504,P$1,0)</f>
        <v>15</v>
      </c>
      <c r="Q35">
        <f>VLOOKUP($A35,'Plan de acci�n consolidado 2025'!$A$3:$V$504,Q$1,0)</f>
        <v>1</v>
      </c>
      <c r="R35" t="str">
        <f>VLOOKUP($A35,'Plan de acci�n consolidado 2025'!$A$3:$V$504,R$1,0)</f>
        <v>Númerica</v>
      </c>
      <c r="S35" t="str">
        <f>VLOOKUP($A35,'Plan de acci�n consolidado 2025'!$A$3:$V$504,S$1,0)</f>
        <v># de planes de capacitación  aprobado / 1 planes de capacitación  a aprobar</v>
      </c>
      <c r="T35" s="183" t="str">
        <f>VLOOKUP($A35,'Plan de acci�n consolidado 2025'!$A$3:$V$504,T$1,0)</f>
        <v>2025-01-13</v>
      </c>
      <c r="U35" s="183" t="str">
        <f>VLOOKUP($A35,'Plan de acci�n consolidado 2025'!$A$3:$V$504,U$1,0)</f>
        <v>2025-01-31</v>
      </c>
      <c r="V35" t="str">
        <f>VLOOKUP($A35,'Plan de acci�n consolidado 2025'!$A$3:$V$504,V$1,0)</f>
        <v>117-GRUPO DE TRABAJO DE DESARROLLO DE TALENTO HUMANO</v>
      </c>
      <c r="W35"/>
      <c r="X35"/>
    </row>
    <row r="36" spans="1:24" x14ac:dyDescent="0.25">
      <c r="A36" s="31" t="s">
        <v>594</v>
      </c>
      <c r="B36" t="str">
        <f>VLOOKUP($A36,'Plan de acci�n consolidado 2025'!$A$3:$V$504,B$1,0)</f>
        <v>117-GRUPO DE TRABAJO DE DESARROLLO DE TALENTO HUMANO</v>
      </c>
      <c r="C36">
        <f>VLOOKUP($A36,'Plan de acci�n consolidado 2025'!$A$3:$V$504,C$1,0)</f>
        <v>0</v>
      </c>
      <c r="D36" t="str">
        <f>VLOOKUP($A36,'Plan de acci�n consolidado 2025'!$A$3:$V$504,D$1,0)</f>
        <v>Actividad propia</v>
      </c>
      <c r="E36" t="str">
        <f>VLOOKUP($A36,'Plan de acci�n consolidado 2025'!$A$3:$V$504,E$1,0)</f>
        <v>117.5.2</v>
      </c>
      <c r="F36" t="str">
        <f>VLOOKUP($A36,'Plan de acci�n consolidado 2025'!$A$3:$V$504,F$1,0)</f>
        <v>N/A</v>
      </c>
      <c r="G36" t="str">
        <f>VLOOKUP($A36,'Plan de acci�n consolidado 2025'!$A$3:$V$504,G$1,0)</f>
        <v>N/A</v>
      </c>
      <c r="H36" t="str">
        <f>VLOOKUP($A36,'Plan de acci�n consolidado 2025'!$A$3:$V$504,H$1,0)</f>
        <v>N/A</v>
      </c>
      <c r="I36" t="str">
        <f>VLOOKUP($A36,'Plan de acci�n consolidado 2025'!$A$3:$V$504,I$1,0)</f>
        <v>N/A</v>
      </c>
      <c r="J36" t="str">
        <f>VLOOKUP($A36,'Plan de acci�n consolidado 2025'!$A$3:$V$504,J$1,0)</f>
        <v>N/A</v>
      </c>
      <c r="K36" t="str">
        <f>VLOOKUP($A36,'Plan de acci�n consolidado 2025'!$A$3:$V$504,K$1,0)</f>
        <v>N/A</v>
      </c>
      <c r="L36" t="str">
        <f>VLOOKUP($A36,'Plan de acci�n consolidado 2025'!$A$3:$V$504,L$1,0)</f>
        <v>N/A</v>
      </c>
      <c r="M36" t="str">
        <f>VLOOKUP($A36,'Plan de acci�n consolidado 2025'!$A$3:$V$504,M$1,0)</f>
        <v>N/A</v>
      </c>
      <c r="N36" t="str">
        <f>VLOOKUP($A36,'Plan de acci�n consolidado 2025'!$A$3:$V$504,N$1,0)</f>
        <v>N/A</v>
      </c>
      <c r="O36" t="str">
        <f>VLOOKUP($A36,'Plan de acci�n consolidado 2025'!$A$3:$V$504,O$1,0)</f>
        <v>Realizar la Resolución de adopción del plan de capacitación y publicar el plan aprobado en la página web e intrasic (Resolución adoptando el Plan de Capacitación-único entregable)</v>
      </c>
      <c r="P36">
        <f>VLOOKUP($A36,'Plan de acci�n consolidado 2025'!$A$3:$V$504,P$1,0)</f>
        <v>15</v>
      </c>
      <c r="Q36">
        <f>VLOOKUP($A36,'Plan de acci�n consolidado 2025'!$A$3:$V$504,Q$1,0)</f>
        <v>1</v>
      </c>
      <c r="R36" t="str">
        <f>VLOOKUP($A36,'Plan de acci�n consolidado 2025'!$A$3:$V$504,R$1,0)</f>
        <v>Númerica</v>
      </c>
      <c r="S36" t="str">
        <f>VLOOKUP($A36,'Plan de acci�n consolidado 2025'!$A$3:$V$504,S$1,0)</f>
        <v># de resoluciones adoptando el plan de capacitación realizada / 1 resoluciones adoptando el plan de capacitación a realizar</v>
      </c>
      <c r="T36" s="183" t="str">
        <f>VLOOKUP($A36,'Plan de acci�n consolidado 2025'!$A$3:$V$504,T$1,0)</f>
        <v>2025-01-13</v>
      </c>
      <c r="U36" s="183" t="str">
        <f>VLOOKUP($A36,'Plan de acci�n consolidado 2025'!$A$3:$V$504,U$1,0)</f>
        <v>2025-01-31</v>
      </c>
      <c r="V36" t="str">
        <f>VLOOKUP($A36,'Plan de acci�n consolidado 2025'!$A$3:$V$504,V$1,0)</f>
        <v>117-GRUPO DE TRABAJO DE DESARROLLO DE TALENTO HUMANO</v>
      </c>
      <c r="W36"/>
      <c r="X36"/>
    </row>
    <row r="37" spans="1:24" x14ac:dyDescent="0.25">
      <c r="A37" s="31" t="s">
        <v>596</v>
      </c>
      <c r="B37" t="str">
        <f>VLOOKUP($A37,'Plan de acci�n consolidado 2025'!$A$3:$V$504,B$1,0)</f>
        <v>117-GRUPO DE TRABAJO DE DESARROLLO DE TALENTO HUMANO</v>
      </c>
      <c r="C37">
        <f>VLOOKUP($A37,'Plan de acci�n consolidado 2025'!$A$3:$V$504,C$1,0)</f>
        <v>0</v>
      </c>
      <c r="D37" t="str">
        <f>VLOOKUP($A37,'Plan de acci�n consolidado 2025'!$A$3:$V$504,D$1,0)</f>
        <v>Actividad propia</v>
      </c>
      <c r="E37" t="str">
        <f>VLOOKUP($A37,'Plan de acci�n consolidado 2025'!$A$3:$V$504,E$1,0)</f>
        <v>117.5.3</v>
      </c>
      <c r="F37" t="str">
        <f>VLOOKUP($A37,'Plan de acci�n consolidado 2025'!$A$3:$V$504,F$1,0)</f>
        <v>N/A</v>
      </c>
      <c r="G37" t="str">
        <f>VLOOKUP($A37,'Plan de acci�n consolidado 2025'!$A$3:$V$504,G$1,0)</f>
        <v>N/A</v>
      </c>
      <c r="H37" t="str">
        <f>VLOOKUP($A37,'Plan de acci�n consolidado 2025'!$A$3:$V$504,H$1,0)</f>
        <v>N/A</v>
      </c>
      <c r="I37" t="str">
        <f>VLOOKUP($A37,'Plan de acci�n consolidado 2025'!$A$3:$V$504,I$1,0)</f>
        <v>N/A</v>
      </c>
      <c r="J37" t="str">
        <f>VLOOKUP($A37,'Plan de acci�n consolidado 2025'!$A$3:$V$504,J$1,0)</f>
        <v>N/A</v>
      </c>
      <c r="K37" t="str">
        <f>VLOOKUP($A37,'Plan de acci�n consolidado 2025'!$A$3:$V$504,K$1,0)</f>
        <v>N/A</v>
      </c>
      <c r="L37" t="str">
        <f>VLOOKUP($A37,'Plan de acci�n consolidado 2025'!$A$3:$V$504,L$1,0)</f>
        <v>N/A</v>
      </c>
      <c r="M37" t="str">
        <f>VLOOKUP($A37,'Plan de acci�n consolidado 2025'!$A$3:$V$504,M$1,0)</f>
        <v>N/A</v>
      </c>
      <c r="N37" t="str">
        <f>VLOOKUP($A37,'Plan de acci�n consolidado 2025'!$A$3:$V$504,N$1,0)</f>
        <v>N/A</v>
      </c>
      <c r="O37" t="str">
        <f>VLOOKUP($A37,'Plan de acci�n consolidado 2025'!$A$3:$V$504,O$1,0)</f>
        <v>Ejecutar el  plan de Capacitación (Listas de asistencia cuando aplique, captura de pantalla de la reunión de capacitaciones cuando aplique e informe semestral de las actividades realizadas)</v>
      </c>
      <c r="P37">
        <f>VLOOKUP($A37,'Plan de acci�n consolidado 2025'!$A$3:$V$504,P$1,0)</f>
        <v>70</v>
      </c>
      <c r="Q37">
        <f>VLOOKUP($A37,'Plan de acci�n consolidado 2025'!$A$3:$V$504,Q$1,0)</f>
        <v>100</v>
      </c>
      <c r="R37" t="str">
        <f>VLOOKUP($A37,'Plan de acci�n consolidado 2025'!$A$3:$V$504,R$1,0)</f>
        <v>Porcentual</v>
      </c>
      <c r="S37" t="str">
        <f>VLOOKUP($A37,'Plan de acci�n consolidado 2025'!$A$3:$V$504,S$1,0)</f>
        <v>% de Plan ejecutado / 100% de Plan a ejecutar</v>
      </c>
      <c r="T37" s="183" t="str">
        <f>VLOOKUP($A37,'Plan de acci�n consolidado 2025'!$A$3:$V$504,T$1,0)</f>
        <v>2025-02-03</v>
      </c>
      <c r="U37" s="183" t="str">
        <f>VLOOKUP($A37,'Plan de acci�n consolidado 2025'!$A$3:$V$504,U$1,0)</f>
        <v>2025-12-22</v>
      </c>
      <c r="V37" t="str">
        <f>VLOOKUP($A37,'Plan de acci�n consolidado 2025'!$A$3:$V$504,V$1,0)</f>
        <v>117-GRUPO DE TRABAJO DE DESARROLLO DE TALENTO HUMANO</v>
      </c>
      <c r="W37"/>
      <c r="X37"/>
    </row>
    <row r="38" spans="1:24" x14ac:dyDescent="0.25">
      <c r="A38" s="31" t="s">
        <v>597</v>
      </c>
      <c r="B38" t="str">
        <f>VLOOKUP($A38,'Plan de acci�n consolidado 2025'!$A$3:$V$504,B$1,0)</f>
        <v>117-GRUPO DE TRABAJO DE DESARROLLO DE TALENTO HUMANO</v>
      </c>
      <c r="C38">
        <f>VLOOKUP($A38,'Plan de acci�n consolidado 2025'!$A$3:$V$504,C$1,0)</f>
        <v>0</v>
      </c>
      <c r="D38" t="str">
        <f>VLOOKUP($A38,'Plan de acci�n consolidado 2025'!$A$3:$V$504,D$1,0)</f>
        <v>Producto</v>
      </c>
      <c r="E38" t="str">
        <f>VLOOKUP($A38,'Plan de acci�n consolidado 2025'!$A$3:$V$504,E$1,0)</f>
        <v>117.6</v>
      </c>
      <c r="F38" t="str">
        <f>VLOOKUP($A38,'Plan de acci�n consolidado 2025'!$A$3:$V$504,F$1,0)</f>
        <v>Operativo</v>
      </c>
      <c r="G38" t="str">
        <f>VLOOKUP($A38,'Plan de acci�n consolidado 2025'!$A$3:$V$504,G$1,0)</f>
        <v>Fortalecer el Sistema Integral de Gestión Institucional en el marco del Modelo Integrado de Planeación y gestión para mejorar la prestación del servicio.</v>
      </c>
      <c r="H38" t="str">
        <f>VLOOKUP($A38,'Plan de acci�n consolidado 2025'!$A$3:$V$504,H$1,0)</f>
        <v xml:space="preserve">Cumplimiento de productos del PAI asociados a Fortacer el Sistema Integral de Gestión Institucional para mejorar la prestación del servicio. 
</v>
      </c>
      <c r="I38" t="str">
        <f>VLOOKUP($A38,'Plan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 t="str">
        <f>VLOOKUP($A38,'Plan de acci�n consolidado 2025'!$A$3:$V$504,J$1,0)</f>
        <v xml:space="preserve">PND - 5-31-5-b- Convergencia regional - Entidades públicas territoriales y nacionales fortalecidas </v>
      </c>
      <c r="K38" t="str">
        <f>VLOOKUP($A38,'Plan de acci�n consolidado 2025'!$A$3:$V$504,K$1,0)</f>
        <v>No</v>
      </c>
      <c r="L38" t="str">
        <f>VLOOKUP($A38,'Plan de acci�n consolidado 2025'!$A$3:$V$504,L$1,0)</f>
        <v>FUNCIONAMIENTO</v>
      </c>
      <c r="M38" t="str">
        <f>VLOOKUP($A38,'Plan de acci�n consolidado 2025'!$A$3:$V$504,M$1,0)</f>
        <v>Política de Gestión Estratégica del Talento Humano _DIMENSIÓN Talento humano</v>
      </c>
      <c r="N38" t="str">
        <f>VLOOKUP($A38,'Plan de acci�n consolidado 2025'!$A$3:$V$504,N$1,0)</f>
        <v>DECRETO 612</v>
      </c>
      <c r="O38" t="str">
        <f>VLOOKUP($A38,'Plan de acci�n consolidado 2025'!$A$3:$V$504,O$1,0)</f>
        <v>Plan de Seguridad y salud en el Trabajo SST, elaborado y ejecutado  (Informe semestral de la ejecución del plan)</v>
      </c>
      <c r="P38">
        <f>VLOOKUP($A38,'Plan de acci�n consolidado 2025'!$A$3:$V$504,P$1,0)</f>
        <v>17</v>
      </c>
      <c r="Q38">
        <f>VLOOKUP($A38,'Plan de acci�n consolidado 2025'!$A$3:$V$504,Q$1,0)</f>
        <v>100</v>
      </c>
      <c r="R38" t="str">
        <f>VLOOKUP($A38,'Plan de acci�n consolidado 2025'!$A$3:$V$504,R$1,0)</f>
        <v>Porcentual</v>
      </c>
      <c r="S38" t="str">
        <f>VLOOKUP($A38,'Plan de acci�n consolidado 2025'!$A$3:$V$504,S$1,0)</f>
        <v>% de Plan de  SST elaborado y ejecutado / 100% de plan de SST a elaborar y ejecutar</v>
      </c>
      <c r="T38" s="183" t="str">
        <f>VLOOKUP($A38,'Plan de acci�n consolidado 2025'!$A$3:$V$504,T$1,0)</f>
        <v>2025-01-13</v>
      </c>
      <c r="U38" s="183" t="str">
        <f>VLOOKUP($A38,'Plan de acci�n consolidado 2025'!$A$3:$V$504,U$1,0)</f>
        <v>2025-12-22</v>
      </c>
      <c r="V38" t="str">
        <f>VLOOKUP($A38,'Plan de acci�n consolidado 2025'!$A$3:$V$504,V$1,0)</f>
        <v>117-GRUPO DE TRABAJO DE DESARROLLO DE TALENTO HUMANO</v>
      </c>
      <c r="W38"/>
      <c r="X38"/>
    </row>
    <row r="39" spans="1:24" x14ac:dyDescent="0.25">
      <c r="A39" s="31" t="s">
        <v>599</v>
      </c>
      <c r="B39" t="str">
        <f>VLOOKUP($A39,'Plan de acci�n consolidado 2025'!$A$3:$V$504,B$1,0)</f>
        <v>117-GRUPO DE TRABAJO DE DESARROLLO DE TALENTO HUMANO</v>
      </c>
      <c r="C39">
        <f>VLOOKUP($A39,'Plan de acci�n consolidado 2025'!$A$3:$V$504,C$1,0)</f>
        <v>0</v>
      </c>
      <c r="D39" t="str">
        <f>VLOOKUP($A39,'Plan de acci�n consolidado 2025'!$A$3:$V$504,D$1,0)</f>
        <v>Actividad propia</v>
      </c>
      <c r="E39" t="str">
        <f>VLOOKUP($A39,'Plan de acci�n consolidado 2025'!$A$3:$V$504,E$1,0)</f>
        <v>117.6.1</v>
      </c>
      <c r="F39" t="str">
        <f>VLOOKUP($A39,'Plan de acci�n consolidado 2025'!$A$3:$V$504,F$1,0)</f>
        <v>N/A</v>
      </c>
      <c r="G39" t="str">
        <f>VLOOKUP($A39,'Plan de acci�n consolidado 2025'!$A$3:$V$504,G$1,0)</f>
        <v>N/A</v>
      </c>
      <c r="H39" t="str">
        <f>VLOOKUP($A39,'Plan de acci�n consolidado 2025'!$A$3:$V$504,H$1,0)</f>
        <v>N/A</v>
      </c>
      <c r="I39" t="str">
        <f>VLOOKUP($A39,'Plan de acci�n consolidado 2025'!$A$3:$V$504,I$1,0)</f>
        <v>N/A</v>
      </c>
      <c r="J39" t="str">
        <f>VLOOKUP($A39,'Plan de acci�n consolidado 2025'!$A$3:$V$504,J$1,0)</f>
        <v>N/A</v>
      </c>
      <c r="K39" t="str">
        <f>VLOOKUP($A39,'Plan de acci�n consolidado 2025'!$A$3:$V$504,K$1,0)</f>
        <v>N/A</v>
      </c>
      <c r="L39" t="str">
        <f>VLOOKUP($A39,'Plan de acci�n consolidado 2025'!$A$3:$V$504,L$1,0)</f>
        <v>N/A</v>
      </c>
      <c r="M39" t="str">
        <f>VLOOKUP($A39,'Plan de acci�n consolidado 2025'!$A$3:$V$504,M$1,0)</f>
        <v>N/A</v>
      </c>
      <c r="N39" t="str">
        <f>VLOOKUP($A39,'Plan de acci�n consolidado 2025'!$A$3:$V$504,N$1,0)</f>
        <v>N/A</v>
      </c>
      <c r="O39" t="str">
        <f>VLOOKUP($A39,'Plan de acci�n consolidado 2025'!$A$3:$V$504,O$1,0)</f>
        <v>Realizar la resolución de adopción del Plan de SST  (Resolución adoptando el Plan de SST-único entregable)</v>
      </c>
      <c r="P39">
        <f>VLOOKUP($A39,'Plan de acci�n consolidado 2025'!$A$3:$V$504,P$1,0)</f>
        <v>30</v>
      </c>
      <c r="Q39">
        <f>VLOOKUP($A39,'Plan de acci�n consolidado 2025'!$A$3:$V$504,Q$1,0)</f>
        <v>1</v>
      </c>
      <c r="R39" t="str">
        <f>VLOOKUP($A39,'Plan de acci�n consolidado 2025'!$A$3:$V$504,R$1,0)</f>
        <v>Porcentual</v>
      </c>
      <c r="S39" t="str">
        <f>VLOOKUP($A39,'Plan de acci�n consolidado 2025'!$A$3:$V$504,S$1,0)</f>
        <v>% de resoluciones de adopción SST  realizadas / 1% de resoluciones de adopción SST a realizar</v>
      </c>
      <c r="T39" s="183" t="str">
        <f>VLOOKUP($A39,'Plan de acci�n consolidado 2025'!$A$3:$V$504,T$1,0)</f>
        <v>2025-01-13</v>
      </c>
      <c r="U39" s="183" t="str">
        <f>VLOOKUP($A39,'Plan de acci�n consolidado 2025'!$A$3:$V$504,U$1,0)</f>
        <v>2025-01-31</v>
      </c>
      <c r="V39" t="str">
        <f>VLOOKUP($A39,'Plan de acci�n consolidado 2025'!$A$3:$V$504,V$1,0)</f>
        <v>117-GRUPO DE TRABAJO DE DESARROLLO DE TALENTO HUMANO</v>
      </c>
      <c r="W39"/>
      <c r="X39"/>
    </row>
    <row r="40" spans="1:24" x14ac:dyDescent="0.25">
      <c r="A40" s="31" t="s">
        <v>601</v>
      </c>
      <c r="B40" t="str">
        <f>VLOOKUP($A40,'Plan de acci�n consolidado 2025'!$A$3:$V$504,B$1,0)</f>
        <v>117-GRUPO DE TRABAJO DE DESARROLLO DE TALENTO HUMANO</v>
      </c>
      <c r="C40">
        <f>VLOOKUP($A40,'Plan de acci�n consolidado 2025'!$A$3:$V$504,C$1,0)</f>
        <v>0</v>
      </c>
      <c r="D40" t="str">
        <f>VLOOKUP($A40,'Plan de acci�n consolidado 2025'!$A$3:$V$504,D$1,0)</f>
        <v>Actividad propia</v>
      </c>
      <c r="E40" t="str">
        <f>VLOOKUP($A40,'Plan de acci�n consolidado 2025'!$A$3:$V$504,E$1,0)</f>
        <v>117.6.2</v>
      </c>
      <c r="F40" t="str">
        <f>VLOOKUP($A40,'Plan de acci�n consolidado 2025'!$A$3:$V$504,F$1,0)</f>
        <v>N/A</v>
      </c>
      <c r="G40" t="str">
        <f>VLOOKUP($A40,'Plan de acci�n consolidado 2025'!$A$3:$V$504,G$1,0)</f>
        <v>N/A</v>
      </c>
      <c r="H40" t="str">
        <f>VLOOKUP($A40,'Plan de acci�n consolidado 2025'!$A$3:$V$504,H$1,0)</f>
        <v>N/A</v>
      </c>
      <c r="I40" t="str">
        <f>VLOOKUP($A40,'Plan de acci�n consolidado 2025'!$A$3:$V$504,I$1,0)</f>
        <v>N/A</v>
      </c>
      <c r="J40" t="str">
        <f>VLOOKUP($A40,'Plan de acci�n consolidado 2025'!$A$3:$V$504,J$1,0)</f>
        <v>N/A</v>
      </c>
      <c r="K40" t="str">
        <f>VLOOKUP($A40,'Plan de acci�n consolidado 2025'!$A$3:$V$504,K$1,0)</f>
        <v>N/A</v>
      </c>
      <c r="L40" t="str">
        <f>VLOOKUP($A40,'Plan de acci�n consolidado 2025'!$A$3:$V$504,L$1,0)</f>
        <v>N/A</v>
      </c>
      <c r="M40" t="str">
        <f>VLOOKUP($A40,'Plan de acci�n consolidado 2025'!$A$3:$V$504,M$1,0)</f>
        <v>N/A</v>
      </c>
      <c r="N40" t="str">
        <f>VLOOKUP($A40,'Plan de acci�n consolidado 2025'!$A$3:$V$504,N$1,0)</f>
        <v>N/A</v>
      </c>
      <c r="O40" t="str">
        <f>VLOOKUP($A40,'Plan de acci�n consolidado 2025'!$A$3:$V$504,O$1,0)</f>
        <v>Cumplir con la ejecución del plan de SST   (Captura  de publicación de actividades de Seguridad y Salud en el Trabajo, cuando aplique/ Listas de asistencia a actividades de Seguridad y Salud en el Trabajo, cuando aplique y informe semestral de las actividades realizadas)</v>
      </c>
      <c r="P40">
        <f>VLOOKUP($A40,'Plan de acci�n consolidado 2025'!$A$3:$V$504,P$1,0)</f>
        <v>70</v>
      </c>
      <c r="Q40">
        <f>VLOOKUP($A40,'Plan de acci�n consolidado 2025'!$A$3:$V$504,Q$1,0)</f>
        <v>100</v>
      </c>
      <c r="R40" t="str">
        <f>VLOOKUP($A40,'Plan de acci�n consolidado 2025'!$A$3:$V$504,R$1,0)</f>
        <v>Porcentual</v>
      </c>
      <c r="S40" t="str">
        <f>VLOOKUP($A40,'Plan de acci�n consolidado 2025'!$A$3:$V$504,S$1,0)</f>
        <v>% de ejecución del plan de SST cumplido / 100% de plan de SST a cumplir</v>
      </c>
      <c r="T40" s="183" t="str">
        <f>VLOOKUP($A40,'Plan de acci�n consolidado 2025'!$A$3:$V$504,T$1,0)</f>
        <v>2025-02-03</v>
      </c>
      <c r="U40" s="183" t="str">
        <f>VLOOKUP($A40,'Plan de acci�n consolidado 2025'!$A$3:$V$504,U$1,0)</f>
        <v>2025-12-22</v>
      </c>
      <c r="V40" t="str">
        <f>VLOOKUP($A40,'Plan de acci�n consolidado 2025'!$A$3:$V$504,V$1,0)</f>
        <v>117-GRUPO DE TRABAJO DE DESARROLLO DE TALENTO HUMANO</v>
      </c>
      <c r="W40"/>
      <c r="X40"/>
    </row>
    <row r="41" spans="1:24" x14ac:dyDescent="0.25">
      <c r="A41" s="31" t="s">
        <v>604</v>
      </c>
      <c r="B41" t="str">
        <f>VLOOKUP($A41,'Plan de acci�n consolidado 2025'!$A$3:$V$504,B$1,0)</f>
        <v>142-GRUPO DE TRABAJO DE SERVICIOS ADMINISTRATIVOS Y RECURSOS FÍSICOS</v>
      </c>
      <c r="C41">
        <f>VLOOKUP($A41,'Plan de acci�n consolidado 2025'!$A$3:$V$504,C$1,0)</f>
        <v>0</v>
      </c>
      <c r="D41" t="str">
        <f>VLOOKUP($A41,'Plan de acci�n consolidado 2025'!$A$3:$V$504,D$1,0)</f>
        <v>Producto</v>
      </c>
      <c r="E41" t="str">
        <f>VLOOKUP($A41,'Plan de acci�n consolidado 2025'!$A$3:$V$504,E$1,0)</f>
        <v>142.1</v>
      </c>
      <c r="F41" t="str">
        <f>VLOOKUP($A41,'Plan de acci�n consolidado 2025'!$A$3:$V$504,F$1,0)</f>
        <v>Innovador</v>
      </c>
      <c r="G41" t="str">
        <f>VLOOKUP($A41,'Plan de acci�n consolidado 2025'!$A$3:$V$504,G$1,0)</f>
        <v>Fortalecer el Sistema Integral de Gestión Institucional en el marco del Modelo Integrado de Planeación y gestión para mejorar la prestación del servicio.</v>
      </c>
      <c r="H41" t="str">
        <f>VLOOKUP($A41,'Plan de acci�n consolidado 2025'!$A$3:$V$504,H$1,0)</f>
        <v xml:space="preserve">Cumplimiento de productos del PAI asociados a Fortacer el Sistema Integral de Gestión Institucional para mejorar la prestación del servicio. 
</v>
      </c>
      <c r="I41" t="str">
        <f>VLOOKUP($A41,'Plan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1" t="str">
        <f>VLOOKUP($A41,'Plan de acci�n consolidado 2025'!$A$3:$V$504,J$1,0)</f>
        <v xml:space="preserve">PND - 5-31-5-b- Convergencia regional - Entidades públicas territoriales y nacionales fortalecidas </v>
      </c>
      <c r="K41" t="str">
        <f>VLOOKUP($A41,'Plan de acci�n consolidado 2025'!$A$3:$V$504,K$1,0)</f>
        <v>No</v>
      </c>
      <c r="L41" t="str">
        <f>VLOOKUP($A41,'Plan de acci�n consolidado 2025'!$A$3:$V$504,L$1,0)</f>
        <v>FUNCIONAMIENTO</v>
      </c>
      <c r="M41" t="str">
        <f>VLOOKUP($A41,'Plan de acci�n consolidado 2025'!$A$3:$V$504,M$1,0)</f>
        <v>Política Fortalecimiento Organizacional y Simplificación de Procesos _DIMENSIÓN Gestión con Valores para Resultados</v>
      </c>
      <c r="N41" t="str">
        <f>VLOOKUP($A41,'Plan de acci�n consolidado 2025'!$A$3:$V$504,N$1,0)</f>
        <v>N/A</v>
      </c>
      <c r="O41" t="str">
        <f>VLOOKUP($A41,'Plan de acci�n consolidado 2025'!$A$3:$V$504,O$1,0)</f>
        <v>Estrategia para la reducción de emisiones, adaptación al cambio climático y la transición energética y la protección del medio ambiente, ejecutada (Informe final)</v>
      </c>
      <c r="P41">
        <f>VLOOKUP($A41,'Plan de acci�n consolidado 2025'!$A$3:$V$504,P$1,0)</f>
        <v>100</v>
      </c>
      <c r="Q41">
        <f>VLOOKUP($A41,'Plan de acci�n consolidado 2025'!$A$3:$V$504,Q$1,0)</f>
        <v>100</v>
      </c>
      <c r="R41" t="str">
        <f>VLOOKUP($A41,'Plan de acci�n consolidado 2025'!$A$3:$V$504,R$1,0)</f>
        <v>Porcentual</v>
      </c>
      <c r="S41" t="str">
        <f>VLOOKUP($A41,'Plan de acci�n consolidado 2025'!$A$3:$V$504,S$1,0)</f>
        <v>% de la estrategia ejecutada / 100% de la estrategia a ejecutar</v>
      </c>
      <c r="T41" s="183" t="str">
        <f>VLOOKUP($A41,'Plan de acci�n consolidado 2025'!$A$3:$V$504,T$1,0)</f>
        <v>2025-01-02</v>
      </c>
      <c r="U41" s="183" t="str">
        <f>VLOOKUP($A41,'Plan de acci�n consolidado 2025'!$A$3:$V$504,U$1,0)</f>
        <v>2025-12-22</v>
      </c>
      <c r="V41" t="str">
        <f>VLOOKUP($A41,'Plan de acci�n consolidado 2025'!$A$3:$V$504,V$1,0)</f>
        <v>142-GRUPO DE TRABAJO DE SERVICIOS ADMINISTRATIVOS Y RECURSOS FÍSICOS</v>
      </c>
      <c r="W41"/>
      <c r="X41"/>
    </row>
    <row r="42" spans="1:24" x14ac:dyDescent="0.25">
      <c r="A42" s="31" t="s">
        <v>608</v>
      </c>
      <c r="B42" t="str">
        <f>VLOOKUP($A42,'Plan de acci�n consolidado 2025'!$A$3:$V$504,B$1,0)</f>
        <v>142-GRUPO DE TRABAJO DE SERVICIOS ADMINISTRATIVOS Y RECURSOS FÍSICOS</v>
      </c>
      <c r="C42">
        <f>VLOOKUP($A42,'Plan de acci�n consolidado 2025'!$A$3:$V$504,C$1,0)</f>
        <v>0</v>
      </c>
      <c r="D42" t="str">
        <f>VLOOKUP($A42,'Plan de acci�n consolidado 2025'!$A$3:$V$504,D$1,0)</f>
        <v>Actividad propia</v>
      </c>
      <c r="E42" t="str">
        <f>VLOOKUP($A42,'Plan de acci�n consolidado 2025'!$A$3:$V$504,E$1,0)</f>
        <v>142.1.1</v>
      </c>
      <c r="F42" t="str">
        <f>VLOOKUP($A42,'Plan de acci�n consolidado 2025'!$A$3:$V$504,F$1,0)</f>
        <v>N/A</v>
      </c>
      <c r="G42" t="str">
        <f>VLOOKUP($A42,'Plan de acci�n consolidado 2025'!$A$3:$V$504,G$1,0)</f>
        <v>N/A</v>
      </c>
      <c r="H42" t="str">
        <f>VLOOKUP($A42,'Plan de acci�n consolidado 2025'!$A$3:$V$504,H$1,0)</f>
        <v>N/A</v>
      </c>
      <c r="I42" t="str">
        <f>VLOOKUP($A42,'Plan de acci�n consolidado 2025'!$A$3:$V$504,I$1,0)</f>
        <v>N/A</v>
      </c>
      <c r="J42" t="str">
        <f>VLOOKUP($A42,'Plan de acci�n consolidado 2025'!$A$3:$V$504,J$1,0)</f>
        <v>N/A</v>
      </c>
      <c r="K42" t="str">
        <f>VLOOKUP($A42,'Plan de acci�n consolidado 2025'!$A$3:$V$504,K$1,0)</f>
        <v>N/A</v>
      </c>
      <c r="L42" t="str">
        <f>VLOOKUP($A42,'Plan de acci�n consolidado 2025'!$A$3:$V$504,L$1,0)</f>
        <v>N/A</v>
      </c>
      <c r="M42" t="str">
        <f>VLOOKUP($A42,'Plan de acci�n consolidado 2025'!$A$3:$V$504,M$1,0)</f>
        <v>N/A</v>
      </c>
      <c r="N42" t="str">
        <f>VLOOKUP($A42,'Plan de acci�n consolidado 2025'!$A$3:$V$504,N$1,0)</f>
        <v>N/A</v>
      </c>
      <c r="O42" t="str">
        <f>VLOOKUP($A42,'Plan de acci�n consolidado 2025'!$A$3:$V$504,O$1,0)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42">
        <f>VLOOKUP($A42,'Plan de acci�n consolidado 2025'!$A$3:$V$504,P$1,0)</f>
        <v>25</v>
      </c>
      <c r="Q42">
        <f>VLOOKUP($A42,'Plan de acci�n consolidado 2025'!$A$3:$V$504,Q$1,0)</f>
        <v>100</v>
      </c>
      <c r="R42" t="str">
        <f>VLOOKUP($A42,'Plan de acci�n consolidado 2025'!$A$3:$V$504,R$1,0)</f>
        <v>Porcentual</v>
      </c>
      <c r="S42" t="str">
        <f>VLOOKUP($A42,'Plan de acci�n consolidado 2025'!$A$3:$V$504,S$1,0)</f>
        <v>% de campañas de sensibilización ejecutadas / 100% de campañas  a ejecutar</v>
      </c>
      <c r="T42" s="183" t="str">
        <f>VLOOKUP($A42,'Plan de acci�n consolidado 2025'!$A$3:$V$504,T$1,0)</f>
        <v>2025-01-02</v>
      </c>
      <c r="U42" s="183" t="str">
        <f>VLOOKUP($A42,'Plan de acci�n consolidado 2025'!$A$3:$V$504,U$1,0)</f>
        <v>2025-12-22</v>
      </c>
      <c r="V42" t="str">
        <f>VLOOKUP($A42,'Plan de acci�n consolidado 2025'!$A$3:$V$504,V$1,0)</f>
        <v>142-GRUPO DE TRABAJO DE SERVICIOS ADMINISTRATIVOS Y RECURSOS FÍSICOS</v>
      </c>
      <c r="W42"/>
      <c r="X42"/>
    </row>
    <row r="43" spans="1:24" x14ac:dyDescent="0.25">
      <c r="A43" s="31" t="s">
        <v>610</v>
      </c>
      <c r="B43" t="str">
        <f>VLOOKUP($A43,'Plan de acci�n consolidado 2025'!$A$3:$V$504,B$1,0)</f>
        <v>142-GRUPO DE TRABAJO DE SERVICIOS ADMINISTRATIVOS Y RECURSOS FÍSICOS</v>
      </c>
      <c r="C43">
        <f>VLOOKUP($A43,'Plan de acci�n consolidado 2025'!$A$3:$V$504,C$1,0)</f>
        <v>0</v>
      </c>
      <c r="D43" t="str">
        <f>VLOOKUP($A43,'Plan de acci�n consolidado 2025'!$A$3:$V$504,D$1,0)</f>
        <v>Actividad propia</v>
      </c>
      <c r="E43" t="str">
        <f>VLOOKUP($A43,'Plan de acci�n consolidado 2025'!$A$3:$V$504,E$1,0)</f>
        <v>142.1.2</v>
      </c>
      <c r="F43" t="str">
        <f>VLOOKUP($A43,'Plan de acci�n consolidado 2025'!$A$3:$V$504,F$1,0)</f>
        <v>N/A</v>
      </c>
      <c r="G43" t="str">
        <f>VLOOKUP($A43,'Plan de acci�n consolidado 2025'!$A$3:$V$504,G$1,0)</f>
        <v>N/A</v>
      </c>
      <c r="H43" t="str">
        <f>VLOOKUP($A43,'Plan de acci�n consolidado 2025'!$A$3:$V$504,H$1,0)</f>
        <v>N/A</v>
      </c>
      <c r="I43" t="str">
        <f>VLOOKUP($A43,'Plan de acci�n consolidado 2025'!$A$3:$V$504,I$1,0)</f>
        <v>N/A</v>
      </c>
      <c r="J43" t="str">
        <f>VLOOKUP($A43,'Plan de acci�n consolidado 2025'!$A$3:$V$504,J$1,0)</f>
        <v>N/A</v>
      </c>
      <c r="K43" t="str">
        <f>VLOOKUP($A43,'Plan de acci�n consolidado 2025'!$A$3:$V$504,K$1,0)</f>
        <v>N/A</v>
      </c>
      <c r="L43" t="str">
        <f>VLOOKUP($A43,'Plan de acci�n consolidado 2025'!$A$3:$V$504,L$1,0)</f>
        <v>N/A</v>
      </c>
      <c r="M43" t="str">
        <f>VLOOKUP($A43,'Plan de acci�n consolidado 2025'!$A$3:$V$504,M$1,0)</f>
        <v>N/A</v>
      </c>
      <c r="N43" t="str">
        <f>VLOOKUP($A43,'Plan de acci�n consolidado 2025'!$A$3:$V$504,N$1,0)</f>
        <v>N/A</v>
      </c>
      <c r="O43" t="str">
        <f>VLOOKUP($A43,'Plan de acci�n consolidado 2025'!$A$3:$V$504,O$1,0)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P43">
        <f>VLOOKUP($A43,'Plan de acci�n consolidado 2025'!$A$3:$V$504,P$1,0)</f>
        <v>25</v>
      </c>
      <c r="Q43">
        <f>VLOOKUP($A43,'Plan de acci�n consolidado 2025'!$A$3:$V$504,Q$1,0)</f>
        <v>100</v>
      </c>
      <c r="R43" t="str">
        <f>VLOOKUP($A43,'Plan de acci�n consolidado 2025'!$A$3:$V$504,R$1,0)</f>
        <v>Porcentual</v>
      </c>
      <c r="S43" t="str">
        <f>VLOOKUP($A43,'Plan de acci�n consolidado 2025'!$A$3:$V$504,S$1,0)</f>
        <v>% de actividades para implementar las medidas ejecutadas / 100% de actividades para implementar las medidas  a ejecutar</v>
      </c>
      <c r="T43" s="183" t="str">
        <f>VLOOKUP($A43,'Plan de acci�n consolidado 2025'!$A$3:$V$504,T$1,0)</f>
        <v>2025-01-02</v>
      </c>
      <c r="U43" s="183" t="str">
        <f>VLOOKUP($A43,'Plan de acci�n consolidado 2025'!$A$3:$V$504,U$1,0)</f>
        <v>2025-12-22</v>
      </c>
      <c r="V43" t="str">
        <f>VLOOKUP($A43,'Plan de acci�n consolidado 2025'!$A$3:$V$504,V$1,0)</f>
        <v>142-GRUPO DE TRABAJO DE SERVICIOS ADMINISTRATIVOS Y RECURSOS FÍSICOS</v>
      </c>
      <c r="W43"/>
      <c r="X43"/>
    </row>
    <row r="44" spans="1:24" x14ac:dyDescent="0.25">
      <c r="A44" s="31" t="s">
        <v>612</v>
      </c>
      <c r="B44" t="str">
        <f>VLOOKUP($A44,'Plan de acci�n consolidado 2025'!$A$3:$V$504,B$1,0)</f>
        <v>142-GRUPO DE TRABAJO DE SERVICIOS ADMINISTRATIVOS Y RECURSOS FÍSICOS</v>
      </c>
      <c r="C44">
        <f>VLOOKUP($A44,'Plan de acci�n consolidado 2025'!$A$3:$V$504,C$1,0)</f>
        <v>0</v>
      </c>
      <c r="D44" t="str">
        <f>VLOOKUP($A44,'Plan de acci�n consolidado 2025'!$A$3:$V$504,D$1,0)</f>
        <v>Actividad propia</v>
      </c>
      <c r="E44" t="str">
        <f>VLOOKUP($A44,'Plan de acci�n consolidado 2025'!$A$3:$V$504,E$1,0)</f>
        <v>142.1.3</v>
      </c>
      <c r="F44" t="str">
        <f>VLOOKUP($A44,'Plan de acci�n consolidado 2025'!$A$3:$V$504,F$1,0)</f>
        <v>N/A</v>
      </c>
      <c r="G44" t="str">
        <f>VLOOKUP($A44,'Plan de acci�n consolidado 2025'!$A$3:$V$504,G$1,0)</f>
        <v>N/A</v>
      </c>
      <c r="H44" t="str">
        <f>VLOOKUP($A44,'Plan de acci�n consolidado 2025'!$A$3:$V$504,H$1,0)</f>
        <v>N/A</v>
      </c>
      <c r="I44" t="str">
        <f>VLOOKUP($A44,'Plan de acci�n consolidado 2025'!$A$3:$V$504,I$1,0)</f>
        <v>N/A</v>
      </c>
      <c r="J44" t="str">
        <f>VLOOKUP($A44,'Plan de acci�n consolidado 2025'!$A$3:$V$504,J$1,0)</f>
        <v>N/A</v>
      </c>
      <c r="K44" t="str">
        <f>VLOOKUP($A44,'Plan de acci�n consolidado 2025'!$A$3:$V$504,K$1,0)</f>
        <v>N/A</v>
      </c>
      <c r="L44" t="str">
        <f>VLOOKUP($A44,'Plan de acci�n consolidado 2025'!$A$3:$V$504,L$1,0)</f>
        <v>N/A</v>
      </c>
      <c r="M44" t="str">
        <f>VLOOKUP($A44,'Plan de acci�n consolidado 2025'!$A$3:$V$504,M$1,0)</f>
        <v>N/A</v>
      </c>
      <c r="N44" t="str">
        <f>VLOOKUP($A44,'Plan de acci�n consolidado 2025'!$A$3:$V$504,N$1,0)</f>
        <v>N/A</v>
      </c>
      <c r="O44" t="str">
        <f>VLOOKUP($A44,'Plan de acci�n consolidado 2025'!$A$3:$V$504,O$1,0)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44">
        <f>VLOOKUP($A44,'Plan de acci�n consolidado 2025'!$A$3:$V$504,P$1,0)</f>
        <v>10</v>
      </c>
      <c r="Q44">
        <f>VLOOKUP($A44,'Plan de acci�n consolidado 2025'!$A$3:$V$504,Q$1,0)</f>
        <v>1</v>
      </c>
      <c r="R44" t="str">
        <f>VLOOKUP($A44,'Plan de acci�n consolidado 2025'!$A$3:$V$504,R$1,0)</f>
        <v>Númerica</v>
      </c>
      <c r="S44" t="str">
        <f>VLOOKUP($A44,'Plan de acci�n consolidado 2025'!$A$3:$V$504,S$1,0)</f>
        <v># de Infome elaborado / 1 Informe a elaborar</v>
      </c>
      <c r="T44" s="183" t="str">
        <f>VLOOKUP($A44,'Plan de acci�n consolidado 2025'!$A$3:$V$504,T$1,0)</f>
        <v>2025-03-01</v>
      </c>
      <c r="U44" s="183" t="str">
        <f>VLOOKUP($A44,'Plan de acci�n consolidado 2025'!$A$3:$V$504,U$1,0)</f>
        <v>2025-07-01</v>
      </c>
      <c r="V44" t="str">
        <f>VLOOKUP($A44,'Plan de acci�n consolidado 2025'!$A$3:$V$504,V$1,0)</f>
        <v>142-GRUPO DE TRABAJO DE SERVICIOS ADMINISTRATIVOS Y RECURSOS FÍSICOS</v>
      </c>
      <c r="W44"/>
      <c r="X44"/>
    </row>
    <row r="45" spans="1:24" x14ac:dyDescent="0.25">
      <c r="A45" s="31" t="s">
        <v>614</v>
      </c>
      <c r="B45" t="str">
        <f>VLOOKUP($A45,'Plan de acci�n consolidado 2025'!$A$3:$V$504,B$1,0)</f>
        <v>142-GRUPO DE TRABAJO DE SERVICIOS ADMINISTRATIVOS Y RECURSOS FÍSICOS</v>
      </c>
      <c r="C45">
        <f>VLOOKUP($A45,'Plan de acci�n consolidado 2025'!$A$3:$V$504,C$1,0)</f>
        <v>0</v>
      </c>
      <c r="D45" t="str">
        <f>VLOOKUP($A45,'Plan de acci�n consolidado 2025'!$A$3:$V$504,D$1,0)</f>
        <v>Actividad propia</v>
      </c>
      <c r="E45" t="str">
        <f>VLOOKUP($A45,'Plan de acci�n consolidado 2025'!$A$3:$V$504,E$1,0)</f>
        <v>142.1.4</v>
      </c>
      <c r="F45" t="str">
        <f>VLOOKUP($A45,'Plan de acci�n consolidado 2025'!$A$3:$V$504,F$1,0)</f>
        <v>N/A</v>
      </c>
      <c r="G45" t="str">
        <f>VLOOKUP($A45,'Plan de acci�n consolidado 2025'!$A$3:$V$504,G$1,0)</f>
        <v>N/A</v>
      </c>
      <c r="H45" t="str">
        <f>VLOOKUP($A45,'Plan de acci�n consolidado 2025'!$A$3:$V$504,H$1,0)</f>
        <v>N/A</v>
      </c>
      <c r="I45" t="str">
        <f>VLOOKUP($A45,'Plan de acci�n consolidado 2025'!$A$3:$V$504,I$1,0)</f>
        <v>N/A</v>
      </c>
      <c r="J45" t="str">
        <f>VLOOKUP($A45,'Plan de acci�n consolidado 2025'!$A$3:$V$504,J$1,0)</f>
        <v>N/A</v>
      </c>
      <c r="K45" t="str">
        <f>VLOOKUP($A45,'Plan de acci�n consolidado 2025'!$A$3:$V$504,K$1,0)</f>
        <v>N/A</v>
      </c>
      <c r="L45" t="str">
        <f>VLOOKUP($A45,'Plan de acci�n consolidado 2025'!$A$3:$V$504,L$1,0)</f>
        <v>N/A</v>
      </c>
      <c r="M45" t="str">
        <f>VLOOKUP($A45,'Plan de acci�n consolidado 2025'!$A$3:$V$504,M$1,0)</f>
        <v>N/A</v>
      </c>
      <c r="N45" t="str">
        <f>VLOOKUP($A45,'Plan de acci�n consolidado 2025'!$A$3:$V$504,N$1,0)</f>
        <v>N/A</v>
      </c>
      <c r="O45" t="str">
        <f>VLOOKUP($A45,'Plan de acci�n consolidado 2025'!$A$3:$V$504,O$1,0)</f>
        <v>Elaborar matriz que permita identificar los aspectos más significativos y ejecutar las alternativas que conlleven a reducir los impactos ambientales de la SIC. (Matriz de aspectos ambientales)</v>
      </c>
      <c r="P45">
        <f>VLOOKUP($A45,'Plan de acci�n consolidado 2025'!$A$3:$V$504,P$1,0)</f>
        <v>20</v>
      </c>
      <c r="Q45">
        <f>VLOOKUP($A45,'Plan de acci�n consolidado 2025'!$A$3:$V$504,Q$1,0)</f>
        <v>1</v>
      </c>
      <c r="R45" t="str">
        <f>VLOOKUP($A45,'Plan de acci�n consolidado 2025'!$A$3:$V$504,R$1,0)</f>
        <v>Númerica</v>
      </c>
      <c r="S45" t="str">
        <f>VLOOKUP($A45,'Plan de acci�n consolidado 2025'!$A$3:$V$504,S$1,0)</f>
        <v># de Matriz de aspectos ambientales elaborada / 1 Matriz de aspectos ambientales a elaborqar</v>
      </c>
      <c r="T45" s="183" t="str">
        <f>VLOOKUP($A45,'Plan de acci�n consolidado 2025'!$A$3:$V$504,T$1,0)</f>
        <v>2025-05-02</v>
      </c>
      <c r="U45" s="183" t="str">
        <f>VLOOKUP($A45,'Plan de acci�n consolidado 2025'!$A$3:$V$504,U$1,0)</f>
        <v>2025-06-27</v>
      </c>
      <c r="V45" t="str">
        <f>VLOOKUP($A45,'Plan de acci�n consolidado 2025'!$A$3:$V$504,V$1,0)</f>
        <v>142-GRUPO DE TRABAJO DE SERVICIOS ADMINISTRATIVOS Y RECURSOS FÍSICOS</v>
      </c>
      <c r="W45"/>
      <c r="X45"/>
    </row>
    <row r="46" spans="1:24" x14ac:dyDescent="0.25">
      <c r="A46" s="31" t="s">
        <v>616</v>
      </c>
      <c r="B46" t="str">
        <f>VLOOKUP($A46,'Plan de acci�n consolidado 2025'!$A$3:$V$504,B$1,0)</f>
        <v>142-GRUPO DE TRABAJO DE SERVICIOS ADMINISTRATIVOS Y RECURSOS FÍSICOS</v>
      </c>
      <c r="C46">
        <f>VLOOKUP($A46,'Plan de acci�n consolidado 2025'!$A$3:$V$504,C$1,0)</f>
        <v>0</v>
      </c>
      <c r="D46" t="str">
        <f>VLOOKUP($A46,'Plan de acci�n consolidado 2025'!$A$3:$V$504,D$1,0)</f>
        <v>Actividad propia</v>
      </c>
      <c r="E46" t="str">
        <f>VLOOKUP($A46,'Plan de acci�n consolidado 2025'!$A$3:$V$504,E$1,0)</f>
        <v>142.1.5</v>
      </c>
      <c r="F46" t="str">
        <f>VLOOKUP($A46,'Plan de acci�n consolidado 2025'!$A$3:$V$504,F$1,0)</f>
        <v>N/A</v>
      </c>
      <c r="G46" t="str">
        <f>VLOOKUP($A46,'Plan de acci�n consolidado 2025'!$A$3:$V$504,G$1,0)</f>
        <v>N/A</v>
      </c>
      <c r="H46" t="str">
        <f>VLOOKUP($A46,'Plan de acci�n consolidado 2025'!$A$3:$V$504,H$1,0)</f>
        <v>N/A</v>
      </c>
      <c r="I46" t="str">
        <f>VLOOKUP($A46,'Plan de acci�n consolidado 2025'!$A$3:$V$504,I$1,0)</f>
        <v>N/A</v>
      </c>
      <c r="J46" t="str">
        <f>VLOOKUP($A46,'Plan de acci�n consolidado 2025'!$A$3:$V$504,J$1,0)</f>
        <v>N/A</v>
      </c>
      <c r="K46" t="str">
        <f>VLOOKUP($A46,'Plan de acci�n consolidado 2025'!$A$3:$V$504,K$1,0)</f>
        <v>N/A</v>
      </c>
      <c r="L46" t="str">
        <f>VLOOKUP($A46,'Plan de acci�n consolidado 2025'!$A$3:$V$504,L$1,0)</f>
        <v>N/A</v>
      </c>
      <c r="M46" t="str">
        <f>VLOOKUP($A46,'Plan de acci�n consolidado 2025'!$A$3:$V$504,M$1,0)</f>
        <v>N/A</v>
      </c>
      <c r="N46" t="str">
        <f>VLOOKUP($A46,'Plan de acci�n consolidado 2025'!$A$3:$V$504,N$1,0)</f>
        <v>N/A</v>
      </c>
      <c r="O46" t="str">
        <f>VLOOKUP($A46,'Plan de acci�n consolidado 2025'!$A$3:$V$504,O$1,0)</f>
        <v>Certificar el cumplimiento de la ISO 14001  (Certificación de 1ra recertificación ISO 14001:2015) Reporte y/o informe final de auditoría de 1ra recertificación ISO 14001:2015)</v>
      </c>
      <c r="P46">
        <f>VLOOKUP($A46,'Plan de acci�n consolidado 2025'!$A$3:$V$504,P$1,0)</f>
        <v>20</v>
      </c>
      <c r="Q46">
        <f>VLOOKUP($A46,'Plan de acci�n consolidado 2025'!$A$3:$V$504,Q$1,0)</f>
        <v>1</v>
      </c>
      <c r="R46" t="str">
        <f>VLOOKUP($A46,'Plan de acci�n consolidado 2025'!$A$3:$V$504,R$1,0)</f>
        <v>Númerica</v>
      </c>
      <c r="S46" t="str">
        <f>VLOOKUP($A46,'Plan de acci�n consolidado 2025'!$A$3:$V$504,S$1,0)</f>
        <v># de recertificaciones y seguimientos a la norma ISO 14001-2015 realizada / 1 recertificaciones y seguimientos a la norma ISO 14001-2015  a realizar</v>
      </c>
      <c r="T46" s="183" t="str">
        <f>VLOOKUP($A46,'Plan de acci�n consolidado 2025'!$A$3:$V$504,T$1,0)</f>
        <v>2025-10-01</v>
      </c>
      <c r="U46" s="183" t="str">
        <f>VLOOKUP($A46,'Plan de acci�n consolidado 2025'!$A$3:$V$504,U$1,0)</f>
        <v>2025-12-22</v>
      </c>
      <c r="V46" t="str">
        <f>VLOOKUP($A46,'Plan de acci�n consolidado 2025'!$A$3:$V$504,V$1,0)</f>
        <v>142-GRUPO DE TRABAJO DE SERVICIOS ADMINISTRATIVOS Y RECURSOS FÍSICOS</v>
      </c>
      <c r="W46"/>
      <c r="X46"/>
    </row>
    <row r="47" spans="1:24" x14ac:dyDescent="0.25">
      <c r="A47" s="31" t="s">
        <v>619</v>
      </c>
      <c r="B47" t="str">
        <f>VLOOKUP($A47,'Plan de acci�n consolidado 2025'!$A$3:$V$504,B$1,0)</f>
        <v>73-GRUPO DE TRABAJO DE COMUNICACION</v>
      </c>
      <c r="C47">
        <f>VLOOKUP($A47,'Plan de acci�n consolidado 2025'!$A$3:$V$504,C$1,0)</f>
        <v>0</v>
      </c>
      <c r="D47" t="str">
        <f>VLOOKUP($A47,'Plan de acci�n consolidado 2025'!$A$3:$V$504,D$1,0)</f>
        <v>Producto</v>
      </c>
      <c r="E47" t="str">
        <f>VLOOKUP($A47,'Plan de acci�n consolidado 2025'!$A$3:$V$504,E$1,0)</f>
        <v>73.1</v>
      </c>
      <c r="F47" t="str">
        <f>VLOOKUP($A47,'Plan de acci�n consolidado 2025'!$A$3:$V$504,F$1,0)</f>
        <v>Operativo</v>
      </c>
      <c r="G47" t="str">
        <f>VLOOKUP($A47,'Plan de acci�n consolidado 2025'!$A$3:$V$504,G$1,0)</f>
        <v xml:space="preserve">Fortalecer la gestión de la información, el conocimiento y la innovación para optimizar la capacidad institucional 
</v>
      </c>
      <c r="H47" t="str">
        <f>VLOOKUP($A47,'Plan de acci�n consolidado 2025'!$A$3:$V$504,H$1,0)</f>
        <v xml:space="preserve">Cumplimiento de productos del PAI asociados a Fortalecer la gestión de la información, el conocimiento y la innovación para optimizar la capacidad institucional 
</v>
      </c>
      <c r="I47" t="str">
        <f>VLOOKUP($A47,'Plan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 t="str">
        <f>VLOOKUP($A47,'Plan de acci�n consolidado 2025'!$A$3:$V$504,J$1,0)</f>
        <v xml:space="preserve">PND - 5-31-5-b- Convergencia regional - Entidades públicas territoriales y nacionales fortalecidas </v>
      </c>
      <c r="K47" t="str">
        <f>VLOOKUP($A47,'Plan de acci�n consolidado 2025'!$A$3:$V$504,K$1,0)</f>
        <v>No</v>
      </c>
      <c r="L47" t="str">
        <f>VLOOKUP($A47,'Plan de acci�n consolidado 2025'!$A$3:$V$504,L$1,0)</f>
        <v>C-3599-0200-0005-53105b</v>
      </c>
      <c r="M47" t="str">
        <f>VLOOKUP($A47,'Plan de acci�n consolidado 2025'!$A$3:$V$504,M$1,0)</f>
        <v>Política Transparencia, acceso a la información pública y lucha contra la corrupción _DIMENSIÓN Gestión con Valores para Resultados</v>
      </c>
      <c r="N47" t="str">
        <f>VLOOKUP($A47,'Plan de acci�n consolidado 2025'!$A$3:$V$504,N$1,0)</f>
        <v>PEI_25;
PES_20230249</v>
      </c>
      <c r="O47" t="str">
        <f>VLOOKUP($A47,'Plan de acci�n consolidado 2025'!$A$3:$V$504,O$1,0)</f>
        <v>SIC alineada a la directriz de manejo de imágen y plan de medios de la Presidencia de la República, realizada. (Informe de contenidos producidos)</v>
      </c>
      <c r="P47">
        <f>VLOOKUP($A47,'Plan de acci�n consolidado 2025'!$A$3:$V$504,P$1,0)</f>
        <v>30</v>
      </c>
      <c r="Q47">
        <f>VLOOKUP($A47,'Plan de acci�n consolidado 2025'!$A$3:$V$504,Q$1,0)</f>
        <v>100</v>
      </c>
      <c r="R47" t="str">
        <f>VLOOKUP($A47,'Plan de acci�n consolidado 2025'!$A$3:$V$504,R$1,0)</f>
        <v>Porcentual</v>
      </c>
      <c r="S47" t="str">
        <f>VLOOKUP($A47,'Plan de acci�n consolidado 2025'!$A$3:$V$504,S$1,0)</f>
        <v>% de manejo de imagen y  plan de medios de la presidencia de la republica realizada / 100% de manejo de imagen y  plan de medios de la presidencia de la republica a realizar</v>
      </c>
      <c r="T47" s="183" t="str">
        <f>VLOOKUP($A47,'Plan de acci�n consolidado 2025'!$A$3:$V$504,T$1,0)</f>
        <v>2025-02-03</v>
      </c>
      <c r="U47" s="183" t="str">
        <f>VLOOKUP($A47,'Plan de acci�n consolidado 2025'!$A$3:$V$504,U$1,0)</f>
        <v>2025-12-31</v>
      </c>
      <c r="V47" t="str">
        <f>VLOOKUP($A47,'Plan de acci�n consolidado 2025'!$A$3:$V$504,V$1,0)</f>
        <v>73-GRUPO DE TRABAJO DE COMUNICACION</v>
      </c>
      <c r="W47"/>
      <c r="X47"/>
    </row>
    <row r="48" spans="1:24" x14ac:dyDescent="0.25">
      <c r="A48" s="31" t="s">
        <v>622</v>
      </c>
      <c r="B48" t="str">
        <f>VLOOKUP($A48,'Plan de acci�n consolidado 2025'!$A$3:$V$504,B$1,0)</f>
        <v>73-GRUPO DE TRABAJO DE COMUNICACION</v>
      </c>
      <c r="C48">
        <f>VLOOKUP($A48,'Plan de acci�n consolidado 2025'!$A$3:$V$504,C$1,0)</f>
        <v>0</v>
      </c>
      <c r="D48" t="str">
        <f>VLOOKUP($A48,'Plan de acci�n consolidado 2025'!$A$3:$V$504,D$1,0)</f>
        <v>Actividad propia</v>
      </c>
      <c r="E48" t="str">
        <f>VLOOKUP($A48,'Plan de acci�n consolidado 2025'!$A$3:$V$504,E$1,0)</f>
        <v>73.1.1</v>
      </c>
      <c r="F48" t="str">
        <f>VLOOKUP($A48,'Plan de acci�n consolidado 2025'!$A$3:$V$504,F$1,0)</f>
        <v>N/A</v>
      </c>
      <c r="G48" t="str">
        <f>VLOOKUP($A48,'Plan de acci�n consolidado 2025'!$A$3:$V$504,G$1,0)</f>
        <v>N/A</v>
      </c>
      <c r="H48" t="str">
        <f>VLOOKUP($A48,'Plan de acci�n consolidado 2025'!$A$3:$V$504,H$1,0)</f>
        <v>N/A</v>
      </c>
      <c r="I48" t="str">
        <f>VLOOKUP($A48,'Plan de acci�n consolidado 2025'!$A$3:$V$504,I$1,0)</f>
        <v>N/A</v>
      </c>
      <c r="J48" t="str">
        <f>VLOOKUP($A48,'Plan de acci�n consolidado 2025'!$A$3:$V$504,J$1,0)</f>
        <v>N/A</v>
      </c>
      <c r="K48" t="str">
        <f>VLOOKUP($A48,'Plan de acci�n consolidado 2025'!$A$3:$V$504,K$1,0)</f>
        <v>N/A</v>
      </c>
      <c r="L48" t="str">
        <f>VLOOKUP($A48,'Plan de acci�n consolidado 2025'!$A$3:$V$504,L$1,0)</f>
        <v>N/A</v>
      </c>
      <c r="M48" t="str">
        <f>VLOOKUP($A48,'Plan de acci�n consolidado 2025'!$A$3:$V$504,M$1,0)</f>
        <v>N/A</v>
      </c>
      <c r="N48" t="str">
        <f>VLOOKUP($A48,'Plan de acci�n consolidado 2025'!$A$3:$V$504,N$1,0)</f>
        <v>N/A</v>
      </c>
      <c r="O48" t="str">
        <f>VLOOKUP($A48,'Plan de acci�n consolidado 2025'!$A$3:$V$504,O$1,0)</f>
        <v>Producir los boletines, foto noticias, videos y/o ruedas de prensa de conformidad con la directriz de Presidencia sobre el manejo de imágen (Documento con evidencias)</v>
      </c>
      <c r="P48">
        <f>VLOOKUP($A48,'Plan de acci�n consolidado 2025'!$A$3:$V$504,P$1,0)</f>
        <v>80</v>
      </c>
      <c r="Q48">
        <f>VLOOKUP($A48,'Plan de acci�n consolidado 2025'!$A$3:$V$504,Q$1,0)</f>
        <v>100</v>
      </c>
      <c r="R48" t="str">
        <f>VLOOKUP($A48,'Plan de acci�n consolidado 2025'!$A$3:$V$504,R$1,0)</f>
        <v>Porcentual</v>
      </c>
      <c r="S48" t="str">
        <f>VLOOKUP($A48,'Plan de acci�n consolidado 2025'!$A$3:$V$504,S$1,0)</f>
        <v>% de boletines, foto noticias, videos y ruedas de prensa  de conformidad con la directriz de presidencia producidos / 100% de boletines, foto noticias, videos y ruedas de prensa a producir</v>
      </c>
      <c r="T48" s="183" t="str">
        <f>VLOOKUP($A48,'Plan de acci�n consolidado 2025'!$A$3:$V$504,T$1,0)</f>
        <v>2025-02-03</v>
      </c>
      <c r="U48" s="183" t="str">
        <f>VLOOKUP($A48,'Plan de acci�n consolidado 2025'!$A$3:$V$504,U$1,0)</f>
        <v>2025-12-31</v>
      </c>
      <c r="V48" t="str">
        <f>VLOOKUP($A48,'Plan de acci�n consolidado 2025'!$A$3:$V$504,V$1,0)</f>
        <v>73-GRUPO DE TRABAJO DE COMUNICACION</v>
      </c>
      <c r="W48"/>
      <c r="X48"/>
    </row>
    <row r="49" spans="1:24" x14ac:dyDescent="0.25">
      <c r="A49" s="31" t="s">
        <v>624</v>
      </c>
      <c r="B49" t="str">
        <f>VLOOKUP($A49,'Plan de acci�n consolidado 2025'!$A$3:$V$504,B$1,0)</f>
        <v>73-GRUPO DE TRABAJO DE COMUNICACION</v>
      </c>
      <c r="C49">
        <f>VLOOKUP($A49,'Plan de acci�n consolidado 2025'!$A$3:$V$504,C$1,0)</f>
        <v>0</v>
      </c>
      <c r="D49" t="str">
        <f>VLOOKUP($A49,'Plan de acci�n consolidado 2025'!$A$3:$V$504,D$1,0)</f>
        <v>Actividad propia</v>
      </c>
      <c r="E49" t="str">
        <f>VLOOKUP($A49,'Plan de acci�n consolidado 2025'!$A$3:$V$504,E$1,0)</f>
        <v>73.1.2</v>
      </c>
      <c r="F49" t="str">
        <f>VLOOKUP($A49,'Plan de acci�n consolidado 2025'!$A$3:$V$504,F$1,0)</f>
        <v>N/A</v>
      </c>
      <c r="G49" t="str">
        <f>VLOOKUP($A49,'Plan de acci�n consolidado 2025'!$A$3:$V$504,G$1,0)</f>
        <v>N/A</v>
      </c>
      <c r="H49" t="str">
        <f>VLOOKUP($A49,'Plan de acci�n consolidado 2025'!$A$3:$V$504,H$1,0)</f>
        <v>N/A</v>
      </c>
      <c r="I49" t="str">
        <f>VLOOKUP($A49,'Plan de acci�n consolidado 2025'!$A$3:$V$504,I$1,0)</f>
        <v>N/A</v>
      </c>
      <c r="J49" t="str">
        <f>VLOOKUP($A49,'Plan de acci�n consolidado 2025'!$A$3:$V$504,J$1,0)</f>
        <v>N/A</v>
      </c>
      <c r="K49" t="str">
        <f>VLOOKUP($A49,'Plan de acci�n consolidado 2025'!$A$3:$V$504,K$1,0)</f>
        <v>N/A</v>
      </c>
      <c r="L49" t="str">
        <f>VLOOKUP($A49,'Plan de acci�n consolidado 2025'!$A$3:$V$504,L$1,0)</f>
        <v>N/A</v>
      </c>
      <c r="M49" t="str">
        <f>VLOOKUP($A49,'Plan de acci�n consolidado 2025'!$A$3:$V$504,M$1,0)</f>
        <v>N/A</v>
      </c>
      <c r="N49" t="str">
        <f>VLOOKUP($A49,'Plan de acci�n consolidado 2025'!$A$3:$V$504,N$1,0)</f>
        <v>N/A</v>
      </c>
      <c r="O49" t="str">
        <f>VLOOKUP($A49,'Plan de acci�n consolidado 2025'!$A$3:$V$504,O$1,0)</f>
        <v>Consolidar el informe final de los contenidos producidos por la SIC respecto a la directriz de manejo de imagen del gobierno nacional. (Informe consoldiado de los contenidos producidos)</v>
      </c>
      <c r="P49">
        <f>VLOOKUP($A49,'Plan de acci�n consolidado 2025'!$A$3:$V$504,P$1,0)</f>
        <v>20</v>
      </c>
      <c r="Q49">
        <f>VLOOKUP($A49,'Plan de acci�n consolidado 2025'!$A$3:$V$504,Q$1,0)</f>
        <v>100</v>
      </c>
      <c r="R49" t="str">
        <f>VLOOKUP($A49,'Plan de acci�n consolidado 2025'!$A$3:$V$504,R$1,0)</f>
        <v>Porcentual</v>
      </c>
      <c r="S49" t="str">
        <f>VLOOKUP($A49,'Plan de acci�n consolidado 2025'!$A$3:$V$504,S$1,0)</f>
        <v>% de informes finales de los contenidos producidos elaborados / 100% de informes finales de los contenidos producidos a elaborar</v>
      </c>
      <c r="T49" s="183" t="str">
        <f>VLOOKUP($A49,'Plan de acci�n consolidado 2025'!$A$3:$V$504,T$1,0)</f>
        <v>2025-12-02</v>
      </c>
      <c r="U49" s="183" t="str">
        <f>VLOOKUP($A49,'Plan de acci�n consolidado 2025'!$A$3:$V$504,U$1,0)</f>
        <v>2025-12-31</v>
      </c>
      <c r="V49" t="str">
        <f>VLOOKUP($A49,'Plan de acci�n consolidado 2025'!$A$3:$V$504,V$1,0)</f>
        <v>73-GRUPO DE TRABAJO DE COMUNICACION</v>
      </c>
      <c r="W49"/>
      <c r="X49"/>
    </row>
    <row r="50" spans="1:24" x14ac:dyDescent="0.25">
      <c r="A50" s="31" t="s">
        <v>626</v>
      </c>
      <c r="B50" t="str">
        <f>VLOOKUP($A50,'Plan de acci�n consolidado 2025'!$A$3:$V$504,B$1,0)</f>
        <v>73-GRUPO DE TRABAJO DE COMUNICACION</v>
      </c>
      <c r="C50">
        <f>VLOOKUP($A50,'Plan de acci�n consolidado 2025'!$A$3:$V$504,C$1,0)</f>
        <v>0</v>
      </c>
      <c r="D50" t="str">
        <f>VLOOKUP($A50,'Plan de acci�n consolidado 2025'!$A$3:$V$504,D$1,0)</f>
        <v>Producto</v>
      </c>
      <c r="E50" t="str">
        <f>VLOOKUP($A50,'Plan de acci�n consolidado 2025'!$A$3:$V$504,E$1,0)</f>
        <v>73.2</v>
      </c>
      <c r="F50" t="str">
        <f>VLOOKUP($A50,'Plan de acci�n consolidado 2025'!$A$3:$V$504,F$1,0)</f>
        <v>Operativo</v>
      </c>
      <c r="G50" t="str">
        <f>VLOOKUP($A50,'Plan de acci�n consolidado 2025'!$A$3:$V$504,G$1,0)</f>
        <v xml:space="preserve">Fortalecer la gestión de la información, el conocimiento y la innovación para optimizar la capacidad institucional 
</v>
      </c>
      <c r="H50" t="str">
        <f>VLOOKUP($A50,'Plan de acci�n consolidado 2025'!$A$3:$V$504,H$1,0)</f>
        <v xml:space="preserve">Cumplimiento de productos del PAI asociados a Fortalecer la gestión de la información, el conocimiento y la innovación para optimizar la capacidad institucional 
</v>
      </c>
      <c r="I50" t="str">
        <f>VLOOKUP($A50,'Plan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 t="str">
        <f>VLOOKUP($A50,'Plan de acci�n consolidado 2025'!$A$3:$V$504,J$1,0)</f>
        <v xml:space="preserve">PND - 5-31-5-b- Convergencia regional - Entidades públicas territoriales y nacionales fortalecidas </v>
      </c>
      <c r="K50" t="str">
        <f>VLOOKUP($A50,'Plan de acci�n consolidado 2025'!$A$3:$V$504,K$1,0)</f>
        <v>No</v>
      </c>
      <c r="L50" t="str">
        <f>VLOOKUP($A50,'Plan de acci�n consolidado 2025'!$A$3:$V$504,L$1,0)</f>
        <v>C-3599-0200-0005-53105b</v>
      </c>
      <c r="M50" t="str">
        <f>VLOOKUP($A50,'Plan de acci�n consolidado 2025'!$A$3:$V$504,M$1,0)</f>
        <v>Política Transparencia, acceso a la información pública y lucha contra la corrupción _DIMENSIÓN Gestión con Valores para Resultados</v>
      </c>
      <c r="N50" t="str">
        <f>VLOOKUP($A50,'Plan de acci�n consolidado 2025'!$A$3:$V$504,N$1,0)</f>
        <v>N/A</v>
      </c>
      <c r="O50" t="str">
        <f>VLOOKUP($A50,'Plan de acci�n consolidado 2025'!$A$3:$V$504,O$1,0)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50">
        <f>VLOOKUP($A50,'Plan de acci�n consolidado 2025'!$A$3:$V$504,P$1,0)</f>
        <v>20</v>
      </c>
      <c r="Q50">
        <f>VLOOKUP($A50,'Plan de acci�n consolidado 2025'!$A$3:$V$504,Q$1,0)</f>
        <v>100</v>
      </c>
      <c r="R50" t="str">
        <f>VLOOKUP($A50,'Plan de acci�n consolidado 2025'!$A$3:$V$504,R$1,0)</f>
        <v>Porcentual</v>
      </c>
      <c r="S50" t="str">
        <f>VLOOKUP($A50,'Plan de acci�n consolidado 2025'!$A$3:$V$504,S$1,0)</f>
        <v>% de avance logrado plan de trabajo / 100% de avance propuesto plan de trabajo</v>
      </c>
      <c r="T50" s="183" t="str">
        <f>VLOOKUP($A50,'Plan de acci�n consolidado 2025'!$A$3:$V$504,T$1,0)</f>
        <v>2025-02-03</v>
      </c>
      <c r="U50" s="183" t="str">
        <f>VLOOKUP($A50,'Plan de acci�n consolidado 2025'!$A$3:$V$504,U$1,0)</f>
        <v>2025-12-12</v>
      </c>
      <c r="V50" t="str">
        <f>VLOOKUP($A50,'Plan de acci�n consolidado 2025'!$A$3:$V$504,V$1,0)</f>
        <v>73-GRUPO DE TRABAJO DE COMUNICACION</v>
      </c>
      <c r="W50"/>
      <c r="X50"/>
    </row>
    <row r="51" spans="1:24" x14ac:dyDescent="0.25">
      <c r="A51" s="31" t="s">
        <v>628</v>
      </c>
      <c r="B51" t="str">
        <f>VLOOKUP($A51,'Plan de acci�n consolidado 2025'!$A$3:$V$504,B$1,0)</f>
        <v>73-GRUPO DE TRABAJO DE COMUNICACION</v>
      </c>
      <c r="C51">
        <f>VLOOKUP($A51,'Plan de acci�n consolidado 2025'!$A$3:$V$504,C$1,0)</f>
        <v>0</v>
      </c>
      <c r="D51" t="str">
        <f>VLOOKUP($A51,'Plan de acci�n consolidado 2025'!$A$3:$V$504,D$1,0)</f>
        <v>Actividad propia</v>
      </c>
      <c r="E51" t="str">
        <f>VLOOKUP($A51,'Plan de acci�n consolidado 2025'!$A$3:$V$504,E$1,0)</f>
        <v>73.2.1</v>
      </c>
      <c r="F51" t="str">
        <f>VLOOKUP($A51,'Plan de acci�n consolidado 2025'!$A$3:$V$504,F$1,0)</f>
        <v>N/A</v>
      </c>
      <c r="G51" t="str">
        <f>VLOOKUP($A51,'Plan de acci�n consolidado 2025'!$A$3:$V$504,G$1,0)</f>
        <v>N/A</v>
      </c>
      <c r="H51" t="str">
        <f>VLOOKUP($A51,'Plan de acci�n consolidado 2025'!$A$3:$V$504,H$1,0)</f>
        <v>N/A</v>
      </c>
      <c r="I51" t="str">
        <f>VLOOKUP($A51,'Plan de acci�n consolidado 2025'!$A$3:$V$504,I$1,0)</f>
        <v>N/A</v>
      </c>
      <c r="J51" t="str">
        <f>VLOOKUP($A51,'Plan de acci�n consolidado 2025'!$A$3:$V$504,J$1,0)</f>
        <v>N/A</v>
      </c>
      <c r="K51" t="str">
        <f>VLOOKUP($A51,'Plan de acci�n consolidado 2025'!$A$3:$V$504,K$1,0)</f>
        <v>N/A</v>
      </c>
      <c r="L51" t="str">
        <f>VLOOKUP($A51,'Plan de acci�n consolidado 2025'!$A$3:$V$504,L$1,0)</f>
        <v>N/A</v>
      </c>
      <c r="M51" t="str">
        <f>VLOOKUP($A51,'Plan de acci�n consolidado 2025'!$A$3:$V$504,M$1,0)</f>
        <v>N/A</v>
      </c>
      <c r="N51" t="str">
        <f>VLOOKUP($A51,'Plan de acci�n consolidado 2025'!$A$3:$V$504,N$1,0)</f>
        <v>N/A</v>
      </c>
      <c r="O51" t="str">
        <f>VLOOKUP($A51,'Plan de acci�n consolidado 2025'!$A$3:$V$504,O$1,0)</f>
        <v>Realizar un diagnóstico de las necesidades para la comunicaciones internas (Documento de diagnóstico)</v>
      </c>
      <c r="P51">
        <f>VLOOKUP($A51,'Plan de acci�n consolidado 2025'!$A$3:$V$504,P$1,0)</f>
        <v>20</v>
      </c>
      <c r="Q51">
        <f>VLOOKUP($A51,'Plan de acci�n consolidado 2025'!$A$3:$V$504,Q$1,0)</f>
        <v>1</v>
      </c>
      <c r="R51" t="str">
        <f>VLOOKUP($A51,'Plan de acci�n consolidado 2025'!$A$3:$V$504,R$1,0)</f>
        <v>Númerica</v>
      </c>
      <c r="S51" t="str">
        <f>VLOOKUP($A51,'Plan de acci�n consolidado 2025'!$A$3:$V$504,S$1,0)</f>
        <v># de diagnósticos de necesidades de comunicación interna realizados / 1 diagnósticos de necesidades de comunicación interna a realizar</v>
      </c>
      <c r="T51" s="183" t="str">
        <f>VLOOKUP($A51,'Plan de acci�n consolidado 2025'!$A$3:$V$504,T$1,0)</f>
        <v>2025-02-03</v>
      </c>
      <c r="U51" s="183" t="str">
        <f>VLOOKUP($A51,'Plan de acci�n consolidado 2025'!$A$3:$V$504,U$1,0)</f>
        <v>2025-03-28</v>
      </c>
      <c r="V51" t="str">
        <f>VLOOKUP($A51,'Plan de acci�n consolidado 2025'!$A$3:$V$504,V$1,0)</f>
        <v>73-GRUPO DE TRABAJO DE COMUNICACION</v>
      </c>
      <c r="W51"/>
      <c r="X51"/>
    </row>
    <row r="52" spans="1:24" x14ac:dyDescent="0.25">
      <c r="A52" s="31" t="s">
        <v>630</v>
      </c>
      <c r="B52" t="str">
        <f>VLOOKUP($A52,'Plan de acci�n consolidado 2025'!$A$3:$V$504,B$1,0)</f>
        <v>73-GRUPO DE TRABAJO DE COMUNICACION</v>
      </c>
      <c r="C52">
        <f>VLOOKUP($A52,'Plan de acci�n consolidado 2025'!$A$3:$V$504,C$1,0)</f>
        <v>0</v>
      </c>
      <c r="D52" t="str">
        <f>VLOOKUP($A52,'Plan de acci�n consolidado 2025'!$A$3:$V$504,D$1,0)</f>
        <v>Actividad propia</v>
      </c>
      <c r="E52" t="str">
        <f>VLOOKUP($A52,'Plan de acci�n consolidado 2025'!$A$3:$V$504,E$1,0)</f>
        <v>73.2.2</v>
      </c>
      <c r="F52" t="str">
        <f>VLOOKUP($A52,'Plan de acci�n consolidado 2025'!$A$3:$V$504,F$1,0)</f>
        <v>N/A</v>
      </c>
      <c r="G52" t="str">
        <f>VLOOKUP($A52,'Plan de acci�n consolidado 2025'!$A$3:$V$504,G$1,0)</f>
        <v>N/A</v>
      </c>
      <c r="H52" t="str">
        <f>VLOOKUP($A52,'Plan de acci�n consolidado 2025'!$A$3:$V$504,H$1,0)</f>
        <v>N/A</v>
      </c>
      <c r="I52" t="str">
        <f>VLOOKUP($A52,'Plan de acci�n consolidado 2025'!$A$3:$V$504,I$1,0)</f>
        <v>N/A</v>
      </c>
      <c r="J52" t="str">
        <f>VLOOKUP($A52,'Plan de acci�n consolidado 2025'!$A$3:$V$504,J$1,0)</f>
        <v>N/A</v>
      </c>
      <c r="K52" t="str">
        <f>VLOOKUP($A52,'Plan de acci�n consolidado 2025'!$A$3:$V$504,K$1,0)</f>
        <v>N/A</v>
      </c>
      <c r="L52" t="str">
        <f>VLOOKUP($A52,'Plan de acci�n consolidado 2025'!$A$3:$V$504,L$1,0)</f>
        <v>N/A</v>
      </c>
      <c r="M52" t="str">
        <f>VLOOKUP($A52,'Plan de acci�n consolidado 2025'!$A$3:$V$504,M$1,0)</f>
        <v>N/A</v>
      </c>
      <c r="N52" t="str">
        <f>VLOOKUP($A52,'Plan de acci�n consolidado 2025'!$A$3:$V$504,N$1,0)</f>
        <v>N/A</v>
      </c>
      <c r="O52" t="str">
        <f>VLOOKUP($A52,'Plan de acci�n consolidado 2025'!$A$3:$V$504,O$1,0)</f>
        <v>Elaborar la estrategia de comunicaciones internas que incluya el plan de trabajo para su realización (Documento de estrategia que incluya plan de trabajo)</v>
      </c>
      <c r="P52">
        <f>VLOOKUP($A52,'Plan de acci�n consolidado 2025'!$A$3:$V$504,P$1,0)</f>
        <v>30</v>
      </c>
      <c r="Q52">
        <f>VLOOKUP($A52,'Plan de acci�n consolidado 2025'!$A$3:$V$504,Q$1,0)</f>
        <v>100</v>
      </c>
      <c r="R52" t="str">
        <f>VLOOKUP($A52,'Plan de acci�n consolidado 2025'!$A$3:$V$504,R$1,0)</f>
        <v>Porcentual</v>
      </c>
      <c r="S52" t="str">
        <f>VLOOKUP($A52,'Plan de acci�n consolidado 2025'!$A$3:$V$504,S$1,0)</f>
        <v>% de estrategias de comunicaciones internas y planes de trabajo elaborados / 100% de estrategias de comunicaciones internas y planes de trabajo a elaborar</v>
      </c>
      <c r="T52" s="183" t="str">
        <f>VLOOKUP($A52,'Plan de acci�n consolidado 2025'!$A$3:$V$504,T$1,0)</f>
        <v>2025-04-01</v>
      </c>
      <c r="U52" s="183" t="str">
        <f>VLOOKUP($A52,'Plan de acci�n consolidado 2025'!$A$3:$V$504,U$1,0)</f>
        <v>2025-04-30</v>
      </c>
      <c r="V52" t="str">
        <f>VLOOKUP($A52,'Plan de acci�n consolidado 2025'!$A$3:$V$504,V$1,0)</f>
        <v>73-GRUPO DE TRABAJO DE COMUNICACION</v>
      </c>
      <c r="W52"/>
      <c r="X52"/>
    </row>
    <row r="53" spans="1:24" x14ac:dyDescent="0.25">
      <c r="A53" s="31" t="s">
        <v>632</v>
      </c>
      <c r="B53" t="str">
        <f>VLOOKUP($A53,'Plan de acci�n consolidado 2025'!$A$3:$V$504,B$1,0)</f>
        <v>73-GRUPO DE TRABAJO DE COMUNICACION</v>
      </c>
      <c r="C53">
        <f>VLOOKUP($A53,'Plan de acci�n consolidado 2025'!$A$3:$V$504,C$1,0)</f>
        <v>0</v>
      </c>
      <c r="D53" t="str">
        <f>VLOOKUP($A53,'Plan de acci�n consolidado 2025'!$A$3:$V$504,D$1,0)</f>
        <v>Actividad propia</v>
      </c>
      <c r="E53" t="str">
        <f>VLOOKUP($A53,'Plan de acci�n consolidado 2025'!$A$3:$V$504,E$1,0)</f>
        <v>73.2.3</v>
      </c>
      <c r="F53" t="str">
        <f>VLOOKUP($A53,'Plan de acci�n consolidado 2025'!$A$3:$V$504,F$1,0)</f>
        <v>N/A</v>
      </c>
      <c r="G53" t="str">
        <f>VLOOKUP($A53,'Plan de acci�n consolidado 2025'!$A$3:$V$504,G$1,0)</f>
        <v>N/A</v>
      </c>
      <c r="H53" t="str">
        <f>VLOOKUP($A53,'Plan de acci�n consolidado 2025'!$A$3:$V$504,H$1,0)</f>
        <v>N/A</v>
      </c>
      <c r="I53" t="str">
        <f>VLOOKUP($A53,'Plan de acci�n consolidado 2025'!$A$3:$V$504,I$1,0)</f>
        <v>N/A</v>
      </c>
      <c r="J53" t="str">
        <f>VLOOKUP($A53,'Plan de acci�n consolidado 2025'!$A$3:$V$504,J$1,0)</f>
        <v>N/A</v>
      </c>
      <c r="K53" t="str">
        <f>VLOOKUP($A53,'Plan de acci�n consolidado 2025'!$A$3:$V$504,K$1,0)</f>
        <v>N/A</v>
      </c>
      <c r="L53" t="str">
        <f>VLOOKUP($A53,'Plan de acci�n consolidado 2025'!$A$3:$V$504,L$1,0)</f>
        <v>N/A</v>
      </c>
      <c r="M53" t="str">
        <f>VLOOKUP($A53,'Plan de acci�n consolidado 2025'!$A$3:$V$504,M$1,0)</f>
        <v>N/A</v>
      </c>
      <c r="N53" t="str">
        <f>VLOOKUP($A53,'Plan de acci�n consolidado 2025'!$A$3:$V$504,N$1,0)</f>
        <v>N/A</v>
      </c>
      <c r="O53" t="str">
        <f>VLOOKUP($A53,'Plan de acci�n consolidado 2025'!$A$3:$V$504,O$1,0)</f>
        <v>Ejecutar el Plan de trabajo de la estrategia de comunicaciones internas (Documento de seguimiento trimestral)</v>
      </c>
      <c r="P53">
        <f>VLOOKUP($A53,'Plan de acci�n consolidado 2025'!$A$3:$V$504,P$1,0)</f>
        <v>40</v>
      </c>
      <c r="Q53">
        <f>VLOOKUP($A53,'Plan de acci�n consolidado 2025'!$A$3:$V$504,Q$1,0)</f>
        <v>3</v>
      </c>
      <c r="R53" t="str">
        <f>VLOOKUP($A53,'Plan de acci�n consolidado 2025'!$A$3:$V$504,R$1,0)</f>
        <v>Númerica</v>
      </c>
      <c r="S53" t="str">
        <f>VLOOKUP($A53,'Plan de acci�n consolidado 2025'!$A$3:$V$504,S$1,0)</f>
        <v># de plan de trabajo de la estrategias de comunicaciones internas ejecutado / 3 plan de trabajo de la estrategias de comunicaciones internas a ejecutar</v>
      </c>
      <c r="T53" s="183" t="str">
        <f>VLOOKUP($A53,'Plan de acci�n consolidado 2025'!$A$3:$V$504,T$1,0)</f>
        <v>2025-04-01</v>
      </c>
      <c r="U53" s="183" t="str">
        <f>VLOOKUP($A53,'Plan de acci�n consolidado 2025'!$A$3:$V$504,U$1,0)</f>
        <v>2025-11-21</v>
      </c>
      <c r="V53" t="str">
        <f>VLOOKUP($A53,'Plan de acci�n consolidado 2025'!$A$3:$V$504,V$1,0)</f>
        <v>73-GRUPO DE TRABAJO DE COMUNICACION</v>
      </c>
      <c r="W53"/>
      <c r="X53"/>
    </row>
    <row r="54" spans="1:24" x14ac:dyDescent="0.25">
      <c r="A54" s="31" t="s">
        <v>634</v>
      </c>
      <c r="B54" t="str">
        <f>VLOOKUP($A54,'Plan de acci�n consolidado 2025'!$A$3:$V$504,B$1,0)</f>
        <v>73-GRUPO DE TRABAJO DE COMUNICACION</v>
      </c>
      <c r="C54">
        <f>VLOOKUP($A54,'Plan de acci�n consolidado 2025'!$A$3:$V$504,C$1,0)</f>
        <v>0</v>
      </c>
      <c r="D54" t="str">
        <f>VLOOKUP($A54,'Plan de acci�n consolidado 2025'!$A$3:$V$504,D$1,0)</f>
        <v>Actividad propia</v>
      </c>
      <c r="E54" t="str">
        <f>VLOOKUP($A54,'Plan de acci�n consolidado 2025'!$A$3:$V$504,E$1,0)</f>
        <v>73.2.4</v>
      </c>
      <c r="F54" t="str">
        <f>VLOOKUP($A54,'Plan de acci�n consolidado 2025'!$A$3:$V$504,F$1,0)</f>
        <v>N/A</v>
      </c>
      <c r="G54" t="str">
        <f>VLOOKUP($A54,'Plan de acci�n consolidado 2025'!$A$3:$V$504,G$1,0)</f>
        <v>N/A</v>
      </c>
      <c r="H54" t="str">
        <f>VLOOKUP($A54,'Plan de acci�n consolidado 2025'!$A$3:$V$504,H$1,0)</f>
        <v>N/A</v>
      </c>
      <c r="I54" t="str">
        <f>VLOOKUP($A54,'Plan de acci�n consolidado 2025'!$A$3:$V$504,I$1,0)</f>
        <v>N/A</v>
      </c>
      <c r="J54" t="str">
        <f>VLOOKUP($A54,'Plan de acci�n consolidado 2025'!$A$3:$V$504,J$1,0)</f>
        <v>N/A</v>
      </c>
      <c r="K54" t="str">
        <f>VLOOKUP($A54,'Plan de acci�n consolidado 2025'!$A$3:$V$504,K$1,0)</f>
        <v>N/A</v>
      </c>
      <c r="L54" t="str">
        <f>VLOOKUP($A54,'Plan de acci�n consolidado 2025'!$A$3:$V$504,L$1,0)</f>
        <v>N/A</v>
      </c>
      <c r="M54" t="str">
        <f>VLOOKUP($A54,'Plan de acci�n consolidado 2025'!$A$3:$V$504,M$1,0)</f>
        <v>N/A</v>
      </c>
      <c r="N54" t="str">
        <f>VLOOKUP($A54,'Plan de acci�n consolidado 2025'!$A$3:$V$504,N$1,0)</f>
        <v>N/A</v>
      </c>
      <c r="O54" t="str">
        <f>VLOOKUP($A54,'Plan de acci�n consolidado 2025'!$A$3:$V$504,O$1,0)</f>
        <v>Elaborar informe final de los resultados de la implementación de la estrategia de comunicaciones internas (Informe de resultados de implementación)</v>
      </c>
      <c r="P54">
        <f>VLOOKUP($A54,'Plan de acci�n consolidado 2025'!$A$3:$V$504,P$1,0)</f>
        <v>10</v>
      </c>
      <c r="Q54">
        <f>VLOOKUP($A54,'Plan de acci�n consolidado 2025'!$A$3:$V$504,Q$1,0)</f>
        <v>1</v>
      </c>
      <c r="R54" t="str">
        <f>VLOOKUP($A54,'Plan de acci�n consolidado 2025'!$A$3:$V$504,R$1,0)</f>
        <v>Númerica</v>
      </c>
      <c r="S54" t="str">
        <f>VLOOKUP($A54,'Plan de acci�n consolidado 2025'!$A$3:$V$504,S$1,0)</f>
        <v># de informes de resultados de la implementación de la estrategia de comunicaciones internas elaborados / 1 informes de resultados de la implementación de la estrategia de comunicaciones internas a elaborar</v>
      </c>
      <c r="T54" s="183" t="str">
        <f>VLOOKUP($A54,'Plan de acci�n consolidado 2025'!$A$3:$V$504,T$1,0)</f>
        <v>2025-11-24</v>
      </c>
      <c r="U54" s="183" t="str">
        <f>VLOOKUP($A54,'Plan de acci�n consolidado 2025'!$A$3:$V$504,U$1,0)</f>
        <v>2025-12-12</v>
      </c>
      <c r="V54" t="str">
        <f>VLOOKUP($A54,'Plan de acci�n consolidado 2025'!$A$3:$V$504,V$1,0)</f>
        <v>73-GRUPO DE TRABAJO DE COMUNICACION</v>
      </c>
      <c r="W54"/>
      <c r="X54"/>
    </row>
    <row r="55" spans="1:24" x14ac:dyDescent="0.25">
      <c r="A55" s="31" t="s">
        <v>636</v>
      </c>
      <c r="B55" t="str">
        <f>VLOOKUP($A55,'Plan de acci�n consolidado 2025'!$A$3:$V$504,B$1,0)</f>
        <v>73-GRUPO DE TRABAJO DE COMUNICACION</v>
      </c>
      <c r="C55">
        <f>VLOOKUP($A55,'Plan de acci�n consolidado 2025'!$A$3:$V$504,C$1,0)</f>
        <v>0</v>
      </c>
      <c r="D55" t="str">
        <f>VLOOKUP($A55,'Plan de acci�n consolidado 2025'!$A$3:$V$504,D$1,0)</f>
        <v>Producto</v>
      </c>
      <c r="E55" t="str">
        <f>VLOOKUP($A55,'Plan de acci�n consolidado 2025'!$A$3:$V$504,E$1,0)</f>
        <v>73.3</v>
      </c>
      <c r="F55" t="str">
        <f>VLOOKUP($A55,'Plan de acci�n consolidado 2025'!$A$3:$V$504,F$1,0)</f>
        <v>Operativo</v>
      </c>
      <c r="G55" t="str">
        <f>VLOOKUP($A55,'Plan de acci�n consolidado 2025'!$A$3:$V$504,G$1,0)</f>
        <v xml:space="preserve">Promover el enfoque preventivo, diferencial y territorial en el que hacer misional de la entidad 
</v>
      </c>
      <c r="H55" t="str">
        <f>VLOOKUP($A55,'Plan de acci�n consolidado 2025'!$A$3:$V$504,H$1,0)</f>
        <v xml:space="preserve">Cumplimiento de productos del PAI asociados a Promover el enfoque preventivo, diferencial y territorial en el que hacer misional de la entidad 
</v>
      </c>
      <c r="I55" t="str">
        <f>VLOOKUP($A55,'Plan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5" t="str">
        <f>VLOOKUP($A55,'Plan de acci�n consolidado 2025'!$A$3:$V$504,J$1,0)</f>
        <v xml:space="preserve">PND - 5-31-5-b- Convergencia regional - Entidades públicas territoriales y nacionales fortalecidas </v>
      </c>
      <c r="K55" t="str">
        <f>VLOOKUP($A55,'Plan de acci�n consolidado 2025'!$A$3:$V$504,K$1,0)</f>
        <v>No</v>
      </c>
      <c r="L55" t="str">
        <f>VLOOKUP($A55,'Plan de acci�n consolidado 2025'!$A$3:$V$504,L$1,0)</f>
        <v>C-3599-0200-0005-53105b</v>
      </c>
      <c r="M55" t="str">
        <f>VLOOKUP($A55,'Plan de acci�n consolidado 2025'!$A$3:$V$504,M$1,0)</f>
        <v>Política Transparencia, acceso a la información pública y lucha contra la corrupción _DIMENSIÓN Gestión con Valores para Resultados</v>
      </c>
      <c r="N55" t="str">
        <f>VLOOKUP($A55,'Plan de acci�n consolidado 2025'!$A$3:$V$504,N$1,0)</f>
        <v>N/A</v>
      </c>
      <c r="O55" t="str">
        <f>VLOOKUP($A55,'Plan de acci�n consolidado 2025'!$A$3:$V$504,O$1,0)</f>
        <v>Estrategia de fortalecimiento de la difusión de la misionalidad de la Entidad a nivel nacional, elaborada e implementada (Informe de resultados de implementación)</v>
      </c>
      <c r="P55">
        <f>VLOOKUP($A55,'Plan de acci�n consolidado 2025'!$A$3:$V$504,P$1,0)</f>
        <v>30</v>
      </c>
      <c r="Q55">
        <f>VLOOKUP($A55,'Plan de acci�n consolidado 2025'!$A$3:$V$504,Q$1,0)</f>
        <v>100</v>
      </c>
      <c r="R55" t="str">
        <f>VLOOKUP($A55,'Plan de acci�n consolidado 2025'!$A$3:$V$504,R$1,0)</f>
        <v>Porcentual</v>
      </c>
      <c r="S55" t="str">
        <f>VLOOKUP($A55,'Plan de acci�n consolidado 2025'!$A$3:$V$504,S$1,0)</f>
        <v>% de avance logrado plan de trabajo / 100% de avance propuesto plan de trabajo</v>
      </c>
      <c r="T55" s="183" t="str">
        <f>VLOOKUP($A55,'Plan de acci�n consolidado 2025'!$A$3:$V$504,T$1,0)</f>
        <v>2025-01-15</v>
      </c>
      <c r="U55" s="183" t="str">
        <f>VLOOKUP($A55,'Plan de acci�n consolidado 2025'!$A$3:$V$504,U$1,0)</f>
        <v>2025-12-31</v>
      </c>
      <c r="V55" t="str">
        <f>VLOOKUP($A55,'Plan de acci�n consolidado 2025'!$A$3:$V$504,V$1,0)</f>
        <v>73-GRUPO DE TRABAJO DE COMUNICACION</v>
      </c>
      <c r="W55"/>
      <c r="X55"/>
    </row>
    <row r="56" spans="1:24" x14ac:dyDescent="0.25">
      <c r="A56" s="31" t="s">
        <v>637</v>
      </c>
      <c r="B56" t="str">
        <f>VLOOKUP($A56,'Plan de acci�n consolidado 2025'!$A$3:$V$504,B$1,0)</f>
        <v>73-GRUPO DE TRABAJO DE COMUNICACION</v>
      </c>
      <c r="C56">
        <f>VLOOKUP($A56,'Plan de acci�n consolidado 2025'!$A$3:$V$504,C$1,0)</f>
        <v>0</v>
      </c>
      <c r="D56" t="str">
        <f>VLOOKUP($A56,'Plan de acci�n consolidado 2025'!$A$3:$V$504,D$1,0)</f>
        <v>Actividad propia</v>
      </c>
      <c r="E56" t="str">
        <f>VLOOKUP($A56,'Plan de acci�n consolidado 2025'!$A$3:$V$504,E$1,0)</f>
        <v>73.3.1</v>
      </c>
      <c r="F56" t="str">
        <f>VLOOKUP($A56,'Plan de acci�n consolidado 2025'!$A$3:$V$504,F$1,0)</f>
        <v>N/A</v>
      </c>
      <c r="G56" t="str">
        <f>VLOOKUP($A56,'Plan de acci�n consolidado 2025'!$A$3:$V$504,G$1,0)</f>
        <v>N/A</v>
      </c>
      <c r="H56" t="str">
        <f>VLOOKUP($A56,'Plan de acci�n consolidado 2025'!$A$3:$V$504,H$1,0)</f>
        <v>N/A</v>
      </c>
      <c r="I56" t="str">
        <f>VLOOKUP($A56,'Plan de acci�n consolidado 2025'!$A$3:$V$504,I$1,0)</f>
        <v>N/A</v>
      </c>
      <c r="J56" t="str">
        <f>VLOOKUP($A56,'Plan de acci�n consolidado 2025'!$A$3:$V$504,J$1,0)</f>
        <v>N/A</v>
      </c>
      <c r="K56" t="str">
        <f>VLOOKUP($A56,'Plan de acci�n consolidado 2025'!$A$3:$V$504,K$1,0)</f>
        <v>N/A</v>
      </c>
      <c r="L56" t="str">
        <f>VLOOKUP($A56,'Plan de acci�n consolidado 2025'!$A$3:$V$504,L$1,0)</f>
        <v>N/A</v>
      </c>
      <c r="M56" t="str">
        <f>VLOOKUP($A56,'Plan de acci�n consolidado 2025'!$A$3:$V$504,M$1,0)</f>
        <v>N/A</v>
      </c>
      <c r="N56" t="str">
        <f>VLOOKUP($A56,'Plan de acci�n consolidado 2025'!$A$3:$V$504,N$1,0)</f>
        <v>N/A</v>
      </c>
      <c r="O56" t="str">
        <f>VLOOKUP($A56,'Plan de acci�n consolidado 2025'!$A$3:$V$504,O$1,0)</f>
        <v>Diseñar la estrategia de fortalecimiento de la difusión de la misionalidad de la Entidad a nivel nacional que incluya el plan de trabajo de ejecución  (Documento de estrategia que incluya plan de trabajo)</v>
      </c>
      <c r="P56">
        <f>VLOOKUP($A56,'Plan de acci�n consolidado 2025'!$A$3:$V$504,P$1,0)</f>
        <v>30</v>
      </c>
      <c r="Q56">
        <f>VLOOKUP($A56,'Plan de acci�n consolidado 2025'!$A$3:$V$504,Q$1,0)</f>
        <v>1</v>
      </c>
      <c r="R56" t="str">
        <f>VLOOKUP($A56,'Plan de acci�n consolidado 2025'!$A$3:$V$504,R$1,0)</f>
        <v>Númerica</v>
      </c>
      <c r="S56" t="str">
        <f>VLOOKUP($A56,'Plan de acci�n consolidado 2025'!$A$3:$V$504,S$1,0)</f>
        <v># de estrategias de fortalecimiento de la difusión de la misionalidad de la Entidad y plan de trabajo elaboradas / 1 estrategias de fortalecimiento de la difusión de la misionalidad de la Entidad y plan de trabajo a elaborar</v>
      </c>
      <c r="T56" s="183" t="str">
        <f>VLOOKUP($A56,'Plan de acci�n consolidado 2025'!$A$3:$V$504,T$1,0)</f>
        <v>2025-01-15</v>
      </c>
      <c r="U56" s="183" t="str">
        <f>VLOOKUP($A56,'Plan de acci�n consolidado 2025'!$A$3:$V$504,U$1,0)</f>
        <v>2025-02-28</v>
      </c>
      <c r="V56" t="str">
        <f>VLOOKUP($A56,'Plan de acci�n consolidado 2025'!$A$3:$V$504,V$1,0)</f>
        <v>73-GRUPO DE TRABAJO DE COMUNICACION</v>
      </c>
      <c r="W56"/>
      <c r="X56"/>
    </row>
    <row r="57" spans="1:24" x14ac:dyDescent="0.25">
      <c r="A57" s="31" t="s">
        <v>639</v>
      </c>
      <c r="B57" t="str">
        <f>VLOOKUP($A57,'Plan de acci�n consolidado 2025'!$A$3:$V$504,B$1,0)</f>
        <v>73-GRUPO DE TRABAJO DE COMUNICACION</v>
      </c>
      <c r="C57">
        <f>VLOOKUP($A57,'Plan de acci�n consolidado 2025'!$A$3:$V$504,C$1,0)</f>
        <v>0</v>
      </c>
      <c r="D57" t="str">
        <f>VLOOKUP($A57,'Plan de acci�n consolidado 2025'!$A$3:$V$504,D$1,0)</f>
        <v>Actividad propia</v>
      </c>
      <c r="E57" t="str">
        <f>VLOOKUP($A57,'Plan de acci�n consolidado 2025'!$A$3:$V$504,E$1,0)</f>
        <v>73.3.2</v>
      </c>
      <c r="F57" t="str">
        <f>VLOOKUP($A57,'Plan de acci�n consolidado 2025'!$A$3:$V$504,F$1,0)</f>
        <v>N/A</v>
      </c>
      <c r="G57" t="str">
        <f>VLOOKUP($A57,'Plan de acci�n consolidado 2025'!$A$3:$V$504,G$1,0)</f>
        <v>N/A</v>
      </c>
      <c r="H57" t="str">
        <f>VLOOKUP($A57,'Plan de acci�n consolidado 2025'!$A$3:$V$504,H$1,0)</f>
        <v>N/A</v>
      </c>
      <c r="I57" t="str">
        <f>VLOOKUP($A57,'Plan de acci�n consolidado 2025'!$A$3:$V$504,I$1,0)</f>
        <v>N/A</v>
      </c>
      <c r="J57" t="str">
        <f>VLOOKUP($A57,'Plan de acci�n consolidado 2025'!$A$3:$V$504,J$1,0)</f>
        <v>N/A</v>
      </c>
      <c r="K57" t="str">
        <f>VLOOKUP($A57,'Plan de acci�n consolidado 2025'!$A$3:$V$504,K$1,0)</f>
        <v>N/A</v>
      </c>
      <c r="L57" t="str">
        <f>VLOOKUP($A57,'Plan de acci�n consolidado 2025'!$A$3:$V$504,L$1,0)</f>
        <v>N/A</v>
      </c>
      <c r="M57" t="str">
        <f>VLOOKUP($A57,'Plan de acci�n consolidado 2025'!$A$3:$V$504,M$1,0)</f>
        <v>N/A</v>
      </c>
      <c r="N57" t="str">
        <f>VLOOKUP($A57,'Plan de acci�n consolidado 2025'!$A$3:$V$504,N$1,0)</f>
        <v>N/A</v>
      </c>
      <c r="O57" t="str">
        <f>VLOOKUP($A57,'Plan de acci�n consolidado 2025'!$A$3:$V$504,O$1,0)</f>
        <v>Ejecutar el plan de trabajo de la estrategia de comunicaciones externas (Informe de avance trimestral)</v>
      </c>
      <c r="P57">
        <f>VLOOKUP($A57,'Plan de acci�n consolidado 2025'!$A$3:$V$504,P$1,0)</f>
        <v>40</v>
      </c>
      <c r="Q57">
        <f>VLOOKUP($A57,'Plan de acci�n consolidado 2025'!$A$3:$V$504,Q$1,0)</f>
        <v>3</v>
      </c>
      <c r="R57" t="str">
        <f>VLOOKUP($A57,'Plan de acci�n consolidado 2025'!$A$3:$V$504,R$1,0)</f>
        <v>Númerica</v>
      </c>
      <c r="S57" t="str">
        <f>VLOOKUP($A57,'Plan de acci�n consolidado 2025'!$A$3:$V$504,S$1,0)</f>
        <v># de plan de trabajo de la estrategias de comunicaciones externas ejecutado / 3 plan de trabajo de la estrategias de comunicaciones externas a ejecutar</v>
      </c>
      <c r="T57" s="183" t="str">
        <f>VLOOKUP($A57,'Plan de acci�n consolidado 2025'!$A$3:$V$504,T$1,0)</f>
        <v>2025-03-04</v>
      </c>
      <c r="U57" s="183" t="str">
        <f>VLOOKUP($A57,'Plan de acci�n consolidado 2025'!$A$3:$V$504,U$1,0)</f>
        <v>2025-11-28</v>
      </c>
      <c r="V57" t="str">
        <f>VLOOKUP($A57,'Plan de acci�n consolidado 2025'!$A$3:$V$504,V$1,0)</f>
        <v>73-GRUPO DE TRABAJO DE COMUNICACION</v>
      </c>
      <c r="W57"/>
      <c r="X57"/>
    </row>
    <row r="58" spans="1:24" x14ac:dyDescent="0.25">
      <c r="A58" s="31" t="s">
        <v>641</v>
      </c>
      <c r="B58" t="str">
        <f>VLOOKUP($A58,'Plan de acci�n consolidado 2025'!$A$3:$V$504,B$1,0)</f>
        <v>73-GRUPO DE TRABAJO DE COMUNICACION</v>
      </c>
      <c r="C58">
        <f>VLOOKUP($A58,'Plan de acci�n consolidado 2025'!$A$3:$V$504,C$1,0)</f>
        <v>0</v>
      </c>
      <c r="D58" t="str">
        <f>VLOOKUP($A58,'Plan de acci�n consolidado 2025'!$A$3:$V$504,D$1,0)</f>
        <v>Actividad propia</v>
      </c>
      <c r="E58" t="str">
        <f>VLOOKUP($A58,'Plan de acci�n consolidado 2025'!$A$3:$V$504,E$1,0)</f>
        <v>73.3.3</v>
      </c>
      <c r="F58" t="str">
        <f>VLOOKUP($A58,'Plan de acci�n consolidado 2025'!$A$3:$V$504,F$1,0)</f>
        <v>N/A</v>
      </c>
      <c r="G58" t="str">
        <f>VLOOKUP($A58,'Plan de acci�n consolidado 2025'!$A$3:$V$504,G$1,0)</f>
        <v>N/A</v>
      </c>
      <c r="H58" t="str">
        <f>VLOOKUP($A58,'Plan de acci�n consolidado 2025'!$A$3:$V$504,H$1,0)</f>
        <v>N/A</v>
      </c>
      <c r="I58" t="str">
        <f>VLOOKUP($A58,'Plan de acci�n consolidado 2025'!$A$3:$V$504,I$1,0)</f>
        <v>N/A</v>
      </c>
      <c r="J58" t="str">
        <f>VLOOKUP($A58,'Plan de acci�n consolidado 2025'!$A$3:$V$504,J$1,0)</f>
        <v>N/A</v>
      </c>
      <c r="K58" t="str">
        <f>VLOOKUP($A58,'Plan de acci�n consolidado 2025'!$A$3:$V$504,K$1,0)</f>
        <v>N/A</v>
      </c>
      <c r="L58" t="str">
        <f>VLOOKUP($A58,'Plan de acci�n consolidado 2025'!$A$3:$V$504,L$1,0)</f>
        <v>N/A</v>
      </c>
      <c r="M58" t="str">
        <f>VLOOKUP($A58,'Plan de acci�n consolidado 2025'!$A$3:$V$504,M$1,0)</f>
        <v>N/A</v>
      </c>
      <c r="N58" t="str">
        <f>VLOOKUP($A58,'Plan de acci�n consolidado 2025'!$A$3:$V$504,N$1,0)</f>
        <v>N/A</v>
      </c>
      <c r="O58" t="str">
        <f>VLOOKUP($A58,'Plan de acci�n consolidado 2025'!$A$3:$V$504,O$1,0)</f>
        <v>Elaborar informe trimestral de los resultados de la implementación de la estrategia de fortalecimiento (Informe de avance trimestral)</v>
      </c>
      <c r="P58">
        <f>VLOOKUP($A58,'Plan de acci�n consolidado 2025'!$A$3:$V$504,P$1,0)</f>
        <v>20</v>
      </c>
      <c r="Q58">
        <f>VLOOKUP($A58,'Plan de acci�n consolidado 2025'!$A$3:$V$504,Q$1,0)</f>
        <v>4</v>
      </c>
      <c r="R58" t="str">
        <f>VLOOKUP($A58,'Plan de acci�n consolidado 2025'!$A$3:$V$504,R$1,0)</f>
        <v>Númerica</v>
      </c>
      <c r="S58" t="str">
        <f>VLOOKUP($A58,'Plan de acci�n consolidado 2025'!$A$3:$V$504,S$1,0)</f>
        <v># de informes de resultados de la implementación de la estrategia de fortalecimiento elaborados / 4 informes de resultados de la implementación de la estrategia de fortalecimiento a elaborar</v>
      </c>
      <c r="T58" s="183" t="str">
        <f>VLOOKUP($A58,'Plan de acci�n consolidado 2025'!$A$3:$V$504,T$1,0)</f>
        <v>2025-03-14</v>
      </c>
      <c r="U58" s="183" t="str">
        <f>VLOOKUP($A58,'Plan de acci�n consolidado 2025'!$A$3:$V$504,U$1,0)</f>
        <v>2025-12-31</v>
      </c>
      <c r="V58" t="str">
        <f>VLOOKUP($A58,'Plan de acci�n consolidado 2025'!$A$3:$V$504,V$1,0)</f>
        <v>73-GRUPO DE TRABAJO DE COMUNICACION</v>
      </c>
      <c r="W58"/>
      <c r="X58"/>
    </row>
    <row r="59" spans="1:24" x14ac:dyDescent="0.25">
      <c r="A59" s="31" t="s">
        <v>643</v>
      </c>
      <c r="B59" t="str">
        <f>VLOOKUP($A59,'Plan de acci�n consolidado 2025'!$A$3:$V$504,B$1,0)</f>
        <v>73-GRUPO DE TRABAJO DE COMUNICACION</v>
      </c>
      <c r="C59">
        <f>VLOOKUP($A59,'Plan de acci�n consolidado 2025'!$A$3:$V$504,C$1,0)</f>
        <v>0</v>
      </c>
      <c r="D59" t="str">
        <f>VLOOKUP($A59,'Plan de acci�n consolidado 2025'!$A$3:$V$504,D$1,0)</f>
        <v>Actividad propia</v>
      </c>
      <c r="E59" t="str">
        <f>VLOOKUP($A59,'Plan de acci�n consolidado 2025'!$A$3:$V$504,E$1,0)</f>
        <v>73.3.4</v>
      </c>
      <c r="F59" t="str">
        <f>VLOOKUP($A59,'Plan de acci�n consolidado 2025'!$A$3:$V$504,F$1,0)</f>
        <v>N/A</v>
      </c>
      <c r="G59" t="str">
        <f>VLOOKUP($A59,'Plan de acci�n consolidado 2025'!$A$3:$V$504,G$1,0)</f>
        <v>N/A</v>
      </c>
      <c r="H59" t="str">
        <f>VLOOKUP($A59,'Plan de acci�n consolidado 2025'!$A$3:$V$504,H$1,0)</f>
        <v>N/A</v>
      </c>
      <c r="I59" t="str">
        <f>VLOOKUP($A59,'Plan de acci�n consolidado 2025'!$A$3:$V$504,I$1,0)</f>
        <v>N/A</v>
      </c>
      <c r="J59" t="str">
        <f>VLOOKUP($A59,'Plan de acci�n consolidado 2025'!$A$3:$V$504,J$1,0)</f>
        <v>N/A</v>
      </c>
      <c r="K59" t="str">
        <f>VLOOKUP($A59,'Plan de acci�n consolidado 2025'!$A$3:$V$504,K$1,0)</f>
        <v>N/A</v>
      </c>
      <c r="L59" t="str">
        <f>VLOOKUP($A59,'Plan de acci�n consolidado 2025'!$A$3:$V$504,L$1,0)</f>
        <v>N/A</v>
      </c>
      <c r="M59" t="str">
        <f>VLOOKUP($A59,'Plan de acci�n consolidado 2025'!$A$3:$V$504,M$1,0)</f>
        <v>N/A</v>
      </c>
      <c r="N59" t="str">
        <f>VLOOKUP($A59,'Plan de acci�n consolidado 2025'!$A$3:$V$504,N$1,0)</f>
        <v>N/A</v>
      </c>
      <c r="O59" t="str">
        <f>VLOOKUP($A59,'Plan de acci�n consolidado 2025'!$A$3:$V$504,O$1,0)</f>
        <v>Realizar y consolidar informe de monitoreo de medios (Informe de avance trimestral)</v>
      </c>
      <c r="P59">
        <f>VLOOKUP($A59,'Plan de acci�n consolidado 2025'!$A$3:$V$504,P$1,0)</f>
        <v>10</v>
      </c>
      <c r="Q59">
        <f>VLOOKUP($A59,'Plan de acci�n consolidado 2025'!$A$3:$V$504,Q$1,0)</f>
        <v>2</v>
      </c>
      <c r="R59" t="str">
        <f>VLOOKUP($A59,'Plan de acci�n consolidado 2025'!$A$3:$V$504,R$1,0)</f>
        <v>Númerica</v>
      </c>
      <c r="S59" t="str">
        <f>VLOOKUP($A59,'Plan de acci�n consolidado 2025'!$A$3:$V$504,S$1,0)</f>
        <v># de informes de monitoreo de medios realizados / 2 informes  de monitoreo de medios a realizar</v>
      </c>
      <c r="T59" s="183" t="str">
        <f>VLOOKUP($A59,'Plan de acci�n consolidado 2025'!$A$3:$V$504,T$1,0)</f>
        <v>2025-07-01</v>
      </c>
      <c r="U59" s="183" t="str">
        <f>VLOOKUP($A59,'Plan de acci�n consolidado 2025'!$A$3:$V$504,U$1,0)</f>
        <v>2025-12-31</v>
      </c>
      <c r="V59" t="str">
        <f>VLOOKUP($A59,'Plan de acci�n consolidado 2025'!$A$3:$V$504,V$1,0)</f>
        <v>73-GRUPO DE TRABAJO DE COMUNICACION</v>
      </c>
      <c r="W59"/>
      <c r="X59"/>
    </row>
    <row r="60" spans="1:24" x14ac:dyDescent="0.25">
      <c r="A60" s="31" t="s">
        <v>645</v>
      </c>
      <c r="B60" t="str">
        <f>VLOOKUP($A60,'Plan de acci�n consolidado 2025'!$A$3:$V$504,B$1,0)</f>
        <v>73-GRUPO DE TRABAJO DE COMUNICACION</v>
      </c>
      <c r="C60">
        <f>VLOOKUP($A60,'Plan de acci�n consolidado 2025'!$A$3:$V$504,C$1,0)</f>
        <v>0</v>
      </c>
      <c r="D60" t="str">
        <f>VLOOKUP($A60,'Plan de acci�n consolidado 2025'!$A$3:$V$504,D$1,0)</f>
        <v>Producto</v>
      </c>
      <c r="E60" t="str">
        <f>VLOOKUP($A60,'Plan de acci�n consolidado 2025'!$A$3:$V$504,E$1,0)</f>
        <v>73.4</v>
      </c>
      <c r="F60" t="str">
        <f>VLOOKUP($A60,'Plan de acci�n consolidado 2025'!$A$3:$V$504,F$1,0)</f>
        <v>Innovador</v>
      </c>
      <c r="G60" t="str">
        <f>VLOOKUP($A60,'Plan de acci�n consolidado 2025'!$A$3:$V$504,G$1,0)</f>
        <v xml:space="preserve">Fortalecer la gestión de la información, el conocimiento y la innovación para optimizar la capacidad institucional 
</v>
      </c>
      <c r="H60" t="str">
        <f>VLOOKUP($A60,'Plan de acci�n consolidado 2025'!$A$3:$V$504,H$1,0)</f>
        <v xml:space="preserve">Cumplimiento de productos del PAI asociados a Promover el enfoque preventivo, diferencial y territorial en el que hacer misional de la entidad 
</v>
      </c>
      <c r="I60" t="str">
        <f>VLOOKUP($A60,'Plan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t="str">
        <f>VLOOKUP($A60,'Plan de acci�n consolidado 2025'!$A$3:$V$504,J$1,0)</f>
        <v xml:space="preserve">PND - 5-31-5-b- Convergencia regional - Entidades públicas territoriales y nacionales fortalecidas </v>
      </c>
      <c r="K60" t="str">
        <f>VLOOKUP($A60,'Plan de acci�n consolidado 2025'!$A$3:$V$504,K$1,0)</f>
        <v>No</v>
      </c>
      <c r="L60" t="str">
        <f>VLOOKUP($A60,'Plan de acci�n consolidado 2025'!$A$3:$V$504,L$1,0)</f>
        <v>C-3599-0200-0005-53105b</v>
      </c>
      <c r="M60" t="str">
        <f>VLOOKUP($A60,'Plan de acci�n consolidado 2025'!$A$3:$V$504,M$1,0)</f>
        <v>Política Servicio al Ciudadano_DIMENSIÓN Gestión con Valores para Resultados</v>
      </c>
      <c r="N60" t="str">
        <f>VLOOKUP($A60,'Plan de acci�n consolidado 2025'!$A$3:$V$504,N$1,0)</f>
        <v>N/A</v>
      </c>
      <c r="O60" t="str">
        <f>VLOOKUP($A60,'Plan de acci�n consolidado 2025'!$A$3:$V$504,O$1,0)</f>
        <v>Planeación, gestión y seguimiento de los eventos institucionales y procesos digital interno y externo liderados por el Grupo de Comunicación, sistematizados. (Informe de implementación de la sistematización)</v>
      </c>
      <c r="P60">
        <f>VLOOKUP($A60,'Plan de acci�n consolidado 2025'!$A$3:$V$504,P$1,0)</f>
        <v>20</v>
      </c>
      <c r="Q60">
        <f>VLOOKUP($A60,'Plan de acci�n consolidado 2025'!$A$3:$V$504,Q$1,0)</f>
        <v>100</v>
      </c>
      <c r="R60" t="str">
        <f>VLOOKUP($A60,'Plan de acci�n consolidado 2025'!$A$3:$V$504,R$1,0)</f>
        <v>Porcentual</v>
      </c>
      <c r="S60" t="str">
        <f>VLOOKUP($A60,'Plan de acci�n consolidado 2025'!$A$3:$V$504,S$1,0)</f>
        <v>% de eventos y proceso digital interno y externo sistematizados / 100% de eventos y proceso digital interno y externo por sistematizar</v>
      </c>
      <c r="T60" s="183" t="str">
        <f>VLOOKUP($A60,'Plan de acci�n consolidado 2025'!$A$3:$V$504,T$1,0)</f>
        <v>2025-02-07</v>
      </c>
      <c r="U60" s="183" t="str">
        <f>VLOOKUP($A60,'Plan de acci�n consolidado 2025'!$A$3:$V$504,U$1,0)</f>
        <v>2025-12-19</v>
      </c>
      <c r="V60" t="str">
        <f>VLOOKUP($A60,'Plan de acci�n consolidado 2025'!$A$3:$V$504,V$1,0)</f>
        <v>73-GRUPO DE TRABAJO DE COMUNICACION</v>
      </c>
      <c r="W60"/>
      <c r="X60"/>
    </row>
    <row r="61" spans="1:24" x14ac:dyDescent="0.25">
      <c r="A61" s="31" t="s">
        <v>648</v>
      </c>
      <c r="B61" t="str">
        <f>VLOOKUP($A61,'Plan de acci�n consolidado 2025'!$A$3:$V$504,B$1,0)</f>
        <v>73-GRUPO DE TRABAJO DE COMUNICACION</v>
      </c>
      <c r="C61">
        <f>VLOOKUP($A61,'Plan de acci�n consolidado 2025'!$A$3:$V$504,C$1,0)</f>
        <v>0</v>
      </c>
      <c r="D61" t="str">
        <f>VLOOKUP($A61,'Plan de acci�n consolidado 2025'!$A$3:$V$504,D$1,0)</f>
        <v>Actividad propia</v>
      </c>
      <c r="E61" t="str">
        <f>VLOOKUP($A61,'Plan de acci�n consolidado 2025'!$A$3:$V$504,E$1,0)</f>
        <v>73.4.1</v>
      </c>
      <c r="F61" t="str">
        <f>VLOOKUP($A61,'Plan de acci�n consolidado 2025'!$A$3:$V$504,F$1,0)</f>
        <v>N/A</v>
      </c>
      <c r="G61" t="str">
        <f>VLOOKUP($A61,'Plan de acci�n consolidado 2025'!$A$3:$V$504,G$1,0)</f>
        <v>N/A</v>
      </c>
      <c r="H61" t="str">
        <f>VLOOKUP($A61,'Plan de acci�n consolidado 2025'!$A$3:$V$504,H$1,0)</f>
        <v>N/A</v>
      </c>
      <c r="I61" t="str">
        <f>VLOOKUP($A61,'Plan de acci�n consolidado 2025'!$A$3:$V$504,I$1,0)</f>
        <v>N/A</v>
      </c>
      <c r="J61" t="str">
        <f>VLOOKUP($A61,'Plan de acci�n consolidado 2025'!$A$3:$V$504,J$1,0)</f>
        <v>N/A</v>
      </c>
      <c r="K61" t="str">
        <f>VLOOKUP($A61,'Plan de acci�n consolidado 2025'!$A$3:$V$504,K$1,0)</f>
        <v>N/A</v>
      </c>
      <c r="L61" t="str">
        <f>VLOOKUP($A61,'Plan de acci�n consolidado 2025'!$A$3:$V$504,L$1,0)</f>
        <v>N/A</v>
      </c>
      <c r="M61" t="str">
        <f>VLOOKUP($A61,'Plan de acci�n consolidado 2025'!$A$3:$V$504,M$1,0)</f>
        <v>N/A</v>
      </c>
      <c r="N61" t="str">
        <f>VLOOKUP($A61,'Plan de acci�n consolidado 2025'!$A$3:$V$504,N$1,0)</f>
        <v>N/A</v>
      </c>
      <c r="O61" t="str">
        <f>VLOOKUP($A61,'Plan de acci�n consolidado 2025'!$A$3:$V$504,O$1,0)</f>
        <v>Identificar las necesidades de sistematización de los procesos de planeación, ejecución y seguimiento a los eventos y elaborar la propuesta de implementación  (Documento de propuesta)</v>
      </c>
      <c r="P61">
        <f>VLOOKUP($A61,'Plan de acci�n consolidado 2025'!$A$3:$V$504,P$1,0)</f>
        <v>10</v>
      </c>
      <c r="Q61">
        <f>VLOOKUP($A61,'Plan de acci�n consolidado 2025'!$A$3:$V$504,Q$1,0)</f>
        <v>1</v>
      </c>
      <c r="R61" t="str">
        <f>VLOOKUP($A61,'Plan de acci�n consolidado 2025'!$A$3:$V$504,R$1,0)</f>
        <v>Númerica</v>
      </c>
      <c r="S61" t="str">
        <f>VLOOKUP($A61,'Plan de acci�n consolidado 2025'!$A$3:$V$504,S$1,0)</f>
        <v># de propuestas de implementación de necesidades de sistematización de los eventos generadas / 1 propuestas de implementación de necesidades de sistematización de los eventos a generar</v>
      </c>
      <c r="T61" s="183" t="str">
        <f>VLOOKUP($A61,'Plan de acci�n consolidado 2025'!$A$3:$V$504,T$1,0)</f>
        <v>2025-02-07</v>
      </c>
      <c r="U61" s="183" t="str">
        <f>VLOOKUP($A61,'Plan de acci�n consolidado 2025'!$A$3:$V$504,U$1,0)</f>
        <v>2025-04-11</v>
      </c>
      <c r="V61" t="str">
        <f>VLOOKUP($A61,'Plan de acci�n consolidado 2025'!$A$3:$V$504,V$1,0)</f>
        <v>73-GRUPO DE TRABAJO DE COMUNICACION</v>
      </c>
      <c r="W61"/>
      <c r="X61"/>
    </row>
    <row r="62" spans="1:24" x14ac:dyDescent="0.25">
      <c r="A62" s="31" t="s">
        <v>650</v>
      </c>
      <c r="B62" t="str">
        <f>VLOOKUP($A62,'Plan de acci�n consolidado 2025'!$A$3:$V$504,B$1,0)</f>
        <v>73-GRUPO DE TRABAJO DE COMUNICACION</v>
      </c>
      <c r="C62">
        <f>VLOOKUP($A62,'Plan de acci�n consolidado 2025'!$A$3:$V$504,C$1,0)</f>
        <v>0</v>
      </c>
      <c r="D62" t="str">
        <f>VLOOKUP($A62,'Plan de acci�n consolidado 2025'!$A$3:$V$504,D$1,0)</f>
        <v>Actividad propia</v>
      </c>
      <c r="E62" t="str">
        <f>VLOOKUP($A62,'Plan de acci�n consolidado 2025'!$A$3:$V$504,E$1,0)</f>
        <v>73.4.2</v>
      </c>
      <c r="F62" t="str">
        <f>VLOOKUP($A62,'Plan de acci�n consolidado 2025'!$A$3:$V$504,F$1,0)</f>
        <v>N/A</v>
      </c>
      <c r="G62" t="str">
        <f>VLOOKUP($A62,'Plan de acci�n consolidado 2025'!$A$3:$V$504,G$1,0)</f>
        <v>N/A</v>
      </c>
      <c r="H62" t="str">
        <f>VLOOKUP($A62,'Plan de acci�n consolidado 2025'!$A$3:$V$504,H$1,0)</f>
        <v>N/A</v>
      </c>
      <c r="I62" t="str">
        <f>VLOOKUP($A62,'Plan de acci�n consolidado 2025'!$A$3:$V$504,I$1,0)</f>
        <v>N/A</v>
      </c>
      <c r="J62" t="str">
        <f>VLOOKUP($A62,'Plan de acci�n consolidado 2025'!$A$3:$V$504,J$1,0)</f>
        <v>N/A</v>
      </c>
      <c r="K62" t="str">
        <f>VLOOKUP($A62,'Plan de acci�n consolidado 2025'!$A$3:$V$504,K$1,0)</f>
        <v>N/A</v>
      </c>
      <c r="L62" t="str">
        <f>VLOOKUP($A62,'Plan de acci�n consolidado 2025'!$A$3:$V$504,L$1,0)</f>
        <v>N/A</v>
      </c>
      <c r="M62" t="str">
        <f>VLOOKUP($A62,'Plan de acci�n consolidado 2025'!$A$3:$V$504,M$1,0)</f>
        <v>N/A</v>
      </c>
      <c r="N62" t="str">
        <f>VLOOKUP($A62,'Plan de acci�n consolidado 2025'!$A$3:$V$504,N$1,0)</f>
        <v>N/A</v>
      </c>
      <c r="O62" t="str">
        <f>VLOOKUP($A62,'Plan de acci�n consolidado 2025'!$A$3:$V$504,O$1,0)</f>
        <v>Identificar las necesidades de sistematización de los procesos de planeación, ejecución y seguimiento a los procesos digitales internos y externos y elaborar la propuesta de implementación  (Documento de propuesta)</v>
      </c>
      <c r="P62">
        <f>VLOOKUP($A62,'Plan de acci�n consolidado 2025'!$A$3:$V$504,P$1,0)</f>
        <v>10</v>
      </c>
      <c r="Q62">
        <f>VLOOKUP($A62,'Plan de acci�n consolidado 2025'!$A$3:$V$504,Q$1,0)</f>
        <v>1</v>
      </c>
      <c r="R62" t="str">
        <f>VLOOKUP($A62,'Plan de acci�n consolidado 2025'!$A$3:$V$504,R$1,0)</f>
        <v>Númerica</v>
      </c>
      <c r="S62" t="str">
        <f>VLOOKUP($A62,'Plan de acci�n consolidado 2025'!$A$3:$V$504,S$1,0)</f>
        <v># de propuestas de implementación de necesidades de sistematización de procesos digitales internos y externos generadas / 1 propuestas de implementación de necesidades de sistematización de  procesos digitales internos y externos a generar</v>
      </c>
      <c r="T62" s="183" t="str">
        <f>VLOOKUP($A62,'Plan de acci�n consolidado 2025'!$A$3:$V$504,T$1,0)</f>
        <v>2025-02-07</v>
      </c>
      <c r="U62" s="183" t="str">
        <f>VLOOKUP($A62,'Plan de acci�n consolidado 2025'!$A$3:$V$504,U$1,0)</f>
        <v>2025-03-31</v>
      </c>
      <c r="V62" t="str">
        <f>VLOOKUP($A62,'Plan de acci�n consolidado 2025'!$A$3:$V$504,V$1,0)</f>
        <v>73-GRUPO DE TRABAJO DE COMUNICACION</v>
      </c>
      <c r="W62"/>
      <c r="X62"/>
    </row>
    <row r="63" spans="1:24" x14ac:dyDescent="0.25">
      <c r="A63" s="31" t="s">
        <v>652</v>
      </c>
      <c r="B63" t="str">
        <f>VLOOKUP($A63,'Plan de acci�n consolidado 2025'!$A$3:$V$504,B$1,0)</f>
        <v>73-GRUPO DE TRABAJO DE COMUNICACION</v>
      </c>
      <c r="C63">
        <f>VLOOKUP($A63,'Plan de acci�n consolidado 2025'!$A$3:$V$504,C$1,0)</f>
        <v>0</v>
      </c>
      <c r="D63" t="str">
        <f>VLOOKUP($A63,'Plan de acci�n consolidado 2025'!$A$3:$V$504,D$1,0)</f>
        <v>Actividad propia</v>
      </c>
      <c r="E63" t="str">
        <f>VLOOKUP($A63,'Plan de acci�n consolidado 2025'!$A$3:$V$504,E$1,0)</f>
        <v>73.4.3</v>
      </c>
      <c r="F63" t="str">
        <f>VLOOKUP($A63,'Plan de acci�n consolidado 2025'!$A$3:$V$504,F$1,0)</f>
        <v>N/A</v>
      </c>
      <c r="G63" t="str">
        <f>VLOOKUP($A63,'Plan de acci�n consolidado 2025'!$A$3:$V$504,G$1,0)</f>
        <v>N/A</v>
      </c>
      <c r="H63" t="str">
        <f>VLOOKUP($A63,'Plan de acci�n consolidado 2025'!$A$3:$V$504,H$1,0)</f>
        <v>N/A</v>
      </c>
      <c r="I63" t="str">
        <f>VLOOKUP($A63,'Plan de acci�n consolidado 2025'!$A$3:$V$504,I$1,0)</f>
        <v>N/A</v>
      </c>
      <c r="J63" t="str">
        <f>VLOOKUP($A63,'Plan de acci�n consolidado 2025'!$A$3:$V$504,J$1,0)</f>
        <v>N/A</v>
      </c>
      <c r="K63" t="str">
        <f>VLOOKUP($A63,'Plan de acci�n consolidado 2025'!$A$3:$V$504,K$1,0)</f>
        <v>N/A</v>
      </c>
      <c r="L63" t="str">
        <f>VLOOKUP($A63,'Plan de acci�n consolidado 2025'!$A$3:$V$504,L$1,0)</f>
        <v>N/A</v>
      </c>
      <c r="M63" t="str">
        <f>VLOOKUP($A63,'Plan de acci�n consolidado 2025'!$A$3:$V$504,M$1,0)</f>
        <v>N/A</v>
      </c>
      <c r="N63" t="str">
        <f>VLOOKUP($A63,'Plan de acci�n consolidado 2025'!$A$3:$V$504,N$1,0)</f>
        <v>N/A</v>
      </c>
      <c r="O63" t="str">
        <f>VLOOKUP($A63,'Plan de acci�n consolidado 2025'!$A$3:$V$504,O$1,0)</f>
        <v>Realizar la sistematización de los procesos planeación, ejecución y seguimiento a procesos digitales internos y externos  (Documento de evidencias de sistematización)</v>
      </c>
      <c r="P63">
        <f>VLOOKUP($A63,'Plan de acci�n consolidado 2025'!$A$3:$V$504,P$1,0)</f>
        <v>30</v>
      </c>
      <c r="Q63">
        <f>VLOOKUP($A63,'Plan de acci�n consolidado 2025'!$A$3:$V$504,Q$1,0)</f>
        <v>100</v>
      </c>
      <c r="R63" t="str">
        <f>VLOOKUP($A63,'Plan de acci�n consolidado 2025'!$A$3:$V$504,R$1,0)</f>
        <v>Porcentual</v>
      </c>
      <c r="S63" t="str">
        <f>VLOOKUP($A63,'Plan de acci�n consolidado 2025'!$A$3:$V$504,S$1,0)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63" s="183" t="str">
        <f>VLOOKUP($A63,'Plan de acci�n consolidado 2025'!$A$3:$V$504,T$1,0)</f>
        <v>2025-04-01</v>
      </c>
      <c r="U63" s="183" t="str">
        <f>VLOOKUP($A63,'Plan de acci�n consolidado 2025'!$A$3:$V$504,U$1,0)</f>
        <v>2025-10-31</v>
      </c>
      <c r="V63" t="str">
        <f>VLOOKUP($A63,'Plan de acci�n consolidado 2025'!$A$3:$V$504,V$1,0)</f>
        <v>73-GRUPO DE TRABAJO DE COMUNICACION</v>
      </c>
      <c r="W63"/>
      <c r="X63"/>
    </row>
    <row r="64" spans="1:24" x14ac:dyDescent="0.25">
      <c r="A64" s="31" t="s">
        <v>654</v>
      </c>
      <c r="B64" t="str">
        <f>VLOOKUP($A64,'Plan de acci�n consolidado 2025'!$A$3:$V$504,B$1,0)</f>
        <v>73-GRUPO DE TRABAJO DE COMUNICACION</v>
      </c>
      <c r="C64">
        <f>VLOOKUP($A64,'Plan de acci�n consolidado 2025'!$A$3:$V$504,C$1,0)</f>
        <v>0</v>
      </c>
      <c r="D64" t="str">
        <f>VLOOKUP($A64,'Plan de acci�n consolidado 2025'!$A$3:$V$504,D$1,0)</f>
        <v>Actividad propia</v>
      </c>
      <c r="E64" t="str">
        <f>VLOOKUP($A64,'Plan de acci�n consolidado 2025'!$A$3:$V$504,E$1,0)</f>
        <v>73.4.4</v>
      </c>
      <c r="F64" t="str">
        <f>VLOOKUP($A64,'Plan de acci�n consolidado 2025'!$A$3:$V$504,F$1,0)</f>
        <v>N/A</v>
      </c>
      <c r="G64" t="str">
        <f>VLOOKUP($A64,'Plan de acci�n consolidado 2025'!$A$3:$V$504,G$1,0)</f>
        <v>N/A</v>
      </c>
      <c r="H64" t="str">
        <f>VLOOKUP($A64,'Plan de acci�n consolidado 2025'!$A$3:$V$504,H$1,0)</f>
        <v>N/A</v>
      </c>
      <c r="I64" t="str">
        <f>VLOOKUP($A64,'Plan de acci�n consolidado 2025'!$A$3:$V$504,I$1,0)</f>
        <v>N/A</v>
      </c>
      <c r="J64" t="str">
        <f>VLOOKUP($A64,'Plan de acci�n consolidado 2025'!$A$3:$V$504,J$1,0)</f>
        <v>N/A</v>
      </c>
      <c r="K64" t="str">
        <f>VLOOKUP($A64,'Plan de acci�n consolidado 2025'!$A$3:$V$504,K$1,0)</f>
        <v>N/A</v>
      </c>
      <c r="L64" t="str">
        <f>VLOOKUP($A64,'Plan de acci�n consolidado 2025'!$A$3:$V$504,L$1,0)</f>
        <v>N/A</v>
      </c>
      <c r="M64" t="str">
        <f>VLOOKUP($A64,'Plan de acci�n consolidado 2025'!$A$3:$V$504,M$1,0)</f>
        <v>N/A</v>
      </c>
      <c r="N64" t="str">
        <f>VLOOKUP($A64,'Plan de acci�n consolidado 2025'!$A$3:$V$504,N$1,0)</f>
        <v>N/A</v>
      </c>
      <c r="O64" t="str">
        <f>VLOOKUP($A64,'Plan de acci�n consolidado 2025'!$A$3:$V$504,O$1,0)</f>
        <v>Realizar la sistematización de los procesos planeación, ejecución y seguimiento a los eventos  (Documento de evidencias de sistematización)</v>
      </c>
      <c r="P64">
        <f>VLOOKUP($A64,'Plan de acci�n consolidado 2025'!$A$3:$V$504,P$1,0)</f>
        <v>30</v>
      </c>
      <c r="Q64">
        <f>VLOOKUP($A64,'Plan de acci�n consolidado 2025'!$A$3:$V$504,Q$1,0)</f>
        <v>100</v>
      </c>
      <c r="R64" t="str">
        <f>VLOOKUP($A64,'Plan de acci�n consolidado 2025'!$A$3:$V$504,R$1,0)</f>
        <v>Porcentual</v>
      </c>
      <c r="S64" t="str">
        <f>VLOOKUP($A64,'Plan de acci�n consolidado 2025'!$A$3:$V$504,S$1,0)</f>
        <v>% de sistematizaciones de los procesos de planeación, ejecución y seguimiento a los eventos implementadas / 100% de sistematizaciones de los procesos de planeación, ejecución y seguimiento a los eventos a implementar</v>
      </c>
      <c r="T64" s="183" t="str">
        <f>VLOOKUP($A64,'Plan de acci�n consolidado 2025'!$A$3:$V$504,T$1,0)</f>
        <v>2025-04-22</v>
      </c>
      <c r="U64" s="183" t="str">
        <f>VLOOKUP($A64,'Plan de acci�n consolidado 2025'!$A$3:$V$504,U$1,0)</f>
        <v>2025-11-21</v>
      </c>
      <c r="V64" t="str">
        <f>VLOOKUP($A64,'Plan de acci�n consolidado 2025'!$A$3:$V$504,V$1,0)</f>
        <v>73-GRUPO DE TRABAJO DE COMUNICACION</v>
      </c>
      <c r="W64"/>
      <c r="X64"/>
    </row>
    <row r="65" spans="1:24" x14ac:dyDescent="0.25">
      <c r="A65" s="31" t="s">
        <v>656</v>
      </c>
      <c r="B65" t="str">
        <f>VLOOKUP($A65,'Plan de acci�n consolidado 2025'!$A$3:$V$504,B$1,0)</f>
        <v>73-GRUPO DE TRABAJO DE COMUNICACION</v>
      </c>
      <c r="C65">
        <f>VLOOKUP($A65,'Plan de acci�n consolidado 2025'!$A$3:$V$504,C$1,0)</f>
        <v>0</v>
      </c>
      <c r="D65" t="str">
        <f>VLOOKUP($A65,'Plan de acci�n consolidado 2025'!$A$3:$V$504,D$1,0)</f>
        <v>Actividad propia</v>
      </c>
      <c r="E65" t="str">
        <f>VLOOKUP($A65,'Plan de acci�n consolidado 2025'!$A$3:$V$504,E$1,0)</f>
        <v>73.4.5</v>
      </c>
      <c r="F65" t="str">
        <f>VLOOKUP($A65,'Plan de acci�n consolidado 2025'!$A$3:$V$504,F$1,0)</f>
        <v>N/A</v>
      </c>
      <c r="G65" t="str">
        <f>VLOOKUP($A65,'Plan de acci�n consolidado 2025'!$A$3:$V$504,G$1,0)</f>
        <v>N/A</v>
      </c>
      <c r="H65" t="str">
        <f>VLOOKUP($A65,'Plan de acci�n consolidado 2025'!$A$3:$V$504,H$1,0)</f>
        <v>N/A</v>
      </c>
      <c r="I65" t="str">
        <f>VLOOKUP($A65,'Plan de acci�n consolidado 2025'!$A$3:$V$504,I$1,0)</f>
        <v>N/A</v>
      </c>
      <c r="J65" t="str">
        <f>VLOOKUP($A65,'Plan de acci�n consolidado 2025'!$A$3:$V$504,J$1,0)</f>
        <v>N/A</v>
      </c>
      <c r="K65" t="str">
        <f>VLOOKUP($A65,'Plan de acci�n consolidado 2025'!$A$3:$V$504,K$1,0)</f>
        <v>N/A</v>
      </c>
      <c r="L65" t="str">
        <f>VLOOKUP($A65,'Plan de acci�n consolidado 2025'!$A$3:$V$504,L$1,0)</f>
        <v>N/A</v>
      </c>
      <c r="M65" t="str">
        <f>VLOOKUP($A65,'Plan de acci�n consolidado 2025'!$A$3:$V$504,M$1,0)</f>
        <v>N/A</v>
      </c>
      <c r="N65" t="str">
        <f>VLOOKUP($A65,'Plan de acci�n consolidado 2025'!$A$3:$V$504,N$1,0)</f>
        <v>N/A</v>
      </c>
      <c r="O65" t="str">
        <f>VLOOKUP($A65,'Plan de acci�n consolidado 2025'!$A$3:$V$504,O$1,0)</f>
        <v>Realizar el informe de seguimiento a la implementación de la sistematización en los procesos digitales internos y externos (Informe trimestral de seguimiento elaborado)</v>
      </c>
      <c r="P65">
        <f>VLOOKUP($A65,'Plan de acci�n consolidado 2025'!$A$3:$V$504,P$1,0)</f>
        <v>10</v>
      </c>
      <c r="Q65">
        <f>VLOOKUP($A65,'Plan de acci�n consolidado 2025'!$A$3:$V$504,Q$1,0)</f>
        <v>3</v>
      </c>
      <c r="R65" t="str">
        <f>VLOOKUP($A65,'Plan de acci�n consolidado 2025'!$A$3:$V$504,R$1,0)</f>
        <v>Númerica</v>
      </c>
      <c r="S65" t="str">
        <f>VLOOKUP($A65,'Plan de acci�n consolidado 2025'!$A$3:$V$504,S$1,0)</f>
        <v># de informes de seguimiento a la implementación de la sistematización en los procesos digitales internos y externos elaborados / 3 informes de seguimiento a la implementación de la sistematización en los procesos digitales internos y externos a elaborar</v>
      </c>
      <c r="T65" s="183" t="str">
        <f>VLOOKUP($A65,'Plan de acci�n consolidado 2025'!$A$3:$V$504,T$1,0)</f>
        <v>2025-11-04</v>
      </c>
      <c r="U65" s="183" t="str">
        <f>VLOOKUP($A65,'Plan de acci�n consolidado 2025'!$A$3:$V$504,U$1,0)</f>
        <v>2025-11-18</v>
      </c>
      <c r="V65" t="str">
        <f>VLOOKUP($A65,'Plan de acci�n consolidado 2025'!$A$3:$V$504,V$1,0)</f>
        <v>73-GRUPO DE TRABAJO DE COMUNICACION</v>
      </c>
      <c r="W65"/>
      <c r="X65"/>
    </row>
    <row r="66" spans="1:24" x14ac:dyDescent="0.25">
      <c r="A66" s="31" t="s">
        <v>658</v>
      </c>
      <c r="B66" t="str">
        <f>VLOOKUP($A66,'Plan de acci�n consolidado 2025'!$A$3:$V$504,B$1,0)</f>
        <v>73-GRUPO DE TRABAJO DE COMUNICACION</v>
      </c>
      <c r="C66">
        <f>VLOOKUP($A66,'Plan de acci�n consolidado 2025'!$A$3:$V$504,C$1,0)</f>
        <v>0</v>
      </c>
      <c r="D66" t="str">
        <f>VLOOKUP($A66,'Plan de acci�n consolidado 2025'!$A$3:$V$504,D$1,0)</f>
        <v>Actividad propia</v>
      </c>
      <c r="E66" t="str">
        <f>VLOOKUP($A66,'Plan de acci�n consolidado 2025'!$A$3:$V$504,E$1,0)</f>
        <v>73.4.6</v>
      </c>
      <c r="F66" t="str">
        <f>VLOOKUP($A66,'Plan de acci�n consolidado 2025'!$A$3:$V$504,F$1,0)</f>
        <v>N/A</v>
      </c>
      <c r="G66" t="str">
        <f>VLOOKUP($A66,'Plan de acci�n consolidado 2025'!$A$3:$V$504,G$1,0)</f>
        <v>N/A</v>
      </c>
      <c r="H66" t="str">
        <f>VLOOKUP($A66,'Plan de acci�n consolidado 2025'!$A$3:$V$504,H$1,0)</f>
        <v>N/A</v>
      </c>
      <c r="I66" t="str">
        <f>VLOOKUP($A66,'Plan de acci�n consolidado 2025'!$A$3:$V$504,I$1,0)</f>
        <v>N/A</v>
      </c>
      <c r="J66" t="str">
        <f>VLOOKUP($A66,'Plan de acci�n consolidado 2025'!$A$3:$V$504,J$1,0)</f>
        <v>N/A</v>
      </c>
      <c r="K66" t="str">
        <f>VLOOKUP($A66,'Plan de acci�n consolidado 2025'!$A$3:$V$504,K$1,0)</f>
        <v>N/A</v>
      </c>
      <c r="L66" t="str">
        <f>VLOOKUP($A66,'Plan de acci�n consolidado 2025'!$A$3:$V$504,L$1,0)</f>
        <v>N/A</v>
      </c>
      <c r="M66" t="str">
        <f>VLOOKUP($A66,'Plan de acci�n consolidado 2025'!$A$3:$V$504,M$1,0)</f>
        <v>N/A</v>
      </c>
      <c r="N66" t="str">
        <f>VLOOKUP($A66,'Plan de acci�n consolidado 2025'!$A$3:$V$504,N$1,0)</f>
        <v>N/A</v>
      </c>
      <c r="O66" t="str">
        <f>VLOOKUP($A66,'Plan de acci�n consolidado 2025'!$A$3:$V$504,O$1,0)</f>
        <v>Realizar el informe de seguimiento a la implementación de la sistematización de los eventos (Informe trimestral de seguimiento elaborado)</v>
      </c>
      <c r="P66">
        <f>VLOOKUP($A66,'Plan de acci�n consolidado 2025'!$A$3:$V$504,P$1,0)</f>
        <v>10</v>
      </c>
      <c r="Q66">
        <f>VLOOKUP($A66,'Plan de acci�n consolidado 2025'!$A$3:$V$504,Q$1,0)</f>
        <v>3</v>
      </c>
      <c r="R66" t="str">
        <f>VLOOKUP($A66,'Plan de acci�n consolidado 2025'!$A$3:$V$504,R$1,0)</f>
        <v>Númerica</v>
      </c>
      <c r="S66" t="str">
        <f>VLOOKUP($A66,'Plan de acci�n consolidado 2025'!$A$3:$V$504,S$1,0)</f>
        <v># de informes de seguimiento a la implementación de la sistematización de eventos elaborados / 3 informes de seguimiento a la implementación de la sistematización de eventos a elaborar</v>
      </c>
      <c r="T66" s="183" t="str">
        <f>VLOOKUP($A66,'Plan de acci�n consolidado 2025'!$A$3:$V$504,T$1,0)</f>
        <v>2025-12-01</v>
      </c>
      <c r="U66" s="183" t="str">
        <f>VLOOKUP($A66,'Plan de acci�n consolidado 2025'!$A$3:$V$504,U$1,0)</f>
        <v>2025-12-19</v>
      </c>
      <c r="V66" t="str">
        <f>VLOOKUP($A66,'Plan de acci�n consolidado 2025'!$A$3:$V$504,V$1,0)</f>
        <v>73-GRUPO DE TRABAJO DE COMUNICACION</v>
      </c>
      <c r="W66"/>
      <c r="X66"/>
    </row>
    <row r="67" spans="1:24" x14ac:dyDescent="0.25">
      <c r="A67" s="31" t="s">
        <v>661</v>
      </c>
      <c r="B67" t="str">
        <f>VLOOKUP($A67,'Plan de acci�n consolidado 2025'!$A$3:$V$504,B$1,0)</f>
        <v>3100-DIRECCION DE INVESTIGACIONES DE PROTECCION AL CONSUMIDOR</v>
      </c>
      <c r="C67">
        <f>VLOOKUP($A67,'Plan de acci�n consolidado 2025'!$A$3:$V$504,C$1,0)</f>
        <v>0</v>
      </c>
      <c r="D67" t="str">
        <f>VLOOKUP($A67,'Plan de acci�n consolidado 2025'!$A$3:$V$504,D$1,0)</f>
        <v>Producto</v>
      </c>
      <c r="E67" t="str">
        <f>VLOOKUP($A67,'Plan de acci�n consolidado 2025'!$A$3:$V$504,E$1,0)</f>
        <v>3100.1</v>
      </c>
      <c r="F67" t="str">
        <f>VLOOKUP($A67,'Plan de acci�n consolidado 2025'!$A$3:$V$504,F$1,0)</f>
        <v>Operativo</v>
      </c>
      <c r="G67" t="str">
        <f>VLOOKUP($A67,'Plan de acci�n consolidado 2025'!$A$3:$V$504,G$1,0)</f>
        <v xml:space="preserve">Promover el enfoque preventivo, diferencial y territorial en el que hacer misional de la entidad 
</v>
      </c>
      <c r="H67" t="str">
        <f>VLOOKUP($A67,'Plan de acci�n consolidado 2025'!$A$3:$V$504,H$1,0)</f>
        <v xml:space="preserve">Cumplimiento de productos del PAI asociados a Promover el enfoque preventivo, diferencial y territorial en el que hacer misional de la entidad 
</v>
      </c>
      <c r="I67" t="str">
        <f>VLOOKUP($A67,'Plan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7" t="str">
        <f>VLOOKUP($A67,'Plan de acci�n consolidado 2025'!$A$3:$V$504,J$1,0)</f>
        <v xml:space="preserve">PND - 4-04-1-a- Transformación productiva, internacionalización y acción climática - Reindustrialización para la sostenibilidad, el desarrollo económico y social </v>
      </c>
      <c r="K67" t="str">
        <f>VLOOKUP($A67,'Plan de acci�n consolidado 2025'!$A$3:$V$504,K$1,0)</f>
        <v>No</v>
      </c>
      <c r="L67" t="str">
        <f>VLOOKUP($A67,'Plan de acci�n consolidado 2025'!$A$3:$V$504,L$1,0)</f>
        <v>FUNCIONAMIENTO</v>
      </c>
      <c r="M67" t="str">
        <f>VLOOKUP($A67,'Plan de acci�n consolidado 2025'!$A$3:$V$504,M$1,0)</f>
        <v>Política Servicio al Ciudadano_DIMENSIÓN Gestión con Valores para Resultados</v>
      </c>
      <c r="N67" t="str">
        <f>VLOOKUP($A67,'Plan de acci�n consolidado 2025'!$A$3:$V$504,N$1,0)</f>
        <v>PND 10_Fortalecer las actividades de inspección, vigilancia y Control ;
PND_13_Analizar y monitorear los mercadosDigitales</v>
      </c>
      <c r="O67" t="str">
        <f>VLOOKUP($A67,'Plan de acci�n consolidado 2025'!$A$3:$V$504,O$1,0)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67">
        <f>VLOOKUP($A67,'Plan de acci�n consolidado 2025'!$A$3:$V$504,P$1,0)</f>
        <v>40</v>
      </c>
      <c r="Q67">
        <f>VLOOKUP($A67,'Plan de acci�n consolidado 2025'!$A$3:$V$504,Q$1,0)</f>
        <v>80</v>
      </c>
      <c r="R67" t="str">
        <f>VLOOKUP($A67,'Plan de acci�n consolidado 2025'!$A$3:$V$504,R$1,0)</f>
        <v>Númerica</v>
      </c>
      <c r="S67" t="str">
        <f>VLOOKUP($A67,'Plan de acci�n consolidado 2025'!$A$3:$V$504,S$1,0)</f>
        <v># de actuaciones oficiosas realizadas / 80 actuaciones oficiosas a realizar</v>
      </c>
      <c r="T67" s="183" t="str">
        <f>VLOOKUP($A67,'Plan de acci�n consolidado 2025'!$A$3:$V$504,T$1,0)</f>
        <v>2025-02-18</v>
      </c>
      <c r="U67" s="183" t="str">
        <f>VLOOKUP($A67,'Plan de acci�n consolidado 2025'!$A$3:$V$504,U$1,0)</f>
        <v>2025-11-28</v>
      </c>
      <c r="V67" t="str">
        <f>VLOOKUP($A67,'Plan de acci�n consolidado 2025'!$A$3:$V$504,V$1,0)</f>
        <v>3100-DIRECCION DE INVESTIGACIONES DE PROTECCION AL CONSUMIDOR</v>
      </c>
      <c r="W67"/>
      <c r="X67"/>
    </row>
    <row r="68" spans="1:24" x14ac:dyDescent="0.25">
      <c r="A68" s="31" t="s">
        <v>663</v>
      </c>
      <c r="B68" t="str">
        <f>VLOOKUP($A68,'Plan de acci�n consolidado 2025'!$A$3:$V$504,B$1,0)</f>
        <v>3100-DIRECCION DE INVESTIGACIONES DE PROTECCION AL CONSUMIDOR</v>
      </c>
      <c r="C68">
        <f>VLOOKUP($A68,'Plan de acci�n consolidado 2025'!$A$3:$V$504,C$1,0)</f>
        <v>0</v>
      </c>
      <c r="D68" t="str">
        <f>VLOOKUP($A68,'Plan de acci�n consolidado 2025'!$A$3:$V$504,D$1,0)</f>
        <v>Actividad propia</v>
      </c>
      <c r="E68" t="str">
        <f>VLOOKUP($A68,'Plan de acci�n consolidado 2025'!$A$3:$V$504,E$1,0)</f>
        <v>3100.1.1</v>
      </c>
      <c r="F68" t="str">
        <f>VLOOKUP($A68,'Plan de acci�n consolidado 2025'!$A$3:$V$504,F$1,0)</f>
        <v>N/A</v>
      </c>
      <c r="G68" t="str">
        <f>VLOOKUP($A68,'Plan de acci�n consolidado 2025'!$A$3:$V$504,G$1,0)</f>
        <v>N/A</v>
      </c>
      <c r="H68" t="str">
        <f>VLOOKUP($A68,'Plan de acci�n consolidado 2025'!$A$3:$V$504,H$1,0)</f>
        <v>N/A</v>
      </c>
      <c r="I68" t="str">
        <f>VLOOKUP($A68,'Plan de acci�n consolidado 2025'!$A$3:$V$504,I$1,0)</f>
        <v>N/A</v>
      </c>
      <c r="J68" t="str">
        <f>VLOOKUP($A68,'Plan de acci�n consolidado 2025'!$A$3:$V$504,J$1,0)</f>
        <v>N/A</v>
      </c>
      <c r="K68" t="str">
        <f>VLOOKUP($A68,'Plan de acci�n consolidado 2025'!$A$3:$V$504,K$1,0)</f>
        <v>N/A</v>
      </c>
      <c r="L68" t="str">
        <f>VLOOKUP($A68,'Plan de acci�n consolidado 2025'!$A$3:$V$504,L$1,0)</f>
        <v>N/A</v>
      </c>
      <c r="M68" t="str">
        <f>VLOOKUP($A68,'Plan de acci�n consolidado 2025'!$A$3:$V$504,M$1,0)</f>
        <v>N/A</v>
      </c>
      <c r="N68" t="str">
        <f>VLOOKUP($A68,'Plan de acci�n consolidado 2025'!$A$3:$V$504,N$1,0)</f>
        <v>N/A</v>
      </c>
      <c r="O68" t="str">
        <f>VLOOKUP($A68,'Plan de acci�n consolidado 2025'!$A$3:$V$504,O$1,0)</f>
        <v>Verificar las denuncias recibidas en 2024 para identificar a los denunciados en el comercio electrónico con el mayor número de quejas (Informe de la verificación realizada)</v>
      </c>
      <c r="P68">
        <f>VLOOKUP($A68,'Plan de acci�n consolidado 2025'!$A$3:$V$504,P$1,0)</f>
        <v>15</v>
      </c>
      <c r="Q68">
        <f>VLOOKUP($A68,'Plan de acci�n consolidado 2025'!$A$3:$V$504,Q$1,0)</f>
        <v>1</v>
      </c>
      <c r="R68" t="str">
        <f>VLOOKUP($A68,'Plan de acci�n consolidado 2025'!$A$3:$V$504,R$1,0)</f>
        <v>Númerica</v>
      </c>
      <c r="S68" t="str">
        <f>VLOOKUP($A68,'Plan de acci�n consolidado 2025'!$A$3:$V$504,S$1,0)</f>
        <v># de informes de verificación  realizados / 1 informe de verificación a realizar</v>
      </c>
      <c r="T68" s="183" t="str">
        <f>VLOOKUP($A68,'Plan de acci�n consolidado 2025'!$A$3:$V$504,T$1,0)</f>
        <v>2025-02-18</v>
      </c>
      <c r="U68" s="183" t="str">
        <f>VLOOKUP($A68,'Plan de acci�n consolidado 2025'!$A$3:$V$504,U$1,0)</f>
        <v>2025-03-31</v>
      </c>
      <c r="V68" t="str">
        <f>VLOOKUP($A68,'Plan de acci�n consolidado 2025'!$A$3:$V$504,V$1,0)</f>
        <v>3100-DIRECCION DE INVESTIGACIONES DE PROTECCION AL CONSUMIDOR</v>
      </c>
      <c r="W68"/>
      <c r="X68"/>
    </row>
    <row r="69" spans="1:24" x14ac:dyDescent="0.25">
      <c r="A69" s="31" t="s">
        <v>665</v>
      </c>
      <c r="B69" t="str">
        <f>VLOOKUP($A69,'Plan de acci�n consolidado 2025'!$A$3:$V$504,B$1,0)</f>
        <v>3100-DIRECCION DE INVESTIGACIONES DE PROTECCION AL CONSUMIDOR</v>
      </c>
      <c r="C69">
        <f>VLOOKUP($A69,'Plan de acci�n consolidado 2025'!$A$3:$V$504,C$1,0)</f>
        <v>0</v>
      </c>
      <c r="D69" t="str">
        <f>VLOOKUP($A69,'Plan de acci�n consolidado 2025'!$A$3:$V$504,D$1,0)</f>
        <v>Actividad propia</v>
      </c>
      <c r="E69" t="str">
        <f>VLOOKUP($A69,'Plan de acci�n consolidado 2025'!$A$3:$V$504,E$1,0)</f>
        <v>3100.1.2</v>
      </c>
      <c r="F69" t="str">
        <f>VLOOKUP($A69,'Plan de acci�n consolidado 2025'!$A$3:$V$504,F$1,0)</f>
        <v>N/A</v>
      </c>
      <c r="G69" t="str">
        <f>VLOOKUP($A69,'Plan de acci�n consolidado 2025'!$A$3:$V$504,G$1,0)</f>
        <v>N/A</v>
      </c>
      <c r="H69" t="str">
        <f>VLOOKUP($A69,'Plan de acci�n consolidado 2025'!$A$3:$V$504,H$1,0)</f>
        <v>N/A</v>
      </c>
      <c r="I69" t="str">
        <f>VLOOKUP($A69,'Plan de acci�n consolidado 2025'!$A$3:$V$504,I$1,0)</f>
        <v>N/A</v>
      </c>
      <c r="J69" t="str">
        <f>VLOOKUP($A69,'Plan de acci�n consolidado 2025'!$A$3:$V$504,J$1,0)</f>
        <v>N/A</v>
      </c>
      <c r="K69" t="str">
        <f>VLOOKUP($A69,'Plan de acci�n consolidado 2025'!$A$3:$V$504,K$1,0)</f>
        <v>N/A</v>
      </c>
      <c r="L69" t="str">
        <f>VLOOKUP($A69,'Plan de acci�n consolidado 2025'!$A$3:$V$504,L$1,0)</f>
        <v>N/A</v>
      </c>
      <c r="M69" t="str">
        <f>VLOOKUP($A69,'Plan de acci�n consolidado 2025'!$A$3:$V$504,M$1,0)</f>
        <v>N/A</v>
      </c>
      <c r="N69" t="str">
        <f>VLOOKUP($A69,'Plan de acci�n consolidado 2025'!$A$3:$V$504,N$1,0)</f>
        <v>N/A</v>
      </c>
      <c r="O69" t="str">
        <f>VLOOKUP($A69,'Plan de acci�n consolidado 2025'!$A$3:$V$504,O$1,0)</f>
        <v>Definir el cronograma de las actuaciones de  inspección a realizar (Documentos con la programación)</v>
      </c>
      <c r="P69">
        <f>VLOOKUP($A69,'Plan de acci�n consolidado 2025'!$A$3:$V$504,P$1,0)</f>
        <v>25</v>
      </c>
      <c r="Q69">
        <f>VLOOKUP($A69,'Plan de acci�n consolidado 2025'!$A$3:$V$504,Q$1,0)</f>
        <v>1</v>
      </c>
      <c r="R69" t="str">
        <f>VLOOKUP($A69,'Plan de acci�n consolidado 2025'!$A$3:$V$504,R$1,0)</f>
        <v>Númerica</v>
      </c>
      <c r="S69" t="str">
        <f>VLOOKUP($A69,'Plan de acci�n consolidado 2025'!$A$3:$V$504,S$1,0)</f>
        <v># de cronogramas realizados / 1 cronogramas a realizar</v>
      </c>
      <c r="T69" s="183" t="str">
        <f>VLOOKUP($A69,'Plan de acci�n consolidado 2025'!$A$3:$V$504,T$1,0)</f>
        <v>2025-04-01</v>
      </c>
      <c r="U69" s="183" t="str">
        <f>VLOOKUP($A69,'Plan de acci�n consolidado 2025'!$A$3:$V$504,U$1,0)</f>
        <v>2025-04-30</v>
      </c>
      <c r="V69" t="str">
        <f>VLOOKUP($A69,'Plan de acci�n consolidado 2025'!$A$3:$V$504,V$1,0)</f>
        <v>3100-DIRECCION DE INVESTIGACIONES DE PROTECCION AL CONSUMIDOR</v>
      </c>
      <c r="W69"/>
      <c r="X69"/>
    </row>
    <row r="70" spans="1:24" x14ac:dyDescent="0.25">
      <c r="A70" s="31" t="s">
        <v>667</v>
      </c>
      <c r="B70" t="str">
        <f>VLOOKUP($A70,'Plan de acci�n consolidado 2025'!$A$3:$V$504,B$1,0)</f>
        <v>3100-DIRECCION DE INVESTIGACIONES DE PROTECCION AL CONSUMIDOR</v>
      </c>
      <c r="C70">
        <f>VLOOKUP($A70,'Plan de acci�n consolidado 2025'!$A$3:$V$504,C$1,0)</f>
        <v>0</v>
      </c>
      <c r="D70" t="str">
        <f>VLOOKUP($A70,'Plan de acci�n consolidado 2025'!$A$3:$V$504,D$1,0)</f>
        <v>Actividad propia</v>
      </c>
      <c r="E70" t="str">
        <f>VLOOKUP($A70,'Plan de acci�n consolidado 2025'!$A$3:$V$504,E$1,0)</f>
        <v>3100.1.3</v>
      </c>
      <c r="F70" t="str">
        <f>VLOOKUP($A70,'Plan de acci�n consolidado 2025'!$A$3:$V$504,F$1,0)</f>
        <v>N/A</v>
      </c>
      <c r="G70" t="str">
        <f>VLOOKUP($A70,'Plan de acci�n consolidado 2025'!$A$3:$V$504,G$1,0)</f>
        <v>N/A</v>
      </c>
      <c r="H70" t="str">
        <f>VLOOKUP($A70,'Plan de acci�n consolidado 2025'!$A$3:$V$504,H$1,0)</f>
        <v>N/A</v>
      </c>
      <c r="I70" t="str">
        <f>VLOOKUP($A70,'Plan de acci�n consolidado 2025'!$A$3:$V$504,I$1,0)</f>
        <v>N/A</v>
      </c>
      <c r="J70" t="str">
        <f>VLOOKUP($A70,'Plan de acci�n consolidado 2025'!$A$3:$V$504,J$1,0)</f>
        <v>N/A</v>
      </c>
      <c r="K70" t="str">
        <f>VLOOKUP($A70,'Plan de acci�n consolidado 2025'!$A$3:$V$504,K$1,0)</f>
        <v>N/A</v>
      </c>
      <c r="L70" t="str">
        <f>VLOOKUP($A70,'Plan de acci�n consolidado 2025'!$A$3:$V$504,L$1,0)</f>
        <v>N/A</v>
      </c>
      <c r="M70" t="str">
        <f>VLOOKUP($A70,'Plan de acci�n consolidado 2025'!$A$3:$V$504,M$1,0)</f>
        <v>N/A</v>
      </c>
      <c r="N70" t="str">
        <f>VLOOKUP($A70,'Plan de acci�n consolidado 2025'!$A$3:$V$504,N$1,0)</f>
        <v>N/A</v>
      </c>
      <c r="O70" t="str">
        <f>VLOOKUP($A70,'Plan de acci�n consolidado 2025'!$A$3:$V$504,O$1,0)</f>
        <v>Realizar visitas de inspección a personas naturales o jurídicas sujetas de inspección y vigilancia (Relación de los números de radicación de las visitas de inspección web realizadas)</v>
      </c>
      <c r="P70">
        <f>VLOOKUP($A70,'Plan de acci�n consolidado 2025'!$A$3:$V$504,P$1,0)</f>
        <v>60</v>
      </c>
      <c r="Q70">
        <f>VLOOKUP($A70,'Plan de acci�n consolidado 2025'!$A$3:$V$504,Q$1,0)</f>
        <v>80</v>
      </c>
      <c r="R70" t="str">
        <f>VLOOKUP($A70,'Plan de acci�n consolidado 2025'!$A$3:$V$504,R$1,0)</f>
        <v>Númerica</v>
      </c>
      <c r="S70" t="str">
        <f>VLOOKUP($A70,'Plan de acci�n consolidado 2025'!$A$3:$V$504,S$1,0)</f>
        <v># de actuaciones oficiosas realizadas / 80 actuaciones oficiosas a realizar</v>
      </c>
      <c r="T70" s="183" t="str">
        <f>VLOOKUP($A70,'Plan de acci�n consolidado 2025'!$A$3:$V$504,T$1,0)</f>
        <v>2025-04-08</v>
      </c>
      <c r="U70" s="183" t="str">
        <f>VLOOKUP($A70,'Plan de acci�n consolidado 2025'!$A$3:$V$504,U$1,0)</f>
        <v>2025-11-28</v>
      </c>
      <c r="V70" t="str">
        <f>VLOOKUP($A70,'Plan de acci�n consolidado 2025'!$A$3:$V$504,V$1,0)</f>
        <v>3100-DIRECCION DE INVESTIGACIONES DE PROTECCION AL CONSUMIDOR</v>
      </c>
      <c r="W70"/>
      <c r="X70"/>
    </row>
    <row r="71" spans="1:24" x14ac:dyDescent="0.25">
      <c r="A71" s="31" t="s">
        <v>668</v>
      </c>
      <c r="B71" t="str">
        <f>VLOOKUP($A71,'Plan de acci�n consolidado 2025'!$A$3:$V$504,B$1,0)</f>
        <v>3100-DIRECCION DE INVESTIGACIONES DE PROTECCION AL CONSUMIDOR</v>
      </c>
      <c r="C71">
        <f>VLOOKUP($A71,'Plan de acci�n consolidado 2025'!$A$3:$V$504,C$1,0)</f>
        <v>0</v>
      </c>
      <c r="D71" t="str">
        <f>VLOOKUP($A71,'Plan de acci�n consolidado 2025'!$A$3:$V$504,D$1,0)</f>
        <v>Producto</v>
      </c>
      <c r="E71" t="str">
        <f>VLOOKUP($A71,'Plan de acci�n consolidado 2025'!$A$3:$V$504,E$1,0)</f>
        <v>3100.2</v>
      </c>
      <c r="F71" t="str">
        <f>VLOOKUP($A71,'Plan de acci�n consolidado 2025'!$A$3:$V$504,F$1,0)</f>
        <v>Operativo</v>
      </c>
      <c r="G71" t="str">
        <f>VLOOKUP($A71,'Plan de acci�n consolidado 2025'!$A$3:$V$504,G$1,0)</f>
        <v xml:space="preserve">Promover el enfoque preventivo, diferencial y territorial en el que hacer misional de la entidad 
</v>
      </c>
      <c r="H71" t="str">
        <f>VLOOKUP($A71,'Plan de acci�n consolidado 2025'!$A$3:$V$504,H$1,0)</f>
        <v xml:space="preserve">Cumplimiento de productos del PAI asociados a Promover el enfoque preventivo, diferencial y territorial en el que hacer misional de la entidad 
</v>
      </c>
      <c r="I71" t="str">
        <f>VLOOKUP($A71,'Plan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1" t="str">
        <f>VLOOKUP($A71,'Plan de acci�n consolidado 2025'!$A$3:$V$504,J$1,0)</f>
        <v xml:space="preserve">PND - 5-31-5-b- Convergencia regional - Entidades públicas territoriales y nacionales fortalecidas </v>
      </c>
      <c r="K71" t="str">
        <f>VLOOKUP($A71,'Plan de acci�n consolidado 2025'!$A$3:$V$504,K$1,0)</f>
        <v>No</v>
      </c>
      <c r="L71" t="str">
        <f>VLOOKUP($A71,'Plan de acci�n consolidado 2025'!$A$3:$V$504,L$1,0)</f>
        <v>C-3503-0200-0015-40401c</v>
      </c>
      <c r="M71" t="str">
        <f>VLOOKUP($A71,'Plan de acci�n consolidado 2025'!$A$3:$V$504,M$1,0)</f>
        <v>Política Servicio al Ciudadano_DIMENSIÓN Gestión con Valores para Resultados</v>
      </c>
      <c r="N71" t="str">
        <f>VLOOKUP($A71,'Plan de acci�n consolidado 2025'!$A$3:$V$504,N$1,0)</f>
        <v>PND_8_Fortalecer lasCapacidades yConocimiento sobreDerechos yDeberesDe las relacionesDeConsumo;
PND_9_Ampliar los instrumentosDePrevención</v>
      </c>
      <c r="O71" t="str">
        <f>VLOOKUP($A71,'Plan de acci�n consolidado 2025'!$A$3:$V$504,O$1,0)</f>
        <v>Visitas de acompañamiento a establecimientos de comercio ubicados en territorios turísticos, con el objetivo de promover la convergencia regional, realizadas  (Relación de los números de radicación de las visitas de inspección realizadas)</v>
      </c>
      <c r="P71">
        <f>VLOOKUP($A71,'Plan de acci�n consolidado 2025'!$A$3:$V$504,P$1,0)</f>
        <v>40</v>
      </c>
      <c r="Q71">
        <f>VLOOKUP($A71,'Plan de acci�n consolidado 2025'!$A$3:$V$504,Q$1,0)</f>
        <v>40</v>
      </c>
      <c r="R71" t="str">
        <f>VLOOKUP($A71,'Plan de acci�n consolidado 2025'!$A$3:$V$504,R$1,0)</f>
        <v>Númerica</v>
      </c>
      <c r="S71" t="str">
        <f>VLOOKUP($A71,'Plan de acci�n consolidado 2025'!$A$3:$V$504,S$1,0)</f>
        <v># de visitas realizadas / 40 visitas a realizar</v>
      </c>
      <c r="T71" s="183" t="str">
        <f>VLOOKUP($A71,'Plan de acci�n consolidado 2025'!$A$3:$V$504,T$1,0)</f>
        <v>2025-01-14</v>
      </c>
      <c r="U71" s="183" t="str">
        <f>VLOOKUP($A71,'Plan de acci�n consolidado 2025'!$A$3:$V$504,U$1,0)</f>
        <v>2025-11-28</v>
      </c>
      <c r="V71" t="str">
        <f>VLOOKUP($A71,'Plan de acci�n consolidado 2025'!$A$3:$V$504,V$1,0)</f>
        <v>3100-DIRECCION DE INVESTIGACIONES DE PROTECCION AL CONSUMIDOR</v>
      </c>
      <c r="W71"/>
      <c r="X71"/>
    </row>
    <row r="72" spans="1:24" x14ac:dyDescent="0.25">
      <c r="A72" s="31" t="s">
        <v>671</v>
      </c>
      <c r="B72" t="str">
        <f>VLOOKUP($A72,'Plan de acci�n consolidado 2025'!$A$3:$V$504,B$1,0)</f>
        <v>3100-DIRECCION DE INVESTIGACIONES DE PROTECCION AL CONSUMIDOR</v>
      </c>
      <c r="C72">
        <f>VLOOKUP($A72,'Plan de acci�n consolidado 2025'!$A$3:$V$504,C$1,0)</f>
        <v>0</v>
      </c>
      <c r="D72" t="str">
        <f>VLOOKUP($A72,'Plan de acci�n consolidado 2025'!$A$3:$V$504,D$1,0)</f>
        <v>Actividad propia</v>
      </c>
      <c r="E72" t="str">
        <f>VLOOKUP($A72,'Plan de acci�n consolidado 2025'!$A$3:$V$504,E$1,0)</f>
        <v>3100.2.1</v>
      </c>
      <c r="F72" t="str">
        <f>VLOOKUP($A72,'Plan de acci�n consolidado 2025'!$A$3:$V$504,F$1,0)</f>
        <v>N/A</v>
      </c>
      <c r="G72" t="str">
        <f>VLOOKUP($A72,'Plan de acci�n consolidado 2025'!$A$3:$V$504,G$1,0)</f>
        <v>N/A</v>
      </c>
      <c r="H72" t="str">
        <f>VLOOKUP($A72,'Plan de acci�n consolidado 2025'!$A$3:$V$504,H$1,0)</f>
        <v>N/A</v>
      </c>
      <c r="I72" t="str">
        <f>VLOOKUP($A72,'Plan de acci�n consolidado 2025'!$A$3:$V$504,I$1,0)</f>
        <v>N/A</v>
      </c>
      <c r="J72" t="str">
        <f>VLOOKUP($A72,'Plan de acci�n consolidado 2025'!$A$3:$V$504,J$1,0)</f>
        <v>N/A</v>
      </c>
      <c r="K72" t="str">
        <f>VLOOKUP($A72,'Plan de acci�n consolidado 2025'!$A$3:$V$504,K$1,0)</f>
        <v>N/A</v>
      </c>
      <c r="L72" t="str">
        <f>VLOOKUP($A72,'Plan de acci�n consolidado 2025'!$A$3:$V$504,L$1,0)</f>
        <v>N/A</v>
      </c>
      <c r="M72" t="str">
        <f>VLOOKUP($A72,'Plan de acci�n consolidado 2025'!$A$3:$V$504,M$1,0)</f>
        <v>N/A</v>
      </c>
      <c r="N72" t="str">
        <f>VLOOKUP($A72,'Plan de acci�n consolidado 2025'!$A$3:$V$504,N$1,0)</f>
        <v>N/A</v>
      </c>
      <c r="O72" t="str">
        <f>VLOOKUP($A72,'Plan de acci�n consolidado 2025'!$A$3:$V$504,O$1,0)</f>
        <v>Determinar los sectores en los cuales se llevarán a cabo las actuaciones administrativas de inspección, vigilancia y control. (Acta de reunión)</v>
      </c>
      <c r="P72">
        <f>VLOOKUP($A72,'Plan de acci�n consolidado 2025'!$A$3:$V$504,P$1,0)</f>
        <v>15</v>
      </c>
      <c r="Q72">
        <f>VLOOKUP($A72,'Plan de acci�n consolidado 2025'!$A$3:$V$504,Q$1,0)</f>
        <v>1</v>
      </c>
      <c r="R72" t="str">
        <f>VLOOKUP($A72,'Plan de acci�n consolidado 2025'!$A$3:$V$504,R$1,0)</f>
        <v>Númerica</v>
      </c>
      <c r="S72" t="str">
        <f>VLOOKUP($A72,'Plan de acci�n consolidado 2025'!$A$3:$V$504,S$1,0)</f>
        <v># de actas de reuniones realizadas / 1 actas de reunión a realizar</v>
      </c>
      <c r="T72" s="183" t="str">
        <f>VLOOKUP($A72,'Plan de acci�n consolidado 2025'!$A$3:$V$504,T$1,0)</f>
        <v>2025-01-14</v>
      </c>
      <c r="U72" s="183" t="str">
        <f>VLOOKUP($A72,'Plan de acci�n consolidado 2025'!$A$3:$V$504,U$1,0)</f>
        <v>2025-02-07</v>
      </c>
      <c r="V72" t="str">
        <f>VLOOKUP($A72,'Plan de acci�n consolidado 2025'!$A$3:$V$504,V$1,0)</f>
        <v>3100-DIRECCION DE INVESTIGACIONES DE PROTECCION AL CONSUMIDOR</v>
      </c>
      <c r="W72"/>
      <c r="X72"/>
    </row>
    <row r="73" spans="1:24" x14ac:dyDescent="0.25">
      <c r="A73" s="31" t="s">
        <v>673</v>
      </c>
      <c r="B73" t="str">
        <f>VLOOKUP($A73,'Plan de acci�n consolidado 2025'!$A$3:$V$504,B$1,0)</f>
        <v>3100-DIRECCION DE INVESTIGACIONES DE PROTECCION AL CONSUMIDOR</v>
      </c>
      <c r="C73">
        <f>VLOOKUP($A73,'Plan de acci�n consolidado 2025'!$A$3:$V$504,C$1,0)</f>
        <v>0</v>
      </c>
      <c r="D73" t="str">
        <f>VLOOKUP($A73,'Plan de acci�n consolidado 2025'!$A$3:$V$504,D$1,0)</f>
        <v>Actividad propia</v>
      </c>
      <c r="E73" t="str">
        <f>VLOOKUP($A73,'Plan de acci�n consolidado 2025'!$A$3:$V$504,E$1,0)</f>
        <v>3100.2.2</v>
      </c>
      <c r="F73" t="str">
        <f>VLOOKUP($A73,'Plan de acci�n consolidado 2025'!$A$3:$V$504,F$1,0)</f>
        <v>N/A</v>
      </c>
      <c r="G73" t="str">
        <f>VLOOKUP($A73,'Plan de acci�n consolidado 2025'!$A$3:$V$504,G$1,0)</f>
        <v>N/A</v>
      </c>
      <c r="H73" t="str">
        <f>VLOOKUP($A73,'Plan de acci�n consolidado 2025'!$A$3:$V$504,H$1,0)</f>
        <v>N/A</v>
      </c>
      <c r="I73" t="str">
        <f>VLOOKUP($A73,'Plan de acci�n consolidado 2025'!$A$3:$V$504,I$1,0)</f>
        <v>N/A</v>
      </c>
      <c r="J73" t="str">
        <f>VLOOKUP($A73,'Plan de acci�n consolidado 2025'!$A$3:$V$504,J$1,0)</f>
        <v>N/A</v>
      </c>
      <c r="K73" t="str">
        <f>VLOOKUP($A73,'Plan de acci�n consolidado 2025'!$A$3:$V$504,K$1,0)</f>
        <v>N/A</v>
      </c>
      <c r="L73" t="str">
        <f>VLOOKUP($A73,'Plan de acci�n consolidado 2025'!$A$3:$V$504,L$1,0)</f>
        <v>N/A</v>
      </c>
      <c r="M73" t="str">
        <f>VLOOKUP($A73,'Plan de acci�n consolidado 2025'!$A$3:$V$504,M$1,0)</f>
        <v>N/A</v>
      </c>
      <c r="N73" t="str">
        <f>VLOOKUP($A73,'Plan de acci�n consolidado 2025'!$A$3:$V$504,N$1,0)</f>
        <v>N/A</v>
      </c>
      <c r="O73" t="str">
        <f>VLOOKUP($A73,'Plan de acci�n consolidado 2025'!$A$3:$V$504,O$1,0)</f>
        <v>Programar las visitas de inspección a realizar (Programación trimestral de las actuaciones administrativas)</v>
      </c>
      <c r="P73">
        <f>VLOOKUP($A73,'Plan de acci�n consolidado 2025'!$A$3:$V$504,P$1,0)</f>
        <v>15</v>
      </c>
      <c r="Q73">
        <f>VLOOKUP($A73,'Plan de acci�n consolidado 2025'!$A$3:$V$504,Q$1,0)</f>
        <v>4</v>
      </c>
      <c r="R73" t="str">
        <f>VLOOKUP($A73,'Plan de acci�n consolidado 2025'!$A$3:$V$504,R$1,0)</f>
        <v>Númerica</v>
      </c>
      <c r="S73" t="str">
        <f>VLOOKUP($A73,'Plan de acci�n consolidado 2025'!$A$3:$V$504,S$1,0)</f>
        <v># de programaciones realizadas / 4 programaciones a realizar</v>
      </c>
      <c r="T73" s="183" t="str">
        <f>VLOOKUP($A73,'Plan de acci�n consolidado 2025'!$A$3:$V$504,T$1,0)</f>
        <v>2025-01-14</v>
      </c>
      <c r="U73" s="183" t="str">
        <f>VLOOKUP($A73,'Plan de acci�n consolidado 2025'!$A$3:$V$504,U$1,0)</f>
        <v>2025-10-31</v>
      </c>
      <c r="V73" t="str">
        <f>VLOOKUP($A73,'Plan de acci�n consolidado 2025'!$A$3:$V$504,V$1,0)</f>
        <v>3100-DIRECCION DE INVESTIGACIONES DE PROTECCION AL CONSUMIDOR</v>
      </c>
      <c r="W73"/>
      <c r="X73"/>
    </row>
    <row r="74" spans="1:24" x14ac:dyDescent="0.25">
      <c r="A74" s="31" t="s">
        <v>675</v>
      </c>
      <c r="B74" t="str">
        <f>VLOOKUP($A74,'Plan de acci�n consolidado 2025'!$A$3:$V$504,B$1,0)</f>
        <v>3100-DIRECCION DE INVESTIGACIONES DE PROTECCION AL CONSUMIDOR</v>
      </c>
      <c r="C74">
        <f>VLOOKUP($A74,'Plan de acci�n consolidado 2025'!$A$3:$V$504,C$1,0)</f>
        <v>0</v>
      </c>
      <c r="D74" t="str">
        <f>VLOOKUP($A74,'Plan de acci�n consolidado 2025'!$A$3:$V$504,D$1,0)</f>
        <v>Actividad propia</v>
      </c>
      <c r="E74" t="str">
        <f>VLOOKUP($A74,'Plan de acci�n consolidado 2025'!$A$3:$V$504,E$1,0)</f>
        <v>3100.2.3</v>
      </c>
      <c r="F74" t="str">
        <f>VLOOKUP($A74,'Plan de acci�n consolidado 2025'!$A$3:$V$504,F$1,0)</f>
        <v>N/A</v>
      </c>
      <c r="G74" t="str">
        <f>VLOOKUP($A74,'Plan de acci�n consolidado 2025'!$A$3:$V$504,G$1,0)</f>
        <v>N/A</v>
      </c>
      <c r="H74" t="str">
        <f>VLOOKUP($A74,'Plan de acci�n consolidado 2025'!$A$3:$V$504,H$1,0)</f>
        <v>N/A</v>
      </c>
      <c r="I74" t="str">
        <f>VLOOKUP($A74,'Plan de acci�n consolidado 2025'!$A$3:$V$504,I$1,0)</f>
        <v>N/A</v>
      </c>
      <c r="J74" t="str">
        <f>VLOOKUP($A74,'Plan de acci�n consolidado 2025'!$A$3:$V$504,J$1,0)</f>
        <v>N/A</v>
      </c>
      <c r="K74" t="str">
        <f>VLOOKUP($A74,'Plan de acci�n consolidado 2025'!$A$3:$V$504,K$1,0)</f>
        <v>N/A</v>
      </c>
      <c r="L74" t="str">
        <f>VLOOKUP($A74,'Plan de acci�n consolidado 2025'!$A$3:$V$504,L$1,0)</f>
        <v>N/A</v>
      </c>
      <c r="M74" t="str">
        <f>VLOOKUP($A74,'Plan de acci�n consolidado 2025'!$A$3:$V$504,M$1,0)</f>
        <v>N/A</v>
      </c>
      <c r="N74" t="str">
        <f>VLOOKUP($A74,'Plan de acci�n consolidado 2025'!$A$3:$V$504,N$1,0)</f>
        <v>N/A</v>
      </c>
      <c r="O74" t="str">
        <f>VLOOKUP($A74,'Plan de acci�n consolidado 2025'!$A$3:$V$504,O$1,0)</f>
        <v>Realizar las visitas de inspección a las personas naturales o jurídicas sujetas de inspección y vigilancia (Relación de los números de radicación de las visitas de inspección realizados)</v>
      </c>
      <c r="P74">
        <f>VLOOKUP($A74,'Plan de acci�n consolidado 2025'!$A$3:$V$504,P$1,0)</f>
        <v>70</v>
      </c>
      <c r="Q74">
        <f>VLOOKUP($A74,'Plan de acci�n consolidado 2025'!$A$3:$V$504,Q$1,0)</f>
        <v>40</v>
      </c>
      <c r="R74" t="str">
        <f>VLOOKUP($A74,'Plan de acci�n consolidado 2025'!$A$3:$V$504,R$1,0)</f>
        <v>Númerica</v>
      </c>
      <c r="S74" t="str">
        <f>VLOOKUP($A74,'Plan de acci�n consolidado 2025'!$A$3:$V$504,S$1,0)</f>
        <v># de visitas realizadas / 40 visitas a realizar</v>
      </c>
      <c r="T74" s="183" t="str">
        <f>VLOOKUP($A74,'Plan de acci�n consolidado 2025'!$A$3:$V$504,T$1,0)</f>
        <v>2025-02-07</v>
      </c>
      <c r="U74" s="183" t="str">
        <f>VLOOKUP($A74,'Plan de acci�n consolidado 2025'!$A$3:$V$504,U$1,0)</f>
        <v>2025-11-28</v>
      </c>
      <c r="V74" t="str">
        <f>VLOOKUP($A74,'Plan de acci�n consolidado 2025'!$A$3:$V$504,V$1,0)</f>
        <v>3100-DIRECCION DE INVESTIGACIONES DE PROTECCION AL CONSUMIDOR</v>
      </c>
      <c r="W74"/>
      <c r="X74"/>
    </row>
    <row r="75" spans="1:24" x14ac:dyDescent="0.25">
      <c r="A75" s="31" t="s">
        <v>676</v>
      </c>
      <c r="B75" t="str">
        <f>VLOOKUP($A75,'Plan de acci�n consolidado 2025'!$A$3:$V$504,B$1,0)</f>
        <v>3100-DIRECCION DE INVESTIGACIONES DE PROTECCION AL CONSUMIDOR</v>
      </c>
      <c r="C75">
        <f>VLOOKUP($A75,'Plan de acci�n consolidado 2025'!$A$3:$V$504,C$1,0)</f>
        <v>0</v>
      </c>
      <c r="D75" t="str">
        <f>VLOOKUP($A75,'Plan de acci�n consolidado 2025'!$A$3:$V$504,D$1,0)</f>
        <v>Producto</v>
      </c>
      <c r="E75" t="str">
        <f>VLOOKUP($A75,'Plan de acci�n consolidado 2025'!$A$3:$V$504,E$1,0)</f>
        <v>3100.3</v>
      </c>
      <c r="F75" t="str">
        <f>VLOOKUP($A75,'Plan de acci�n consolidado 2025'!$A$3:$V$504,F$1,0)</f>
        <v>Operativo</v>
      </c>
      <c r="G75" t="str">
        <f>VLOOKUP($A75,'Plan de acci�n consolidado 2025'!$A$3:$V$504,G$1,0)</f>
        <v xml:space="preserve">Promover el enfoque preventivo, diferencial y territorial en el que hacer misional de la entidad 
</v>
      </c>
      <c r="H75" t="str">
        <f>VLOOKUP($A75,'Plan de acci�n consolidado 2025'!$A$3:$V$504,H$1,0)</f>
        <v xml:space="preserve">Cumplimiento de productos del PAI asociados a Promover el enfoque preventivo, diferencial y territorial en el que hacer misional de la entidad 
</v>
      </c>
      <c r="I75" t="str">
        <f>VLOOKUP($A75,'Plan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5" t="str">
        <f>VLOOKUP($A75,'Plan de acci�n consolidado 2025'!$A$3:$V$504,J$1,0)</f>
        <v xml:space="preserve">PND - 5-31-5-b- Convergencia regional - Entidades públicas territoriales y nacionales fortalecidas </v>
      </c>
      <c r="K75" t="str">
        <f>VLOOKUP($A75,'Plan de acci�n consolidado 2025'!$A$3:$V$504,K$1,0)</f>
        <v>No</v>
      </c>
      <c r="L75" t="str">
        <f>VLOOKUP($A75,'Plan de acci�n consolidado 2025'!$A$3:$V$504,L$1,0)</f>
        <v>FUNCIONAMIENTO</v>
      </c>
      <c r="M75" t="str">
        <f>VLOOKUP($A75,'Plan de acci�n consolidado 2025'!$A$3:$V$504,M$1,0)</f>
        <v>Política Servicio al Ciudadano_DIMENSIÓN Gestión con Valores para Resultados</v>
      </c>
      <c r="N75" t="str">
        <f>VLOOKUP($A75,'Plan de acci�n consolidado 2025'!$A$3:$V$504,N$1,0)</f>
        <v>N/A</v>
      </c>
      <c r="O75" t="str">
        <f>VLOOKUP($A75,'Plan de acci�n consolidado 2025'!$A$3:$V$504,O$1,0)</f>
        <v>Recursos de reposición interpuestos, decididos dentro de los 6 meses siguientes a su presentación (Relación de los números de radicación de los recursos decididos, fecha de entrada y salida)</v>
      </c>
      <c r="P75">
        <f>VLOOKUP($A75,'Plan de acci�n consolidado 2025'!$A$3:$V$504,P$1,0)</f>
        <v>20</v>
      </c>
      <c r="Q75">
        <f>VLOOKUP($A75,'Plan de acci�n consolidado 2025'!$A$3:$V$504,Q$1,0)</f>
        <v>80</v>
      </c>
      <c r="R75" t="str">
        <f>VLOOKUP($A75,'Plan de acci�n consolidado 2025'!$A$3:$V$504,R$1,0)</f>
        <v>Porcentual</v>
      </c>
      <c r="S75" t="str">
        <f>VLOOKUP($A75,'Plan de acci�n consolidado 2025'!$A$3:$V$504,S$1,0)</f>
        <v>% de listado de recursos decididos / 80% de listado de recursos a decidir</v>
      </c>
      <c r="T75" s="183" t="str">
        <f>VLOOKUP($A75,'Plan de acci�n consolidado 2025'!$A$3:$V$504,T$1,0)</f>
        <v>2025-01-02</v>
      </c>
      <c r="U75" s="183" t="str">
        <f>VLOOKUP($A75,'Plan de acci�n consolidado 2025'!$A$3:$V$504,U$1,0)</f>
        <v>2025-12-31</v>
      </c>
      <c r="V75" t="str">
        <f>VLOOKUP($A75,'Plan de acci�n consolidado 2025'!$A$3:$V$504,V$1,0)</f>
        <v>3100-DIRECCION DE INVESTIGACIONES DE PROTECCION AL CONSUMIDOR</v>
      </c>
      <c r="W75"/>
      <c r="X75"/>
    </row>
    <row r="76" spans="1:24" x14ac:dyDescent="0.25">
      <c r="A76" s="31" t="s">
        <v>679</v>
      </c>
      <c r="B76" t="str">
        <f>VLOOKUP($A76,'Plan de acci�n consolidado 2025'!$A$3:$V$504,B$1,0)</f>
        <v>3100-DIRECCION DE INVESTIGACIONES DE PROTECCION AL CONSUMIDOR</v>
      </c>
      <c r="C76">
        <f>VLOOKUP($A76,'Plan de acci�n consolidado 2025'!$A$3:$V$504,C$1,0)</f>
        <v>0</v>
      </c>
      <c r="D76" t="str">
        <f>VLOOKUP($A76,'Plan de acci�n consolidado 2025'!$A$3:$V$504,D$1,0)</f>
        <v>Actividad propia</v>
      </c>
      <c r="E76" t="str">
        <f>VLOOKUP($A76,'Plan de acci�n consolidado 2025'!$A$3:$V$504,E$1,0)</f>
        <v>3100.3.1</v>
      </c>
      <c r="F76" t="str">
        <f>VLOOKUP($A76,'Plan de acci�n consolidado 2025'!$A$3:$V$504,F$1,0)</f>
        <v>N/A</v>
      </c>
      <c r="G76" t="str">
        <f>VLOOKUP($A76,'Plan de acci�n consolidado 2025'!$A$3:$V$504,G$1,0)</f>
        <v>N/A</v>
      </c>
      <c r="H76" t="str">
        <f>VLOOKUP($A76,'Plan de acci�n consolidado 2025'!$A$3:$V$504,H$1,0)</f>
        <v>N/A</v>
      </c>
      <c r="I76" t="str">
        <f>VLOOKUP($A76,'Plan de acci�n consolidado 2025'!$A$3:$V$504,I$1,0)</f>
        <v>N/A</v>
      </c>
      <c r="J76" t="str">
        <f>VLOOKUP($A76,'Plan de acci�n consolidado 2025'!$A$3:$V$504,J$1,0)</f>
        <v>N/A</v>
      </c>
      <c r="K76" t="str">
        <f>VLOOKUP($A76,'Plan de acci�n consolidado 2025'!$A$3:$V$504,K$1,0)</f>
        <v>N/A</v>
      </c>
      <c r="L76" t="str">
        <f>VLOOKUP($A76,'Plan de acci�n consolidado 2025'!$A$3:$V$504,L$1,0)</f>
        <v>N/A</v>
      </c>
      <c r="M76" t="str">
        <f>VLOOKUP($A76,'Plan de acci�n consolidado 2025'!$A$3:$V$504,M$1,0)</f>
        <v>N/A</v>
      </c>
      <c r="N76" t="str">
        <f>VLOOKUP($A76,'Plan de acci�n consolidado 2025'!$A$3:$V$504,N$1,0)</f>
        <v>N/A</v>
      </c>
      <c r="O76" t="str">
        <f>VLOOKUP($A76,'Plan de acci�n consolidado 2025'!$A$3:$V$504,O$1,0)</f>
        <v>Crear y actualizar periódicamente el listado de los recursos de reposición que ingresan a partir del 1° de enero de 2025, incluyendo la información necesaria para verificar su cumplimiento (Listado de recursos interpuestos)</v>
      </c>
      <c r="P76">
        <f>VLOOKUP($A76,'Plan de acci�n consolidado 2025'!$A$3:$V$504,P$1,0)</f>
        <v>30</v>
      </c>
      <c r="Q76">
        <f>VLOOKUP($A76,'Plan de acci�n consolidado 2025'!$A$3:$V$504,Q$1,0)</f>
        <v>1</v>
      </c>
      <c r="R76" t="str">
        <f>VLOOKUP($A76,'Plan de acci�n consolidado 2025'!$A$3:$V$504,R$1,0)</f>
        <v>Númerica</v>
      </c>
      <c r="S76" t="str">
        <f>VLOOKUP($A76,'Plan de acci�n consolidado 2025'!$A$3:$V$504,S$1,0)</f>
        <v># de listados realizados / 1 listados a realizar</v>
      </c>
      <c r="T76" s="183" t="str">
        <f>VLOOKUP($A76,'Plan de acci�n consolidado 2025'!$A$3:$V$504,T$1,0)</f>
        <v>2025-01-02</v>
      </c>
      <c r="U76" s="183" t="str">
        <f>VLOOKUP($A76,'Plan de acci�n consolidado 2025'!$A$3:$V$504,U$1,0)</f>
        <v>2025-12-31</v>
      </c>
      <c r="V76" t="str">
        <f>VLOOKUP($A76,'Plan de acci�n consolidado 2025'!$A$3:$V$504,V$1,0)</f>
        <v>3100-DIRECCION DE INVESTIGACIONES DE PROTECCION AL CONSUMIDOR</v>
      </c>
      <c r="W76"/>
      <c r="X76"/>
    </row>
    <row r="77" spans="1:24" x14ac:dyDescent="0.25">
      <c r="A77" s="31" t="s">
        <v>681</v>
      </c>
      <c r="B77" t="str">
        <f>VLOOKUP($A77,'Plan de acci�n consolidado 2025'!$A$3:$V$504,B$1,0)</f>
        <v>3100-DIRECCION DE INVESTIGACIONES DE PROTECCION AL CONSUMIDOR</v>
      </c>
      <c r="C77">
        <f>VLOOKUP($A77,'Plan de acci�n consolidado 2025'!$A$3:$V$504,C$1,0)</f>
        <v>0</v>
      </c>
      <c r="D77" t="str">
        <f>VLOOKUP($A77,'Plan de acci�n consolidado 2025'!$A$3:$V$504,D$1,0)</f>
        <v>Actividad propia</v>
      </c>
      <c r="E77" t="str">
        <f>VLOOKUP($A77,'Plan de acci�n consolidado 2025'!$A$3:$V$504,E$1,0)</f>
        <v>3100.3.2</v>
      </c>
      <c r="F77" t="str">
        <f>VLOOKUP($A77,'Plan de acci�n consolidado 2025'!$A$3:$V$504,F$1,0)</f>
        <v>N/A</v>
      </c>
      <c r="G77" t="str">
        <f>VLOOKUP($A77,'Plan de acci�n consolidado 2025'!$A$3:$V$504,G$1,0)</f>
        <v>N/A</v>
      </c>
      <c r="H77" t="str">
        <f>VLOOKUP($A77,'Plan de acci�n consolidado 2025'!$A$3:$V$504,H$1,0)</f>
        <v>N/A</v>
      </c>
      <c r="I77" t="str">
        <f>VLOOKUP($A77,'Plan de acci�n consolidado 2025'!$A$3:$V$504,I$1,0)</f>
        <v>N/A</v>
      </c>
      <c r="J77" t="str">
        <f>VLOOKUP($A77,'Plan de acci�n consolidado 2025'!$A$3:$V$504,J$1,0)</f>
        <v>N/A</v>
      </c>
      <c r="K77" t="str">
        <f>VLOOKUP($A77,'Plan de acci�n consolidado 2025'!$A$3:$V$504,K$1,0)</f>
        <v>N/A</v>
      </c>
      <c r="L77" t="str">
        <f>VLOOKUP($A77,'Plan de acci�n consolidado 2025'!$A$3:$V$504,L$1,0)</f>
        <v>N/A</v>
      </c>
      <c r="M77" t="str">
        <f>VLOOKUP($A77,'Plan de acci�n consolidado 2025'!$A$3:$V$504,M$1,0)</f>
        <v>N/A</v>
      </c>
      <c r="N77" t="str">
        <f>VLOOKUP($A77,'Plan de acci�n consolidado 2025'!$A$3:$V$504,N$1,0)</f>
        <v>N/A</v>
      </c>
      <c r="O77" t="str">
        <f>VLOOKUP($A77,'Plan de acci�n consolidado 2025'!$A$3:$V$504,O$1,0)</f>
        <v>Decidir los recursos de reposición interpuestos dentro de los términos definidos.  (Relación de los números de radicación de los recursos decididos)</v>
      </c>
      <c r="P77">
        <f>VLOOKUP($A77,'Plan de acci�n consolidado 2025'!$A$3:$V$504,P$1,0)</f>
        <v>70</v>
      </c>
      <c r="Q77">
        <f>VLOOKUP($A77,'Plan de acci�n consolidado 2025'!$A$3:$V$504,Q$1,0)</f>
        <v>80</v>
      </c>
      <c r="R77" t="str">
        <f>VLOOKUP($A77,'Plan de acci�n consolidado 2025'!$A$3:$V$504,R$1,0)</f>
        <v>Porcentual</v>
      </c>
      <c r="S77" t="str">
        <f>VLOOKUP($A77,'Plan de acci�n consolidado 2025'!$A$3:$V$504,S$1,0)</f>
        <v>% de listado de recursos decididos / 80% de listado de recursos a decidir</v>
      </c>
      <c r="T77" s="183" t="str">
        <f>VLOOKUP($A77,'Plan de acci�n consolidado 2025'!$A$3:$V$504,T$1,0)</f>
        <v>2025-01-02</v>
      </c>
      <c r="U77" s="183" t="str">
        <f>VLOOKUP($A77,'Plan de acci�n consolidado 2025'!$A$3:$V$504,U$1,0)</f>
        <v>2025-12-31</v>
      </c>
      <c r="V77" t="str">
        <f>VLOOKUP($A77,'Plan de acci�n consolidado 2025'!$A$3:$V$504,V$1,0)</f>
        <v>3100-DIRECCION DE INVESTIGACIONES DE PROTECCION AL CONSUMIDOR</v>
      </c>
      <c r="W77"/>
      <c r="X77"/>
    </row>
    <row r="78" spans="1:24" x14ac:dyDescent="0.25">
      <c r="A78" s="31" t="s">
        <v>683</v>
      </c>
      <c r="B78" t="str">
        <f>VLOOKUP($A78,'Plan de acci�n consolidado 2025'!$A$3:$V$504,B$1,0)</f>
        <v>60-GRUPO DE TRABAJO DE GESTIÓN JUDICIAL ADSCRITO A LA OFICINA ASESORA JURÍDICA</v>
      </c>
      <c r="C78">
        <f>VLOOKUP($A78,'Plan de acci�n consolidado 2025'!$A$3:$V$504,C$1,0)</f>
        <v>0</v>
      </c>
      <c r="D78" t="str">
        <f>VLOOKUP($A78,'Plan de acci�n consolidado 2025'!$A$3:$V$504,D$1,0)</f>
        <v>Producto</v>
      </c>
      <c r="E78" t="str">
        <f>VLOOKUP($A78,'Plan de acci�n consolidado 2025'!$A$3:$V$504,E$1,0)</f>
        <v>60.1</v>
      </c>
      <c r="F78" t="str">
        <f>VLOOKUP($A78,'Plan de acci�n consolidado 2025'!$A$3:$V$504,F$1,0)</f>
        <v>Operativo</v>
      </c>
      <c r="G78" t="str">
        <f>VLOOKUP($A78,'Plan de acci�n consolidado 2025'!$A$3:$V$504,G$1,0)</f>
        <v>Fortalecer el Sistema Integral de Gestión Institucional en el marco del Modelo Integrado de Planeación y gestión para mejorar la prestación del servicio.</v>
      </c>
      <c r="H78" t="str">
        <f>VLOOKUP($A78,'Plan de acci�n consolidado 2025'!$A$3:$V$504,H$1,0)</f>
        <v xml:space="preserve">Cumplimiento de productos del PAI asociados a Fortacer el Sistema Integral de Gestión Institucional para mejorar la prestación del servicio. 
</v>
      </c>
      <c r="I78" t="str">
        <f>VLOOKUP($A78,'Plan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8" t="str">
        <f>VLOOKUP($A78,'Plan de acci�n consolidado 2025'!$A$3:$V$504,J$1,0)</f>
        <v xml:space="preserve">PND - 5-31-5-b- Convergencia regional - Entidades públicas territoriales y nacionales fortalecidas </v>
      </c>
      <c r="K78" t="str">
        <f>VLOOKUP($A78,'Plan de acci�n consolidado 2025'!$A$3:$V$504,K$1,0)</f>
        <v>No</v>
      </c>
      <c r="L78" t="str">
        <f>VLOOKUP($A78,'Plan de acci�n consolidado 2025'!$A$3:$V$504,L$1,0)</f>
        <v>N/A</v>
      </c>
      <c r="M78" t="str">
        <f>VLOOKUP($A78,'Plan de acci�n consolidado 2025'!$A$3:$V$504,M$1,0)</f>
        <v>Política Defensa Jurídica _DIMENSIÓN Gestión con Valores para Resultados</v>
      </c>
      <c r="N78" t="str">
        <f>VLOOKUP($A78,'Plan de acci�n consolidado 2025'!$A$3:$V$504,N$1,0)</f>
        <v>N/A</v>
      </c>
      <c r="O78" t="str">
        <f>VLOOKUP($A78,'Plan de acci�n consolidado 2025'!$A$3:$V$504,O$1,0)</f>
        <v>Política de prevención del Daño Antijurídico, implementada y presentada al Comité (Informe de implementación de la PPDA y acta de comité)</v>
      </c>
      <c r="P78">
        <f>VLOOKUP($A78,'Plan de acci�n consolidado 2025'!$A$3:$V$504,P$1,0)</f>
        <v>35</v>
      </c>
      <c r="Q78">
        <f>VLOOKUP($A78,'Plan de acci�n consolidado 2025'!$A$3:$V$504,Q$1,0)</f>
        <v>1</v>
      </c>
      <c r="R78" t="str">
        <f>VLOOKUP($A78,'Plan de acci�n consolidado 2025'!$A$3:$V$504,R$1,0)</f>
        <v>Númerica</v>
      </c>
      <c r="S78" t="str">
        <f>VLOOKUP($A78,'Plan de acci�n consolidado 2025'!$A$3:$V$504,S$1,0)</f>
        <v># de Política de prevención del daño antijurídico implementada / 1 Política de prevención del daño antijurídico a implementar</v>
      </c>
      <c r="T78" s="183" t="str">
        <f>VLOOKUP($A78,'Plan de acci�n consolidado 2025'!$A$3:$V$504,T$1,0)</f>
        <v>2025-02-03</v>
      </c>
      <c r="U78" s="183" t="str">
        <f>VLOOKUP($A78,'Plan de acci�n consolidado 2025'!$A$3:$V$504,U$1,0)</f>
        <v>2025-12-19</v>
      </c>
      <c r="V78" t="str">
        <f>VLOOKUP($A78,'Plan de acci�n consolidado 2025'!$A$3:$V$504,V$1,0)</f>
        <v>60-GRUPO DE TRABAJO DE GESTIÓN JUDICIAL ADSCRITO A LA OFICINA ASESORA JURÍDICA</v>
      </c>
      <c r="W78"/>
      <c r="X78"/>
    </row>
    <row r="79" spans="1:24" x14ac:dyDescent="0.25">
      <c r="A79" s="31" t="s">
        <v>685</v>
      </c>
      <c r="B79" t="str">
        <f>VLOOKUP($A79,'Plan de acci�n consolidado 2025'!$A$3:$V$504,B$1,0)</f>
        <v>60-GRUPO DE TRABAJO DE GESTIÓN JUDICIAL ADSCRITO A LA OFICINA ASESORA JURÍDICA</v>
      </c>
      <c r="C79">
        <f>VLOOKUP($A79,'Plan de acci�n consolidado 2025'!$A$3:$V$504,C$1,0)</f>
        <v>0</v>
      </c>
      <c r="D79" t="str">
        <f>VLOOKUP($A79,'Plan de acci�n consolidado 2025'!$A$3:$V$504,D$1,0)</f>
        <v>Actividad propia</v>
      </c>
      <c r="E79" t="str">
        <f>VLOOKUP($A79,'Plan de acci�n consolidado 2025'!$A$3:$V$504,E$1,0)</f>
        <v>60.1.1</v>
      </c>
      <c r="F79" t="str">
        <f>VLOOKUP($A79,'Plan de acci�n consolidado 2025'!$A$3:$V$504,F$1,0)</f>
        <v>N/A</v>
      </c>
      <c r="G79" t="str">
        <f>VLOOKUP($A79,'Plan de acci�n consolidado 2025'!$A$3:$V$504,G$1,0)</f>
        <v>N/A</v>
      </c>
      <c r="H79" t="str">
        <f>VLOOKUP($A79,'Plan de acci�n consolidado 2025'!$A$3:$V$504,H$1,0)</f>
        <v>N/A</v>
      </c>
      <c r="I79" t="str">
        <f>VLOOKUP($A79,'Plan de acci�n consolidado 2025'!$A$3:$V$504,I$1,0)</f>
        <v>N/A</v>
      </c>
      <c r="J79" t="str">
        <f>VLOOKUP($A79,'Plan de acci�n consolidado 2025'!$A$3:$V$504,J$1,0)</f>
        <v>N/A</v>
      </c>
      <c r="K79" t="str">
        <f>VLOOKUP($A79,'Plan de acci�n consolidado 2025'!$A$3:$V$504,K$1,0)</f>
        <v>N/A</v>
      </c>
      <c r="L79" t="str">
        <f>VLOOKUP($A79,'Plan de acci�n consolidado 2025'!$A$3:$V$504,L$1,0)</f>
        <v>N/A</v>
      </c>
      <c r="M79" t="str">
        <f>VLOOKUP($A79,'Plan de acci�n consolidado 2025'!$A$3:$V$504,M$1,0)</f>
        <v>N/A</v>
      </c>
      <c r="N79" t="str">
        <f>VLOOKUP($A79,'Plan de acci�n consolidado 2025'!$A$3:$V$504,N$1,0)</f>
        <v>N/A</v>
      </c>
      <c r="O79" t="str">
        <f>VLOOKUP($A79,'Plan de acci�n consolidado 2025'!$A$3:$V$504,O$1,0)</f>
        <v>Informar a las Delegaturas mediante memorando y/o correo electrónico, las actividades previstas para la ejecución de la Política de Prevención del Daño Antijurídico de la vigencia 2025. (Memorandos y/o correos electrónicos de los recordatorios)</v>
      </c>
      <c r="P79">
        <f>VLOOKUP($A79,'Plan de acci�n consolidado 2025'!$A$3:$V$504,P$1,0)</f>
        <v>20</v>
      </c>
      <c r="Q79">
        <f>VLOOKUP($A79,'Plan de acci�n consolidado 2025'!$A$3:$V$504,Q$1,0)</f>
        <v>1</v>
      </c>
      <c r="R79" t="str">
        <f>VLOOKUP($A79,'Plan de acci�n consolidado 2025'!$A$3:$V$504,R$1,0)</f>
        <v>Númerica</v>
      </c>
      <c r="S79" t="str">
        <f>VLOOKUP($A79,'Plan de acci�n consolidado 2025'!$A$3:$V$504,S$1,0)</f>
        <v># de memorandos enviados  a las Delegaturas / 1 memorandos a enviar  a las Delegaturas</v>
      </c>
      <c r="T79" s="183" t="str">
        <f>VLOOKUP($A79,'Plan de acci�n consolidado 2025'!$A$3:$V$504,T$1,0)</f>
        <v>2025-02-03</v>
      </c>
      <c r="U79" s="183" t="str">
        <f>VLOOKUP($A79,'Plan de acci�n consolidado 2025'!$A$3:$V$504,U$1,0)</f>
        <v>2025-03-31</v>
      </c>
      <c r="V79" t="str">
        <f>VLOOKUP($A79,'Plan de acci�n consolidado 2025'!$A$3:$V$504,V$1,0)</f>
        <v>60-GRUPO DE TRABAJO DE GESTIÓN JUDICIAL ADSCRITO A LA OFICINA ASESORA JURÍDICA</v>
      </c>
      <c r="W79"/>
      <c r="X79"/>
    </row>
    <row r="80" spans="1:24" x14ac:dyDescent="0.25">
      <c r="A80" s="31" t="s">
        <v>687</v>
      </c>
      <c r="B80" t="str">
        <f>VLOOKUP($A80,'Plan de acci�n consolidado 2025'!$A$3:$V$504,B$1,0)</f>
        <v>60-GRUPO DE TRABAJO DE GESTIÓN JUDICIAL ADSCRITO A LA OFICINA ASESORA JURÍDICA</v>
      </c>
      <c r="C80">
        <f>VLOOKUP($A80,'Plan de acci�n consolidado 2025'!$A$3:$V$504,C$1,0)</f>
        <v>0</v>
      </c>
      <c r="D80" t="str">
        <f>VLOOKUP($A80,'Plan de acci�n consolidado 2025'!$A$3:$V$504,D$1,0)</f>
        <v>Actividad propia</v>
      </c>
      <c r="E80" t="str">
        <f>VLOOKUP($A80,'Plan de acci�n consolidado 2025'!$A$3:$V$504,E$1,0)</f>
        <v>60.1.2</v>
      </c>
      <c r="F80" t="str">
        <f>VLOOKUP($A80,'Plan de acci�n consolidado 2025'!$A$3:$V$504,F$1,0)</f>
        <v>N/A</v>
      </c>
      <c r="G80" t="str">
        <f>VLOOKUP($A80,'Plan de acci�n consolidado 2025'!$A$3:$V$504,G$1,0)</f>
        <v>N/A</v>
      </c>
      <c r="H80" t="str">
        <f>VLOOKUP($A80,'Plan de acci�n consolidado 2025'!$A$3:$V$504,H$1,0)</f>
        <v>N/A</v>
      </c>
      <c r="I80" t="str">
        <f>VLOOKUP($A80,'Plan de acci�n consolidado 2025'!$A$3:$V$504,I$1,0)</f>
        <v>N/A</v>
      </c>
      <c r="J80" t="str">
        <f>VLOOKUP($A80,'Plan de acci�n consolidado 2025'!$A$3:$V$504,J$1,0)</f>
        <v>N/A</v>
      </c>
      <c r="K80" t="str">
        <f>VLOOKUP($A80,'Plan de acci�n consolidado 2025'!$A$3:$V$504,K$1,0)</f>
        <v>N/A</v>
      </c>
      <c r="L80" t="str">
        <f>VLOOKUP($A80,'Plan de acci�n consolidado 2025'!$A$3:$V$504,L$1,0)</f>
        <v>N/A</v>
      </c>
      <c r="M80" t="str">
        <f>VLOOKUP($A80,'Plan de acci�n consolidado 2025'!$A$3:$V$504,M$1,0)</f>
        <v>N/A</v>
      </c>
      <c r="N80" t="str">
        <f>VLOOKUP($A80,'Plan de acci�n consolidado 2025'!$A$3:$V$504,N$1,0)</f>
        <v>N/A</v>
      </c>
      <c r="O80" t="str">
        <f>VLOOKUP($A80,'Plan de acci�n consolidado 2025'!$A$3:$V$504,O$1,0)</f>
        <v>Requerir mediante memorando y/o correo electrónico a las Delegaturas el informe final de cumplimiento de las actividades previstas en la Política de Prevención del Daño Antijurídico de la vigencia 2025.(Memorandos y/o correos electrónicos de los requerimientos)</v>
      </c>
      <c r="P80">
        <f>VLOOKUP($A80,'Plan de acci�n consolidado 2025'!$A$3:$V$504,P$1,0)</f>
        <v>20</v>
      </c>
      <c r="Q80">
        <f>VLOOKUP($A80,'Plan de acci�n consolidado 2025'!$A$3:$V$504,Q$1,0)</f>
        <v>1</v>
      </c>
      <c r="R80" t="str">
        <f>VLOOKUP($A80,'Plan de acci�n consolidado 2025'!$A$3:$V$504,R$1,0)</f>
        <v>Númerica</v>
      </c>
      <c r="S80" t="str">
        <f>VLOOKUP($A80,'Plan de acci�n consolidado 2025'!$A$3:$V$504,S$1,0)</f>
        <v># de requerimientos realizados a las Delegaturas / 1 requerimientos a realizar a las Delegaturas</v>
      </c>
      <c r="T80" s="183" t="str">
        <f>VLOOKUP($A80,'Plan de acci�n consolidado 2025'!$A$3:$V$504,T$1,0)</f>
        <v>2025-07-01</v>
      </c>
      <c r="U80" s="183" t="str">
        <f>VLOOKUP($A80,'Plan de acci�n consolidado 2025'!$A$3:$V$504,U$1,0)</f>
        <v>2025-07-31</v>
      </c>
      <c r="V80" t="str">
        <f>VLOOKUP($A80,'Plan de acci�n consolidado 2025'!$A$3:$V$504,V$1,0)</f>
        <v>60-GRUPO DE TRABAJO DE GESTIÓN JUDICIAL ADSCRITO A LA OFICINA ASESORA JURÍDICA</v>
      </c>
      <c r="W80"/>
      <c r="X80"/>
    </row>
    <row r="81" spans="1:24" x14ac:dyDescent="0.25">
      <c r="A81" s="31" t="s">
        <v>689</v>
      </c>
      <c r="B81" t="str">
        <f>VLOOKUP($A81,'Plan de acci�n consolidado 2025'!$A$3:$V$504,B$1,0)</f>
        <v>60-GRUPO DE TRABAJO DE GESTIÓN JUDICIAL ADSCRITO A LA OFICINA ASESORA JURÍDICA</v>
      </c>
      <c r="C81">
        <f>VLOOKUP($A81,'Plan de acci�n consolidado 2025'!$A$3:$V$504,C$1,0)</f>
        <v>0</v>
      </c>
      <c r="D81" t="str">
        <f>VLOOKUP($A81,'Plan de acci�n consolidado 2025'!$A$3:$V$504,D$1,0)</f>
        <v>Actividad propia</v>
      </c>
      <c r="E81" t="str">
        <f>VLOOKUP($A81,'Plan de acci�n consolidado 2025'!$A$3:$V$504,E$1,0)</f>
        <v>60.1.3</v>
      </c>
      <c r="F81" t="str">
        <f>VLOOKUP($A81,'Plan de acci�n consolidado 2025'!$A$3:$V$504,F$1,0)</f>
        <v>N/A</v>
      </c>
      <c r="G81" t="str">
        <f>VLOOKUP($A81,'Plan de acci�n consolidado 2025'!$A$3:$V$504,G$1,0)</f>
        <v>N/A</v>
      </c>
      <c r="H81" t="str">
        <f>VLOOKUP($A81,'Plan de acci�n consolidado 2025'!$A$3:$V$504,H$1,0)</f>
        <v>N/A</v>
      </c>
      <c r="I81" t="str">
        <f>VLOOKUP($A81,'Plan de acci�n consolidado 2025'!$A$3:$V$504,I$1,0)</f>
        <v>N/A</v>
      </c>
      <c r="J81" t="str">
        <f>VLOOKUP($A81,'Plan de acci�n consolidado 2025'!$A$3:$V$504,J$1,0)</f>
        <v>N/A</v>
      </c>
      <c r="K81" t="str">
        <f>VLOOKUP($A81,'Plan de acci�n consolidado 2025'!$A$3:$V$504,K$1,0)</f>
        <v>N/A</v>
      </c>
      <c r="L81" t="str">
        <f>VLOOKUP($A81,'Plan de acci�n consolidado 2025'!$A$3:$V$504,L$1,0)</f>
        <v>N/A</v>
      </c>
      <c r="M81" t="str">
        <f>VLOOKUP($A81,'Plan de acci�n consolidado 2025'!$A$3:$V$504,M$1,0)</f>
        <v>N/A</v>
      </c>
      <c r="N81" t="str">
        <f>VLOOKUP($A81,'Plan de acci�n consolidado 2025'!$A$3:$V$504,N$1,0)</f>
        <v>N/A</v>
      </c>
      <c r="O81" t="str">
        <f>VLOOKUP($A81,'Plan de acci�n consolidado 2025'!$A$3:$V$504,O$1,0)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81">
        <f>VLOOKUP($A81,'Plan de acci�n consolidado 2025'!$A$3:$V$504,P$1,0)</f>
        <v>30</v>
      </c>
      <c r="Q81">
        <f>VLOOKUP($A81,'Plan de acci�n consolidado 2025'!$A$3:$V$504,Q$1,0)</f>
        <v>1</v>
      </c>
      <c r="R81" t="str">
        <f>VLOOKUP($A81,'Plan de acci�n consolidado 2025'!$A$3:$V$504,R$1,0)</f>
        <v>Númerica</v>
      </c>
      <c r="S81" t="str">
        <f>VLOOKUP($A81,'Plan de acci�n consolidado 2025'!$A$3:$V$504,S$1,0)</f>
        <v># de documentos con la información remitida por las Delegaturas y/o áreas encargadas de las actividades ejecutadas, consolidado / 1 Documentos con la información remitida por las Delegaturas y/o áreas encargadas de las actividades ejecutadas, a consolidar</v>
      </c>
      <c r="T81" s="183" t="str">
        <f>VLOOKUP($A81,'Plan de acci�n consolidado 2025'!$A$3:$V$504,T$1,0)</f>
        <v>2025-10-01</v>
      </c>
      <c r="U81" s="183" t="str">
        <f>VLOOKUP($A81,'Plan de acci�n consolidado 2025'!$A$3:$V$504,U$1,0)</f>
        <v>2025-11-28</v>
      </c>
      <c r="V81" t="str">
        <f>VLOOKUP($A81,'Plan de acci�n consolidado 2025'!$A$3:$V$504,V$1,0)</f>
        <v>60-GRUPO DE TRABAJO DE GESTIÓN JUDICIAL ADSCRITO A LA OFICINA ASESORA JURÍDICA</v>
      </c>
      <c r="W81"/>
      <c r="X81"/>
    </row>
    <row r="82" spans="1:24" x14ac:dyDescent="0.25">
      <c r="A82" s="31" t="s">
        <v>691</v>
      </c>
      <c r="B82" t="str">
        <f>VLOOKUP($A82,'Plan de acci�n consolidado 2025'!$A$3:$V$504,B$1,0)</f>
        <v>60-GRUPO DE TRABAJO DE GESTIÓN JUDICIAL ADSCRITO A LA OFICINA ASESORA JURÍDICA</v>
      </c>
      <c r="C82">
        <f>VLOOKUP($A82,'Plan de acci�n consolidado 2025'!$A$3:$V$504,C$1,0)</f>
        <v>0</v>
      </c>
      <c r="D82" t="str">
        <f>VLOOKUP($A82,'Plan de acci�n consolidado 2025'!$A$3:$V$504,D$1,0)</f>
        <v>Actividad propia</v>
      </c>
      <c r="E82" t="str">
        <f>VLOOKUP($A82,'Plan de acci�n consolidado 2025'!$A$3:$V$504,E$1,0)</f>
        <v>60.1.4</v>
      </c>
      <c r="F82" t="str">
        <f>VLOOKUP($A82,'Plan de acci�n consolidado 2025'!$A$3:$V$504,F$1,0)</f>
        <v>N/A</v>
      </c>
      <c r="G82" t="str">
        <f>VLOOKUP($A82,'Plan de acci�n consolidado 2025'!$A$3:$V$504,G$1,0)</f>
        <v>N/A</v>
      </c>
      <c r="H82" t="str">
        <f>VLOOKUP($A82,'Plan de acci�n consolidado 2025'!$A$3:$V$504,H$1,0)</f>
        <v>N/A</v>
      </c>
      <c r="I82" t="str">
        <f>VLOOKUP($A82,'Plan de acci�n consolidado 2025'!$A$3:$V$504,I$1,0)</f>
        <v>N/A</v>
      </c>
      <c r="J82" t="str">
        <f>VLOOKUP($A82,'Plan de acci�n consolidado 2025'!$A$3:$V$504,J$1,0)</f>
        <v>N/A</v>
      </c>
      <c r="K82" t="str">
        <f>VLOOKUP($A82,'Plan de acci�n consolidado 2025'!$A$3:$V$504,K$1,0)</f>
        <v>N/A</v>
      </c>
      <c r="L82" t="str">
        <f>VLOOKUP($A82,'Plan de acci�n consolidado 2025'!$A$3:$V$504,L$1,0)</f>
        <v>N/A</v>
      </c>
      <c r="M82" t="str">
        <f>VLOOKUP($A82,'Plan de acci�n consolidado 2025'!$A$3:$V$504,M$1,0)</f>
        <v>N/A</v>
      </c>
      <c r="N82" t="str">
        <f>VLOOKUP($A82,'Plan de acci�n consolidado 2025'!$A$3:$V$504,N$1,0)</f>
        <v>N/A</v>
      </c>
      <c r="O82" t="str">
        <f>VLOOKUP($A82,'Plan de acci�n consolidado 2025'!$A$3:$V$504,O$1,0)</f>
        <v>Presentar al Comité de Conciliación, los resultados del cumplimiento del segundo año de implementación de la  Política de Prevención del Daño Antijurídico (Acta del comité de conciliación e informe de implementación /único entregable)</v>
      </c>
      <c r="P82">
        <f>VLOOKUP($A82,'Plan de acci�n consolidado 2025'!$A$3:$V$504,P$1,0)</f>
        <v>30</v>
      </c>
      <c r="Q82">
        <f>VLOOKUP($A82,'Plan de acci�n consolidado 2025'!$A$3:$V$504,Q$1,0)</f>
        <v>1</v>
      </c>
      <c r="R82" t="str">
        <f>VLOOKUP($A82,'Plan de acci�n consolidado 2025'!$A$3:$V$504,R$1,0)</f>
        <v>Númerica</v>
      </c>
      <c r="S82" t="str">
        <f>VLOOKUP($A82,'Plan de acci�n consolidado 2025'!$A$3:$V$504,S$1,0)</f>
        <v># de presentaciones de los resultados del cumplimiento del primer año de implementación de la Política realizadas / 1 Total de presentaciones de los resultados del cumplimiento del primer año de implementación de la Política a realizar</v>
      </c>
      <c r="T82" s="183" t="str">
        <f>VLOOKUP($A82,'Plan de acci�n consolidado 2025'!$A$3:$V$504,T$1,0)</f>
        <v>2025-12-01</v>
      </c>
      <c r="U82" s="183" t="str">
        <f>VLOOKUP($A82,'Plan de acci�n consolidado 2025'!$A$3:$V$504,U$1,0)</f>
        <v>2025-12-19</v>
      </c>
      <c r="V82" t="str">
        <f>VLOOKUP($A82,'Plan de acci�n consolidado 2025'!$A$3:$V$504,V$1,0)</f>
        <v>60-GRUPO DE TRABAJO DE GESTIÓN JUDICIAL ADSCRITO A LA OFICINA ASESORA JURÍDICA</v>
      </c>
      <c r="W82"/>
      <c r="X82"/>
    </row>
    <row r="83" spans="1:24" x14ac:dyDescent="0.25">
      <c r="A83" s="31" t="s">
        <v>693</v>
      </c>
      <c r="B83" t="str">
        <f>VLOOKUP($A83,'Plan de acci�n consolidado 2025'!$A$3:$V$504,B$1,0)</f>
        <v>60-GRUPO DE TRABAJO DE GESTIÓN JUDICIAL ADSCRITO A LA OFICINA ASESORA JURÍDICA</v>
      </c>
      <c r="C83">
        <f>VLOOKUP($A83,'Plan de acci�n consolidado 2025'!$A$3:$V$504,C$1,0)</f>
        <v>0</v>
      </c>
      <c r="D83" t="str">
        <f>VLOOKUP($A83,'Plan de acci�n consolidado 2025'!$A$3:$V$504,D$1,0)</f>
        <v>Producto</v>
      </c>
      <c r="E83" t="str">
        <f>VLOOKUP($A83,'Plan de acci�n consolidado 2025'!$A$3:$V$504,E$1,0)</f>
        <v>60.2</v>
      </c>
      <c r="F83" t="str">
        <f>VLOOKUP($A83,'Plan de acci�n consolidado 2025'!$A$3:$V$504,F$1,0)</f>
        <v>Operativo</v>
      </c>
      <c r="G83" t="str">
        <f>VLOOKUP($A83,'Plan de acci�n consolidado 2025'!$A$3:$V$504,G$1,0)</f>
        <v>Fortalecer el Sistema Integral de Gestión Institucional en el marco del Modelo Integrado de Planeación y gestión para mejorar la prestación del servicio.</v>
      </c>
      <c r="H83" t="str">
        <f>VLOOKUP($A83,'Plan de acci�n consolidado 2025'!$A$3:$V$504,H$1,0)</f>
        <v xml:space="preserve">Cumplimiento de productos del PAI asociados a Fortacer el Sistema Integral de Gestión Institucional para mejorar la prestación del servicio. 
</v>
      </c>
      <c r="I83" t="str">
        <f>VLOOKUP($A83,'Plan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83" t="str">
        <f>VLOOKUP($A83,'Plan de acci�n consolidado 2025'!$A$3:$V$504,J$1,0)</f>
        <v xml:space="preserve">PND - 5-31-5-b- Convergencia regional - Entidades públicas territoriales y nacionales fortalecidas </v>
      </c>
      <c r="K83" t="str">
        <f>VLOOKUP($A83,'Plan de acci�n consolidado 2025'!$A$3:$V$504,K$1,0)</f>
        <v>No</v>
      </c>
      <c r="L83" t="str">
        <f>VLOOKUP($A83,'Plan de acci�n consolidado 2025'!$A$3:$V$504,L$1,0)</f>
        <v>N/A</v>
      </c>
      <c r="M83" t="str">
        <f>VLOOKUP($A83,'Plan de acci�n consolidado 2025'!$A$3:$V$504,M$1,0)</f>
        <v>Política Defensa Jurídica _DIMENSIÓN Gestión con Valores para Resultados</v>
      </c>
      <c r="N83" t="str">
        <f>VLOOKUP($A83,'Plan de acci�n consolidado 2025'!$A$3:$V$504,N$1,0)</f>
        <v>PEI_19;
PES_20230253</v>
      </c>
      <c r="O83" t="str">
        <f>VLOOKUP($A83,'Plan de acci�n consolidado 2025'!$A$3:$V$504,O$1,0)</f>
        <v>Política de Prevención del Daño Antijurídico para la bianulidad 2026-2027, formulada (Documento con la Política de prevención del Daño Antijurídico formulada)</v>
      </c>
      <c r="P83">
        <f>VLOOKUP($A83,'Plan de acci�n consolidado 2025'!$A$3:$V$504,P$1,0)</f>
        <v>35</v>
      </c>
      <c r="Q83">
        <f>VLOOKUP($A83,'Plan de acci�n consolidado 2025'!$A$3:$V$504,Q$1,0)</f>
        <v>1</v>
      </c>
      <c r="R83" t="str">
        <f>VLOOKUP($A83,'Plan de acci�n consolidado 2025'!$A$3:$V$504,R$1,0)</f>
        <v>Númerica</v>
      </c>
      <c r="S83" t="str">
        <f>VLOOKUP($A83,'Plan de acci�n consolidado 2025'!$A$3:$V$504,S$1,0)</f>
        <v># de Política de Prevención del Daño Antijurídico formulada / 1 Política de Prevención del Daño Antijurídico a formular</v>
      </c>
      <c r="T83" s="183" t="str">
        <f>VLOOKUP($A83,'Plan de acci�n consolidado 2025'!$A$3:$V$504,T$1,0)</f>
        <v>2025-06-03</v>
      </c>
      <c r="U83" s="183" t="str">
        <f>VLOOKUP($A83,'Plan de acci�n consolidado 2025'!$A$3:$V$504,U$1,0)</f>
        <v>2025-12-31</v>
      </c>
      <c r="V83" t="str">
        <f>VLOOKUP($A83,'Plan de acci�n consolidado 2025'!$A$3:$V$504,V$1,0)</f>
        <v>60-GRUPO DE TRABAJO DE GESTIÓN JUDICIAL ADSCRITO A LA OFICINA ASESORA JURÍDICA</v>
      </c>
      <c r="W83"/>
      <c r="X83"/>
    </row>
    <row r="84" spans="1:24" x14ac:dyDescent="0.25">
      <c r="A84" s="31" t="s">
        <v>695</v>
      </c>
      <c r="B84" t="str">
        <f>VLOOKUP($A84,'Plan de acci�n consolidado 2025'!$A$3:$V$504,B$1,0)</f>
        <v>60-GRUPO DE TRABAJO DE GESTIÓN JUDICIAL ADSCRITO A LA OFICINA ASESORA JURÍDICA</v>
      </c>
      <c r="C84">
        <f>VLOOKUP($A84,'Plan de acci�n consolidado 2025'!$A$3:$V$504,C$1,0)</f>
        <v>0</v>
      </c>
      <c r="D84" t="str">
        <f>VLOOKUP($A84,'Plan de acci�n consolidado 2025'!$A$3:$V$504,D$1,0)</f>
        <v>Actividad propia</v>
      </c>
      <c r="E84" t="str">
        <f>VLOOKUP($A84,'Plan de acci�n consolidado 2025'!$A$3:$V$504,E$1,0)</f>
        <v>60.2.1</v>
      </c>
      <c r="F84" t="str">
        <f>VLOOKUP($A84,'Plan de acci�n consolidado 2025'!$A$3:$V$504,F$1,0)</f>
        <v>N/A</v>
      </c>
      <c r="G84" t="str">
        <f>VLOOKUP($A84,'Plan de acci�n consolidado 2025'!$A$3:$V$504,G$1,0)</f>
        <v>N/A</v>
      </c>
      <c r="H84" t="str">
        <f>VLOOKUP($A84,'Plan de acci�n consolidado 2025'!$A$3:$V$504,H$1,0)</f>
        <v>N/A</v>
      </c>
      <c r="I84" t="str">
        <f>VLOOKUP($A84,'Plan de acci�n consolidado 2025'!$A$3:$V$504,I$1,0)</f>
        <v>N/A</v>
      </c>
      <c r="J84" t="str">
        <f>VLOOKUP($A84,'Plan de acci�n consolidado 2025'!$A$3:$V$504,J$1,0)</f>
        <v>N/A</v>
      </c>
      <c r="K84" t="str">
        <f>VLOOKUP($A84,'Plan de acci�n consolidado 2025'!$A$3:$V$504,K$1,0)</f>
        <v>N/A</v>
      </c>
      <c r="L84" t="str">
        <f>VLOOKUP($A84,'Plan de acci�n consolidado 2025'!$A$3:$V$504,L$1,0)</f>
        <v>N/A</v>
      </c>
      <c r="M84" t="str">
        <f>VLOOKUP($A84,'Plan de acci�n consolidado 2025'!$A$3:$V$504,M$1,0)</f>
        <v>N/A</v>
      </c>
      <c r="N84" t="str">
        <f>VLOOKUP($A84,'Plan de acci�n consolidado 2025'!$A$3:$V$504,N$1,0)</f>
        <v>N/A</v>
      </c>
      <c r="O84" t="str">
        <f>VLOOKUP($A84,'Plan de acci�n consolidado 2025'!$A$3:$V$504,O$1,0)</f>
        <v>Realizar informe de análisis de causas de demanda y condena para la formulación de la Política de Prevención del Daño Antijurídico. (Informe de análisis de causas de demanda y condena/único entregable)</v>
      </c>
      <c r="P84">
        <f>VLOOKUP($A84,'Plan de acci�n consolidado 2025'!$A$3:$V$504,P$1,0)</f>
        <v>15</v>
      </c>
      <c r="Q84">
        <f>VLOOKUP($A84,'Plan de acci�n consolidado 2025'!$A$3:$V$504,Q$1,0)</f>
        <v>1</v>
      </c>
      <c r="R84" t="str">
        <f>VLOOKUP($A84,'Plan de acci�n consolidado 2025'!$A$3:$V$504,R$1,0)</f>
        <v>Númerica</v>
      </c>
      <c r="S84" t="str">
        <f>VLOOKUP($A84,'Plan de acci�n consolidado 2025'!$A$3:$V$504,S$1,0)</f>
        <v># de Informe de análisis de causas de demanda y condena elaborado / 1 informe de análisis de causas de demanda y condena a elaborar</v>
      </c>
      <c r="T84" s="183" t="str">
        <f>VLOOKUP($A84,'Plan de acci�n consolidado 2025'!$A$3:$V$504,T$1,0)</f>
        <v>2025-06-03</v>
      </c>
      <c r="U84" s="183" t="str">
        <f>VLOOKUP($A84,'Plan de acci�n consolidado 2025'!$A$3:$V$504,U$1,0)</f>
        <v>2025-09-30</v>
      </c>
      <c r="V84" t="str">
        <f>VLOOKUP($A84,'Plan de acci�n consolidado 2025'!$A$3:$V$504,V$1,0)</f>
        <v>60-GRUPO DE TRABAJO DE GESTIÓN JUDICIAL ADSCRITO A LA OFICINA ASESORA JURÍDICA</v>
      </c>
      <c r="W84"/>
      <c r="X84"/>
    </row>
    <row r="85" spans="1:24" x14ac:dyDescent="0.25">
      <c r="A85" s="31" t="s">
        <v>697</v>
      </c>
      <c r="B85" t="str">
        <f>VLOOKUP($A85,'Plan de acci�n consolidado 2025'!$A$3:$V$504,B$1,0)</f>
        <v>60-GRUPO DE TRABAJO DE GESTIÓN JUDICIAL ADSCRITO A LA OFICINA ASESORA JURÍDICA</v>
      </c>
      <c r="C85">
        <f>VLOOKUP($A85,'Plan de acci�n consolidado 2025'!$A$3:$V$504,C$1,0)</f>
        <v>0</v>
      </c>
      <c r="D85" t="str">
        <f>VLOOKUP($A85,'Plan de acci�n consolidado 2025'!$A$3:$V$504,D$1,0)</f>
        <v>Actividad propia</v>
      </c>
      <c r="E85" t="str">
        <f>VLOOKUP($A85,'Plan de acci�n consolidado 2025'!$A$3:$V$504,E$1,0)</f>
        <v>60.2.2</v>
      </c>
      <c r="F85" t="str">
        <f>VLOOKUP($A85,'Plan de acci�n consolidado 2025'!$A$3:$V$504,F$1,0)</f>
        <v>N/A</v>
      </c>
      <c r="G85" t="str">
        <f>VLOOKUP($A85,'Plan de acci�n consolidado 2025'!$A$3:$V$504,G$1,0)</f>
        <v>N/A</v>
      </c>
      <c r="H85" t="str">
        <f>VLOOKUP($A85,'Plan de acci�n consolidado 2025'!$A$3:$V$504,H$1,0)</f>
        <v>N/A</v>
      </c>
      <c r="I85" t="str">
        <f>VLOOKUP($A85,'Plan de acci�n consolidado 2025'!$A$3:$V$504,I$1,0)</f>
        <v>N/A</v>
      </c>
      <c r="J85" t="str">
        <f>VLOOKUP($A85,'Plan de acci�n consolidado 2025'!$A$3:$V$504,J$1,0)</f>
        <v>N/A</v>
      </c>
      <c r="K85" t="str">
        <f>VLOOKUP($A85,'Plan de acci�n consolidado 2025'!$A$3:$V$504,K$1,0)</f>
        <v>N/A</v>
      </c>
      <c r="L85" t="str">
        <f>VLOOKUP($A85,'Plan de acci�n consolidado 2025'!$A$3:$V$504,L$1,0)</f>
        <v>N/A</v>
      </c>
      <c r="M85" t="str">
        <f>VLOOKUP($A85,'Plan de acci�n consolidado 2025'!$A$3:$V$504,M$1,0)</f>
        <v>N/A</v>
      </c>
      <c r="N85" t="str">
        <f>VLOOKUP($A85,'Plan de acci�n consolidado 2025'!$A$3:$V$504,N$1,0)</f>
        <v>N/A</v>
      </c>
      <c r="O85" t="str">
        <f>VLOOKUP($A85,'Plan de acci�n consolidado 2025'!$A$3:$V$504,O$1,0)</f>
        <v>Presentar y socializar informe de análisis de causas de demanda y condena A las áreas misionales de la Entidad.	 (Acta de reunión y/o capturas de pantalla de la reunión)</v>
      </c>
      <c r="P85">
        <f>VLOOKUP($A85,'Plan de acci�n consolidado 2025'!$A$3:$V$504,P$1,0)</f>
        <v>20</v>
      </c>
      <c r="Q85">
        <f>VLOOKUP($A85,'Plan de acci�n consolidado 2025'!$A$3:$V$504,Q$1,0)</f>
        <v>1</v>
      </c>
      <c r="R85" t="str">
        <f>VLOOKUP($A85,'Plan de acci�n consolidado 2025'!$A$3:$V$504,R$1,0)</f>
        <v>Númerica</v>
      </c>
      <c r="S85" t="str">
        <f>VLOOKUP($A85,'Plan de acci�n consolidado 2025'!$A$3:$V$504,S$1,0)</f>
        <v># de presentaciones del análisis de causas de demanda y de condena realizadas / 1 presentaciones del análisis de causas de demanda y de condena a realizar</v>
      </c>
      <c r="T85" s="183" t="str">
        <f>VLOOKUP($A85,'Plan de acci�n consolidado 2025'!$A$3:$V$504,T$1,0)</f>
        <v>2025-10-01</v>
      </c>
      <c r="U85" s="183" t="str">
        <f>VLOOKUP($A85,'Plan de acci�n consolidado 2025'!$A$3:$V$504,U$1,0)</f>
        <v>2025-10-31</v>
      </c>
      <c r="V85" t="str">
        <f>VLOOKUP($A85,'Plan de acci�n consolidado 2025'!$A$3:$V$504,V$1,0)</f>
        <v>60-GRUPO DE TRABAJO DE GESTIÓN JUDICIAL ADSCRITO A LA OFICINA ASESORA JURÍDICA</v>
      </c>
      <c r="W85"/>
      <c r="X85"/>
    </row>
    <row r="86" spans="1:24" x14ac:dyDescent="0.25">
      <c r="A86" s="31" t="s">
        <v>699</v>
      </c>
      <c r="B86" t="str">
        <f>VLOOKUP($A86,'Plan de acci�n consolidado 2025'!$A$3:$V$504,B$1,0)</f>
        <v>60-GRUPO DE TRABAJO DE GESTIÓN JUDICIAL ADSCRITO A LA OFICINA ASESORA JURÍDICA</v>
      </c>
      <c r="C86">
        <f>VLOOKUP($A86,'Plan de acci�n consolidado 2025'!$A$3:$V$504,C$1,0)</f>
        <v>0</v>
      </c>
      <c r="D86" t="str">
        <f>VLOOKUP($A86,'Plan de acci�n consolidado 2025'!$A$3:$V$504,D$1,0)</f>
        <v>Actividad propia</v>
      </c>
      <c r="E86" t="str">
        <f>VLOOKUP($A86,'Plan de acci�n consolidado 2025'!$A$3:$V$504,E$1,0)</f>
        <v>60.2.3</v>
      </c>
      <c r="F86" t="str">
        <f>VLOOKUP($A86,'Plan de acci�n consolidado 2025'!$A$3:$V$504,F$1,0)</f>
        <v>N/A</v>
      </c>
      <c r="G86" t="str">
        <f>VLOOKUP($A86,'Plan de acci�n consolidado 2025'!$A$3:$V$504,G$1,0)</f>
        <v>N/A</v>
      </c>
      <c r="H86" t="str">
        <f>VLOOKUP($A86,'Plan de acci�n consolidado 2025'!$A$3:$V$504,H$1,0)</f>
        <v>N/A</v>
      </c>
      <c r="I86" t="str">
        <f>VLOOKUP($A86,'Plan de acci�n consolidado 2025'!$A$3:$V$504,I$1,0)</f>
        <v>N/A</v>
      </c>
      <c r="J86" t="str">
        <f>VLOOKUP($A86,'Plan de acci�n consolidado 2025'!$A$3:$V$504,J$1,0)</f>
        <v>N/A</v>
      </c>
      <c r="K86" t="str">
        <f>VLOOKUP($A86,'Plan de acci�n consolidado 2025'!$A$3:$V$504,K$1,0)</f>
        <v>N/A</v>
      </c>
      <c r="L86" t="str">
        <f>VLOOKUP($A86,'Plan de acci�n consolidado 2025'!$A$3:$V$504,L$1,0)</f>
        <v>N/A</v>
      </c>
      <c r="M86" t="str">
        <f>VLOOKUP($A86,'Plan de acci�n consolidado 2025'!$A$3:$V$504,M$1,0)</f>
        <v>N/A</v>
      </c>
      <c r="N86" t="str">
        <f>VLOOKUP($A86,'Plan de acci�n consolidado 2025'!$A$3:$V$504,N$1,0)</f>
        <v>N/A</v>
      </c>
      <c r="O86" t="str">
        <f>VLOOKUP($A86,'Plan de acci�n consolidado 2025'!$A$3:$V$504,O$1,0)</f>
        <v>Formular proyecto de la Política de Prevención del Daño Antijurídico de acuerdo con los lineamientos de la ANDJE (Documento de formulación/único entregable)</v>
      </c>
      <c r="P86">
        <f>VLOOKUP($A86,'Plan de acci�n consolidado 2025'!$A$3:$V$504,P$1,0)</f>
        <v>25</v>
      </c>
      <c r="Q86">
        <f>VLOOKUP($A86,'Plan de acci�n consolidado 2025'!$A$3:$V$504,Q$1,0)</f>
        <v>1</v>
      </c>
      <c r="R86" t="str">
        <f>VLOOKUP($A86,'Plan de acci�n consolidado 2025'!$A$3:$V$504,R$1,0)</f>
        <v>Númerica</v>
      </c>
      <c r="S86" t="str">
        <f>VLOOKUP($A86,'Plan de acci�n consolidado 2025'!$A$3:$V$504,S$1,0)</f>
        <v># de Proyecto de formulación de la Política elaborado / 1 proyecto de formulación de la Política a elaborar</v>
      </c>
      <c r="T86" s="183" t="str">
        <f>VLOOKUP($A86,'Plan de acci�n consolidado 2025'!$A$3:$V$504,T$1,0)</f>
        <v>2025-11-04</v>
      </c>
      <c r="U86" s="183" t="str">
        <f>VLOOKUP($A86,'Plan de acci�n consolidado 2025'!$A$3:$V$504,U$1,0)</f>
        <v>2025-11-28</v>
      </c>
      <c r="V86" t="str">
        <f>VLOOKUP($A86,'Plan de acci�n consolidado 2025'!$A$3:$V$504,V$1,0)</f>
        <v>60-GRUPO DE TRABAJO DE GESTIÓN JUDICIAL ADSCRITO A LA OFICINA ASESORA JURÍDICA</v>
      </c>
      <c r="W86"/>
      <c r="X86"/>
    </row>
    <row r="87" spans="1:24" x14ac:dyDescent="0.25">
      <c r="A87" s="31" t="s">
        <v>701</v>
      </c>
      <c r="B87" t="str">
        <f>VLOOKUP($A87,'Plan de acci�n consolidado 2025'!$A$3:$V$504,B$1,0)</f>
        <v>60-GRUPO DE TRABAJO DE GESTIÓN JUDICIAL ADSCRITO A LA OFICINA ASESORA JURÍDICA</v>
      </c>
      <c r="C87">
        <f>VLOOKUP($A87,'Plan de acci�n consolidado 2025'!$A$3:$V$504,C$1,0)</f>
        <v>0</v>
      </c>
      <c r="D87" t="str">
        <f>VLOOKUP($A87,'Plan de acci�n consolidado 2025'!$A$3:$V$504,D$1,0)</f>
        <v>Actividad propia</v>
      </c>
      <c r="E87" t="str">
        <f>VLOOKUP($A87,'Plan de acci�n consolidado 2025'!$A$3:$V$504,E$1,0)</f>
        <v>60.2.4</v>
      </c>
      <c r="F87" t="str">
        <f>VLOOKUP($A87,'Plan de acci�n consolidado 2025'!$A$3:$V$504,F$1,0)</f>
        <v>N/A</v>
      </c>
      <c r="G87" t="str">
        <f>VLOOKUP($A87,'Plan de acci�n consolidado 2025'!$A$3:$V$504,G$1,0)</f>
        <v>N/A</v>
      </c>
      <c r="H87" t="str">
        <f>VLOOKUP($A87,'Plan de acci�n consolidado 2025'!$A$3:$V$504,H$1,0)</f>
        <v>N/A</v>
      </c>
      <c r="I87" t="str">
        <f>VLOOKUP($A87,'Plan de acci�n consolidado 2025'!$A$3:$V$504,I$1,0)</f>
        <v>N/A</v>
      </c>
      <c r="J87" t="str">
        <f>VLOOKUP($A87,'Plan de acci�n consolidado 2025'!$A$3:$V$504,J$1,0)</f>
        <v>N/A</v>
      </c>
      <c r="K87" t="str">
        <f>VLOOKUP($A87,'Plan de acci�n consolidado 2025'!$A$3:$V$504,K$1,0)</f>
        <v>N/A</v>
      </c>
      <c r="L87" t="str">
        <f>VLOOKUP($A87,'Plan de acci�n consolidado 2025'!$A$3:$V$504,L$1,0)</f>
        <v>N/A</v>
      </c>
      <c r="M87" t="str">
        <f>VLOOKUP($A87,'Plan de acci�n consolidado 2025'!$A$3:$V$504,M$1,0)</f>
        <v>N/A</v>
      </c>
      <c r="N87" t="str">
        <f>VLOOKUP($A87,'Plan de acci�n consolidado 2025'!$A$3:$V$504,N$1,0)</f>
        <v>N/A</v>
      </c>
      <c r="O87" t="str">
        <f>VLOOKUP($A87,'Plan de acci�n consolidado 2025'!$A$3:$V$504,O$1,0)</f>
        <v>Presentar la formulación de la Política de Prevención del Daño Antijurídico al Comité de Conciliación. (Acta del comité de conciliación y/o documento de la presentación)</v>
      </c>
      <c r="P87">
        <f>VLOOKUP($A87,'Plan de acci�n consolidado 2025'!$A$3:$V$504,P$1,0)</f>
        <v>20</v>
      </c>
      <c r="Q87">
        <f>VLOOKUP($A87,'Plan de acci�n consolidado 2025'!$A$3:$V$504,Q$1,0)</f>
        <v>1</v>
      </c>
      <c r="R87" t="str">
        <f>VLOOKUP($A87,'Plan de acci�n consolidado 2025'!$A$3:$V$504,R$1,0)</f>
        <v>Númerica</v>
      </c>
      <c r="S87" t="str">
        <f>VLOOKUP($A87,'Plan de acci�n consolidado 2025'!$A$3:$V$504,S$1,0)</f>
        <v># de Documento de la política presentado / 1 documento de la Política a presentar</v>
      </c>
      <c r="T87" s="183" t="str">
        <f>VLOOKUP($A87,'Plan de acci�n consolidado 2025'!$A$3:$V$504,T$1,0)</f>
        <v>2025-12-01</v>
      </c>
      <c r="U87" s="183" t="str">
        <f>VLOOKUP($A87,'Plan de acci�n consolidado 2025'!$A$3:$V$504,U$1,0)</f>
        <v>2025-12-15</v>
      </c>
      <c r="V87" t="str">
        <f>VLOOKUP($A87,'Plan de acci�n consolidado 2025'!$A$3:$V$504,V$1,0)</f>
        <v>60-GRUPO DE TRABAJO DE GESTIÓN JUDICIAL ADSCRITO A LA OFICINA ASESORA JURÍDICA</v>
      </c>
      <c r="W87"/>
      <c r="X87"/>
    </row>
    <row r="88" spans="1:24" x14ac:dyDescent="0.25">
      <c r="A88" s="31" t="s">
        <v>703</v>
      </c>
      <c r="B88" t="str">
        <f>VLOOKUP($A88,'Plan de acci�n consolidado 2025'!$A$3:$V$504,B$1,0)</f>
        <v>60-GRUPO DE TRABAJO DE GESTIÓN JUDICIAL ADSCRITO A LA OFICINA ASESORA JURÍDICA</v>
      </c>
      <c r="C88">
        <f>VLOOKUP($A88,'Plan de acci�n consolidado 2025'!$A$3:$V$504,C$1,0)</f>
        <v>0</v>
      </c>
      <c r="D88" t="str">
        <f>VLOOKUP($A88,'Plan de acci�n consolidado 2025'!$A$3:$V$504,D$1,0)</f>
        <v>Actividad propia</v>
      </c>
      <c r="E88" t="str">
        <f>VLOOKUP($A88,'Plan de acci�n consolidado 2025'!$A$3:$V$504,E$1,0)</f>
        <v>60.2.5</v>
      </c>
      <c r="F88" t="str">
        <f>VLOOKUP($A88,'Plan de acci�n consolidado 2025'!$A$3:$V$504,F$1,0)</f>
        <v>N/A</v>
      </c>
      <c r="G88" t="str">
        <f>VLOOKUP($A88,'Plan de acci�n consolidado 2025'!$A$3:$V$504,G$1,0)</f>
        <v>N/A</v>
      </c>
      <c r="H88" t="str">
        <f>VLOOKUP($A88,'Plan de acci�n consolidado 2025'!$A$3:$V$504,H$1,0)</f>
        <v>N/A</v>
      </c>
      <c r="I88" t="str">
        <f>VLOOKUP($A88,'Plan de acci�n consolidado 2025'!$A$3:$V$504,I$1,0)</f>
        <v>N/A</v>
      </c>
      <c r="J88" t="str">
        <f>VLOOKUP($A88,'Plan de acci�n consolidado 2025'!$A$3:$V$504,J$1,0)</f>
        <v>N/A</v>
      </c>
      <c r="K88" t="str">
        <f>VLOOKUP($A88,'Plan de acci�n consolidado 2025'!$A$3:$V$504,K$1,0)</f>
        <v>N/A</v>
      </c>
      <c r="L88" t="str">
        <f>VLOOKUP($A88,'Plan de acci�n consolidado 2025'!$A$3:$V$504,L$1,0)</f>
        <v>N/A</v>
      </c>
      <c r="M88" t="str">
        <f>VLOOKUP($A88,'Plan de acci�n consolidado 2025'!$A$3:$V$504,M$1,0)</f>
        <v>N/A</v>
      </c>
      <c r="N88" t="str">
        <f>VLOOKUP($A88,'Plan de acci�n consolidado 2025'!$A$3:$V$504,N$1,0)</f>
        <v>N/A</v>
      </c>
      <c r="O88" t="str">
        <f>VLOOKUP($A88,'Plan de acci�n consolidado 2025'!$A$3:$V$504,O$1,0)</f>
        <v>Enviar a la ANDJE la formulación de la Política de Prevención del Daño Antijurídico para aprobación. (Soporte de envío del documento a la ANDJE/único entregable)</v>
      </c>
      <c r="P88">
        <f>VLOOKUP($A88,'Plan de acci�n consolidado 2025'!$A$3:$V$504,P$1,0)</f>
        <v>20</v>
      </c>
      <c r="Q88">
        <f>VLOOKUP($A88,'Plan de acci�n consolidado 2025'!$A$3:$V$504,Q$1,0)</f>
        <v>1</v>
      </c>
      <c r="R88" t="str">
        <f>VLOOKUP($A88,'Plan de acci�n consolidado 2025'!$A$3:$V$504,R$1,0)</f>
        <v>Númerica</v>
      </c>
      <c r="S88" t="str">
        <f>VLOOKUP($A88,'Plan de acci�n consolidado 2025'!$A$3:$V$504,S$1,0)</f>
        <v># de Documento de la Política enviado / 1 documento de la Política a enviar</v>
      </c>
      <c r="T88" s="183" t="str">
        <f>VLOOKUP($A88,'Plan de acci�n consolidado 2025'!$A$3:$V$504,T$1,0)</f>
        <v>2025-12-16</v>
      </c>
      <c r="U88" s="183" t="str">
        <f>VLOOKUP($A88,'Plan de acci�n consolidado 2025'!$A$3:$V$504,U$1,0)</f>
        <v>2025-12-31</v>
      </c>
      <c r="V88" t="str">
        <f>VLOOKUP($A88,'Plan de acci�n consolidado 2025'!$A$3:$V$504,V$1,0)</f>
        <v>60-GRUPO DE TRABAJO DE GESTIÓN JUDICIAL ADSCRITO A LA OFICINA ASESORA JURÍDICA</v>
      </c>
      <c r="W88"/>
      <c r="X88"/>
    </row>
    <row r="89" spans="1:24" x14ac:dyDescent="0.25">
      <c r="A89" s="31" t="s">
        <v>705</v>
      </c>
      <c r="B89" t="str">
        <f>VLOOKUP($A89,'Plan de acci�n consolidado 2025'!$A$3:$V$504,B$1,0)</f>
        <v>60-GRUPO DE TRABAJO DE GESTIÓN JUDICIAL ADSCRITO A LA OFICINA ASESORA JURÍDICA</v>
      </c>
      <c r="C89">
        <f>VLOOKUP($A89,'Plan de acci�n consolidado 2025'!$A$3:$V$504,C$1,0)</f>
        <v>0</v>
      </c>
      <c r="D89" t="str">
        <f>VLOOKUP($A89,'Plan de acci�n consolidado 2025'!$A$3:$V$504,D$1,0)</f>
        <v>Producto</v>
      </c>
      <c r="E89" t="str">
        <f>VLOOKUP($A89,'Plan de acci�n consolidado 2025'!$A$3:$V$504,E$1,0)</f>
        <v>60.3</v>
      </c>
      <c r="F89" t="str">
        <f>VLOOKUP($A89,'Plan de acci�n consolidado 2025'!$A$3:$V$504,F$1,0)</f>
        <v>Operativo</v>
      </c>
      <c r="G89" t="str">
        <f>VLOOKUP($A89,'Plan de acci�n consolidado 2025'!$A$3:$V$504,G$1,0)</f>
        <v xml:space="preserve">Fortalecer la gestión de la información, el conocimiento y la innovación para optimizar la capacidad institucional 
</v>
      </c>
      <c r="H89" t="str">
        <f>VLOOKUP($A89,'Plan de acci�n consolidado 2025'!$A$3:$V$504,H$1,0)</f>
        <v xml:space="preserve">Cumplimiento de productos del PAI asociados a Fortalecer la gestión de la información, el conocimiento y la innovación para optimizar la capacidad institucional 
</v>
      </c>
      <c r="I89" t="str">
        <f>VLOOKUP($A89,'Plan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9" t="str">
        <f>VLOOKUP($A89,'Plan de acci�n consolidado 2025'!$A$3:$V$504,J$1,0)</f>
        <v xml:space="preserve">PND - 5-31-5-b- Convergencia regional - Entidades públicas territoriales y nacionales fortalecidas </v>
      </c>
      <c r="K89" t="str">
        <f>VLOOKUP($A89,'Plan de acci�n consolidado 2025'!$A$3:$V$504,K$1,0)</f>
        <v>No</v>
      </c>
      <c r="L89" t="str">
        <f>VLOOKUP($A89,'Plan de acci�n consolidado 2025'!$A$3:$V$504,L$1,0)</f>
        <v>N/A</v>
      </c>
      <c r="M89" t="str">
        <f>VLOOKUP($A89,'Plan de acci�n consolidado 2025'!$A$3:$V$504,M$1,0)</f>
        <v>Política Defensa Jurídica _DIMENSIÓN Gestión con Valores para Resultados</v>
      </c>
      <c r="N89" t="str">
        <f>VLOOKUP($A89,'Plan de acci�n consolidado 2025'!$A$3:$V$504,N$1,0)</f>
        <v>PEI_20;
PES_20230248</v>
      </c>
      <c r="O89" t="str">
        <f>VLOOKUP($A89,'Plan de acci�n consolidado 2025'!$A$3:$V$504,O$1,0)</f>
        <v>Equipo jurídico del Grupo de Gestión Judicial , fortalecido (Listas de asistencia y/o capturas de pantalla/único entregable)</v>
      </c>
      <c r="P89">
        <f>VLOOKUP($A89,'Plan de acci�n consolidado 2025'!$A$3:$V$504,P$1,0)</f>
        <v>30</v>
      </c>
      <c r="Q89">
        <f>VLOOKUP($A89,'Plan de acci�n consolidado 2025'!$A$3:$V$504,Q$1,0)</f>
        <v>2</v>
      </c>
      <c r="R89" t="str">
        <f>VLOOKUP($A89,'Plan de acci�n consolidado 2025'!$A$3:$V$504,R$1,0)</f>
        <v>Númerica</v>
      </c>
      <c r="S89" t="str">
        <f>VLOOKUP($A89,'Plan de acci�n consolidado 2025'!$A$3:$V$504,S$1,0)</f>
        <v># de capacitaciones asistidas / 2 Capacitaciones programadas</v>
      </c>
      <c r="T89" s="183" t="str">
        <f>VLOOKUP($A89,'Plan de acci�n consolidado 2025'!$A$3:$V$504,T$1,0)</f>
        <v>2025-01-27</v>
      </c>
      <c r="U89" s="183" t="str">
        <f>VLOOKUP($A89,'Plan de acci�n consolidado 2025'!$A$3:$V$504,U$1,0)</f>
        <v>2025-11-28</v>
      </c>
      <c r="V89" t="str">
        <f>VLOOKUP($A89,'Plan de acci�n consolidado 2025'!$A$3:$V$504,V$1,0)</f>
        <v>60-GRUPO DE TRABAJO DE GESTIÓN JUDICIAL ADSCRITO A LA OFICINA ASESORA JURÍDICA</v>
      </c>
      <c r="W89"/>
      <c r="X89"/>
    </row>
    <row r="90" spans="1:24" x14ac:dyDescent="0.25">
      <c r="A90" s="31" t="s">
        <v>707</v>
      </c>
      <c r="B90" t="str">
        <f>VLOOKUP($A90,'Plan de acci�n consolidado 2025'!$A$3:$V$504,B$1,0)</f>
        <v>60-GRUPO DE TRABAJO DE GESTIÓN JUDICIAL ADSCRITO A LA OFICINA ASESORA JURÍDICA</v>
      </c>
      <c r="C90">
        <f>VLOOKUP($A90,'Plan de acci�n consolidado 2025'!$A$3:$V$504,C$1,0)</f>
        <v>0</v>
      </c>
      <c r="D90" t="str">
        <f>VLOOKUP($A90,'Plan de acci�n consolidado 2025'!$A$3:$V$504,D$1,0)</f>
        <v>Actividad propia</v>
      </c>
      <c r="E90" t="str">
        <f>VLOOKUP($A90,'Plan de acci�n consolidado 2025'!$A$3:$V$504,E$1,0)</f>
        <v>60.3.1</v>
      </c>
      <c r="F90" t="str">
        <f>VLOOKUP($A90,'Plan de acci�n consolidado 2025'!$A$3:$V$504,F$1,0)</f>
        <v>N/A</v>
      </c>
      <c r="G90" t="str">
        <f>VLOOKUP($A90,'Plan de acci�n consolidado 2025'!$A$3:$V$504,G$1,0)</f>
        <v>N/A</v>
      </c>
      <c r="H90" t="str">
        <f>VLOOKUP($A90,'Plan de acci�n consolidado 2025'!$A$3:$V$504,H$1,0)</f>
        <v>N/A</v>
      </c>
      <c r="I90" t="str">
        <f>VLOOKUP($A90,'Plan de acci�n consolidado 2025'!$A$3:$V$504,I$1,0)</f>
        <v>N/A</v>
      </c>
      <c r="J90" t="str">
        <f>VLOOKUP($A90,'Plan de acci�n consolidado 2025'!$A$3:$V$504,J$1,0)</f>
        <v>N/A</v>
      </c>
      <c r="K90" t="str">
        <f>VLOOKUP($A90,'Plan de acci�n consolidado 2025'!$A$3:$V$504,K$1,0)</f>
        <v>N/A</v>
      </c>
      <c r="L90" t="str">
        <f>VLOOKUP($A90,'Plan de acci�n consolidado 2025'!$A$3:$V$504,L$1,0)</f>
        <v>N/A</v>
      </c>
      <c r="M90" t="str">
        <f>VLOOKUP($A90,'Plan de acci�n consolidado 2025'!$A$3:$V$504,M$1,0)</f>
        <v>N/A</v>
      </c>
      <c r="N90" t="str">
        <f>VLOOKUP($A90,'Plan de acci�n consolidado 2025'!$A$3:$V$504,N$1,0)</f>
        <v>N/A</v>
      </c>
      <c r="O90" t="str">
        <f>VLOOKUP($A90,'Plan de acci�n consolidado 2025'!$A$3:$V$504,O$1,0)</f>
        <v>Solicitar mediante correo electrónico a la ANDJE que se realicen dos jornadas de capacitación. (Correo electrónico a la ANDJE/único entregable)</v>
      </c>
      <c r="P90">
        <f>VLOOKUP($A90,'Plan de acci�n consolidado 2025'!$A$3:$V$504,P$1,0)</f>
        <v>30</v>
      </c>
      <c r="Q90">
        <f>VLOOKUP($A90,'Plan de acci�n consolidado 2025'!$A$3:$V$504,Q$1,0)</f>
        <v>1</v>
      </c>
      <c r="R90" t="str">
        <f>VLOOKUP($A90,'Plan de acci�n consolidado 2025'!$A$3:$V$504,R$1,0)</f>
        <v>Númerica</v>
      </c>
      <c r="S90" t="str">
        <f>VLOOKUP($A90,'Plan de acci�n consolidado 2025'!$A$3:$V$504,S$1,0)</f>
        <v># de correos enviados / 1 correos a enviar</v>
      </c>
      <c r="T90" s="183" t="str">
        <f>VLOOKUP($A90,'Plan de acci�n consolidado 2025'!$A$3:$V$504,T$1,0)</f>
        <v>2025-01-27</v>
      </c>
      <c r="U90" s="183" t="str">
        <f>VLOOKUP($A90,'Plan de acci�n consolidado 2025'!$A$3:$V$504,U$1,0)</f>
        <v>2025-02-28</v>
      </c>
      <c r="V90" t="str">
        <f>VLOOKUP($A90,'Plan de acci�n consolidado 2025'!$A$3:$V$504,V$1,0)</f>
        <v>60-GRUPO DE TRABAJO DE GESTIÓN JUDICIAL ADSCRITO A LA OFICINA ASESORA JURÍDICA</v>
      </c>
      <c r="W90"/>
      <c r="X90"/>
    </row>
    <row r="91" spans="1:24" x14ac:dyDescent="0.25">
      <c r="A91" s="31" t="s">
        <v>709</v>
      </c>
      <c r="B91" t="str">
        <f>VLOOKUP($A91,'Plan de acci�n consolidado 2025'!$A$3:$V$504,B$1,0)</f>
        <v>60-GRUPO DE TRABAJO DE GESTIÓN JUDICIAL ADSCRITO A LA OFICINA ASESORA JURÍDICA</v>
      </c>
      <c r="C91">
        <f>VLOOKUP($A91,'Plan de acci�n consolidado 2025'!$A$3:$V$504,C$1,0)</f>
        <v>0</v>
      </c>
      <c r="D91" t="str">
        <f>VLOOKUP($A91,'Plan de acci�n consolidado 2025'!$A$3:$V$504,D$1,0)</f>
        <v>Actividad propia</v>
      </c>
      <c r="E91" t="str">
        <f>VLOOKUP($A91,'Plan de acci�n consolidado 2025'!$A$3:$V$504,E$1,0)</f>
        <v>60.3.2</v>
      </c>
      <c r="F91" t="str">
        <f>VLOOKUP($A91,'Plan de acci�n consolidado 2025'!$A$3:$V$504,F$1,0)</f>
        <v>N/A</v>
      </c>
      <c r="G91" t="str">
        <f>VLOOKUP($A91,'Plan de acci�n consolidado 2025'!$A$3:$V$504,G$1,0)</f>
        <v>N/A</v>
      </c>
      <c r="H91" t="str">
        <f>VLOOKUP($A91,'Plan de acci�n consolidado 2025'!$A$3:$V$504,H$1,0)</f>
        <v>N/A</v>
      </c>
      <c r="I91" t="str">
        <f>VLOOKUP($A91,'Plan de acci�n consolidado 2025'!$A$3:$V$504,I$1,0)</f>
        <v>N/A</v>
      </c>
      <c r="J91" t="str">
        <f>VLOOKUP($A91,'Plan de acci�n consolidado 2025'!$A$3:$V$504,J$1,0)</f>
        <v>N/A</v>
      </c>
      <c r="K91" t="str">
        <f>VLOOKUP($A91,'Plan de acci�n consolidado 2025'!$A$3:$V$504,K$1,0)</f>
        <v>N/A</v>
      </c>
      <c r="L91" t="str">
        <f>VLOOKUP($A91,'Plan de acci�n consolidado 2025'!$A$3:$V$504,L$1,0)</f>
        <v>N/A</v>
      </c>
      <c r="M91" t="str">
        <f>VLOOKUP($A91,'Plan de acci�n consolidado 2025'!$A$3:$V$504,M$1,0)</f>
        <v>N/A</v>
      </c>
      <c r="N91" t="str">
        <f>VLOOKUP($A91,'Plan de acci�n consolidado 2025'!$A$3:$V$504,N$1,0)</f>
        <v>N/A</v>
      </c>
      <c r="O91" t="str">
        <f>VLOOKUP($A91,'Plan de acci�n consolidado 2025'!$A$3:$V$504,O$1,0)</f>
        <v>Participar en capacitaciones desarrolladas por la Agencia Nacional de Defensa Jurídica del Estado (Capturas de pantalla de las capacitaciones y/o listado de asistencia)</v>
      </c>
      <c r="P91">
        <f>VLOOKUP($A91,'Plan de acci�n consolidado 2025'!$A$3:$V$504,P$1,0)</f>
        <v>40</v>
      </c>
      <c r="Q91">
        <f>VLOOKUP($A91,'Plan de acci�n consolidado 2025'!$A$3:$V$504,Q$1,0)</f>
        <v>2</v>
      </c>
      <c r="R91" t="str">
        <f>VLOOKUP($A91,'Plan de acci�n consolidado 2025'!$A$3:$V$504,R$1,0)</f>
        <v>Númerica</v>
      </c>
      <c r="S91" t="str">
        <f>VLOOKUP($A91,'Plan de acci�n consolidado 2025'!$A$3:$V$504,S$1,0)</f>
        <v># de capacitaciones asistidas / 2 Capacitaciones programadas</v>
      </c>
      <c r="T91" s="183" t="str">
        <f>VLOOKUP($A91,'Plan de acci�n consolidado 2025'!$A$3:$V$504,T$1,0)</f>
        <v>2025-03-03</v>
      </c>
      <c r="U91" s="183" t="str">
        <f>VLOOKUP($A91,'Plan de acci�n consolidado 2025'!$A$3:$V$504,U$1,0)</f>
        <v>2025-09-30</v>
      </c>
      <c r="V91" t="str">
        <f>VLOOKUP($A91,'Plan de acci�n consolidado 2025'!$A$3:$V$504,V$1,0)</f>
        <v>60-GRUPO DE TRABAJO DE GESTIÓN JUDICIAL ADSCRITO A LA OFICINA ASESORA JURÍDICA</v>
      </c>
      <c r="W91"/>
      <c r="X91"/>
    </row>
    <row r="92" spans="1:24" x14ac:dyDescent="0.25">
      <c r="A92" s="31" t="s">
        <v>710</v>
      </c>
      <c r="B92" t="str">
        <f>VLOOKUP($A92,'Plan de acci�n consolidado 2025'!$A$3:$V$504,B$1,0)</f>
        <v>60-GRUPO DE TRABAJO DE GESTIÓN JUDICIAL ADSCRITO A LA OFICINA ASESORA JURÍDICA</v>
      </c>
      <c r="C92">
        <f>VLOOKUP($A92,'Plan de acci�n consolidado 2025'!$A$3:$V$504,C$1,0)</f>
        <v>0</v>
      </c>
      <c r="D92" t="str">
        <f>VLOOKUP($A92,'Plan de acci�n consolidado 2025'!$A$3:$V$504,D$1,0)</f>
        <v>Actividad propia</v>
      </c>
      <c r="E92" t="str">
        <f>VLOOKUP($A92,'Plan de acci�n consolidado 2025'!$A$3:$V$504,E$1,0)</f>
        <v>60.3.3</v>
      </c>
      <c r="F92" t="str">
        <f>VLOOKUP($A92,'Plan de acci�n consolidado 2025'!$A$3:$V$504,F$1,0)</f>
        <v>N/A</v>
      </c>
      <c r="G92" t="str">
        <f>VLOOKUP($A92,'Plan de acci�n consolidado 2025'!$A$3:$V$504,G$1,0)</f>
        <v>N/A</v>
      </c>
      <c r="H92" t="str">
        <f>VLOOKUP($A92,'Plan de acci�n consolidado 2025'!$A$3:$V$504,H$1,0)</f>
        <v>N/A</v>
      </c>
      <c r="I92" t="str">
        <f>VLOOKUP($A92,'Plan de acci�n consolidado 2025'!$A$3:$V$504,I$1,0)</f>
        <v>N/A</v>
      </c>
      <c r="J92" t="str">
        <f>VLOOKUP($A92,'Plan de acci�n consolidado 2025'!$A$3:$V$504,J$1,0)</f>
        <v>N/A</v>
      </c>
      <c r="K92" t="str">
        <f>VLOOKUP($A92,'Plan de acci�n consolidado 2025'!$A$3:$V$504,K$1,0)</f>
        <v>N/A</v>
      </c>
      <c r="L92" t="str">
        <f>VLOOKUP($A92,'Plan de acci�n consolidado 2025'!$A$3:$V$504,L$1,0)</f>
        <v>N/A</v>
      </c>
      <c r="M92" t="str">
        <f>VLOOKUP($A92,'Plan de acci�n consolidado 2025'!$A$3:$V$504,M$1,0)</f>
        <v>N/A</v>
      </c>
      <c r="N92" t="str">
        <f>VLOOKUP($A92,'Plan de acci�n consolidado 2025'!$A$3:$V$504,N$1,0)</f>
        <v>N/A</v>
      </c>
      <c r="O92" t="str">
        <f>VLOOKUP($A92,'Plan de acci�n consolidado 2025'!$A$3:$V$504,O$1,0)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92">
        <f>VLOOKUP($A92,'Plan de acci�n consolidado 2025'!$A$3:$V$504,P$1,0)</f>
        <v>30</v>
      </c>
      <c r="Q92">
        <f>VLOOKUP($A92,'Plan de acci�n consolidado 2025'!$A$3:$V$504,Q$1,0)</f>
        <v>2</v>
      </c>
      <c r="R92" t="str">
        <f>VLOOKUP($A92,'Plan de acci�n consolidado 2025'!$A$3:$V$504,R$1,0)</f>
        <v>Númerica</v>
      </c>
      <c r="S92" t="str">
        <f>VLOOKUP($A92,'Plan de acci�n consolidado 2025'!$A$3:$V$504,S$1,0)</f>
        <v># de conversatorios realizados / 2 conversatorios a realizar</v>
      </c>
      <c r="T92" s="183" t="str">
        <f>VLOOKUP($A92,'Plan de acci�n consolidado 2025'!$A$3:$V$504,T$1,0)</f>
        <v>2025-04-01</v>
      </c>
      <c r="U92" s="183" t="str">
        <f>VLOOKUP($A92,'Plan de acci�n consolidado 2025'!$A$3:$V$504,U$1,0)</f>
        <v>2025-11-28</v>
      </c>
      <c r="V92" t="str">
        <f>VLOOKUP($A92,'Plan de acci�n consolidado 2025'!$A$3:$V$504,V$1,0)</f>
        <v>60-GRUPO DE TRABAJO DE GESTIÓN JUDICIAL ADSCRITO A LA OFICINA ASESORA JURÍDICA</v>
      </c>
      <c r="W92"/>
      <c r="X92"/>
    </row>
    <row r="93" spans="1:24" x14ac:dyDescent="0.25">
      <c r="A93" s="31" t="s">
        <v>722</v>
      </c>
      <c r="B93" t="str">
        <f>VLOOKUP($A93,'Plan de acci�n consolidado 2025'!$A$3:$V$504,B$1,0)</f>
        <v>2023-GRUPO DE TRABAJO DE CENTRO DE INFORMACIÓN TECNOLÓGICA Y APOYO A LA GESTIÓN DE PROPIEDAD LA INDUSTRIAL</v>
      </c>
      <c r="C93">
        <f>VLOOKUP($A93,'Plan de acci�n consolidado 2025'!$A$3:$V$504,C$1,0)</f>
        <v>0</v>
      </c>
      <c r="D93" t="str">
        <f>VLOOKUP($A93,'Plan de acci�n consolidado 2025'!$A$3:$V$504,D$1,0)</f>
        <v>Producto</v>
      </c>
      <c r="E93" t="str">
        <f>VLOOKUP($A93,'Plan de acci�n consolidado 2025'!$A$3:$V$504,E$1,0)</f>
        <v>2023.1</v>
      </c>
      <c r="F93" t="str">
        <f>VLOOKUP($A93,'Plan de acci�n consolidado 2025'!$A$3:$V$504,F$1,0)</f>
        <v>Operativo</v>
      </c>
      <c r="G93" t="str">
        <f>VLOOKUP($A93,'Plan de acci�n consolidado 2025'!$A$3:$V$504,G$1,0)</f>
        <v xml:space="preserve">Promover el enfoque preventivo, diferencial y territorial en el que hacer misional de la entidad 
</v>
      </c>
      <c r="H93" t="str">
        <f>VLOOKUP($A93,'Plan de acci�n consolidado 2025'!$A$3:$V$504,H$1,0)</f>
        <v xml:space="preserve">Cumplimiento de productos del PAI asociados a Promover el enfoque preventivo, diferencial y territorial en el que hacer misional de la entidad 
</v>
      </c>
      <c r="I93" t="str">
        <f>VLOOKUP($A93,'Plan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93" t="str">
        <f>VLOOKUP($A93,'Plan de acci�n consolidado 2025'!$A$3:$V$504,J$1,0)</f>
        <v xml:space="preserve">PND - 2-03-9-b- Seguridad humana y justicia social - Aprovechamiento de la propiedad intelectual </v>
      </c>
      <c r="K93" t="str">
        <f>VLOOKUP($A93,'Plan de acci�n consolidado 2025'!$A$3:$V$504,K$1,0)</f>
        <v>No</v>
      </c>
      <c r="L93" t="str">
        <f>VLOOKUP($A93,'Plan de acci�n consolidado 2025'!$A$3:$V$504,L$1,0)</f>
        <v>C-3503-0200-0014-20309b</v>
      </c>
      <c r="M93" t="str">
        <f>VLOOKUP($A93,'Plan de acci�n consolidado 2025'!$A$3:$V$504,M$1,0)</f>
        <v>Política Servicio al Ciudadano_DIMENSIÓN Gestión con Valores para Resultados</v>
      </c>
      <c r="N93" t="str">
        <f>VLOOKUP($A93,'Plan de acci�n consolidado 2025'!$A$3:$V$504,N$1,0)</f>
        <v>PEI_14;
PES_20230191;
PND_ 2_Fomentar estrategiasDe sensibilizaciónPara el reconocimiento, aprovechamiento y uso responsableDe losDerechosDePI</v>
      </c>
      <c r="O93" t="str">
        <f>VLOOKUP($A93,'Plan de acci�n consolidado 2025'!$A$3:$V$504,O$1,0)</f>
        <v>Programas de fomento al uso estratégico de la propiedad industrial como herramienta de competitividad para empresarios, ejecutados.  (Matriz de seguimiento e informe final de ejecución de los programas)</v>
      </c>
      <c r="P93">
        <f>VLOOKUP($A93,'Plan de acci�n consolidado 2025'!$A$3:$V$504,P$1,0)</f>
        <v>30</v>
      </c>
      <c r="Q93">
        <f>VLOOKUP($A93,'Plan de acci�n consolidado 2025'!$A$3:$V$504,Q$1,0)</f>
        <v>100</v>
      </c>
      <c r="R93" t="str">
        <f>VLOOKUP($A93,'Plan de acci�n consolidado 2025'!$A$3:$V$504,R$1,0)</f>
        <v>Porcentual</v>
      </c>
      <c r="S93" t="str">
        <f>VLOOKUP($A93,'Plan de acci�n consolidado 2025'!$A$3:$V$504,S$1,0)</f>
        <v>% de seguimientos realizados / 100% de seguimientos programados</v>
      </c>
      <c r="T93" s="183" t="str">
        <f>VLOOKUP($A93,'Plan de acci�n consolidado 2025'!$A$3:$V$504,T$1,0)</f>
        <v>2025-01-13</v>
      </c>
      <c r="U93" s="183" t="str">
        <f>VLOOKUP($A93,'Plan de acci�n consolidado 2025'!$A$3:$V$504,U$1,0)</f>
        <v>2025-11-28</v>
      </c>
      <c r="V93" t="str">
        <f>VLOOKUP($A93,'Plan de acci�n consolidado 2025'!$A$3:$V$504,V$1,0)</f>
        <v>2023-GRUPO DE TRABAJO DE CENTRO DE INFORMACIÓN TECNOLÓGICA Y APOYO A LA GESTIÓN DE PROPIEDAD LA INDUSTRIAL</v>
      </c>
      <c r="W93"/>
      <c r="X93"/>
    </row>
    <row r="94" spans="1:24" x14ac:dyDescent="0.25">
      <c r="A94" s="31" t="s">
        <v>724</v>
      </c>
      <c r="B94" t="str">
        <f>VLOOKUP($A94,'Plan de acci�n consolidado 2025'!$A$3:$V$504,B$1,0)</f>
        <v>2023-GRUPO DE TRABAJO DE CENTRO DE INFORMACIÓN TECNOLÓGICA Y APOYO A LA GESTIÓN DE PROPIEDAD LA INDUSTRIAL</v>
      </c>
      <c r="C94">
        <f>VLOOKUP($A94,'Plan de acci�n consolidado 2025'!$A$3:$V$504,C$1,0)</f>
        <v>0</v>
      </c>
      <c r="D94" t="str">
        <f>VLOOKUP($A94,'Plan de acci�n consolidado 2025'!$A$3:$V$504,D$1,0)</f>
        <v>Actividad propia</v>
      </c>
      <c r="E94" t="str">
        <f>VLOOKUP($A94,'Plan de acci�n consolidado 2025'!$A$3:$V$504,E$1,0)</f>
        <v>2023.1.1</v>
      </c>
      <c r="F94" t="str">
        <f>VLOOKUP($A94,'Plan de acci�n consolidado 2025'!$A$3:$V$504,F$1,0)</f>
        <v>N/A</v>
      </c>
      <c r="G94" t="str">
        <f>VLOOKUP($A94,'Plan de acci�n consolidado 2025'!$A$3:$V$504,G$1,0)</f>
        <v>N/A</v>
      </c>
      <c r="H94" t="str">
        <f>VLOOKUP($A94,'Plan de acci�n consolidado 2025'!$A$3:$V$504,H$1,0)</f>
        <v>N/A</v>
      </c>
      <c r="I94" t="str">
        <f>VLOOKUP($A94,'Plan de acci�n consolidado 2025'!$A$3:$V$504,I$1,0)</f>
        <v>N/A</v>
      </c>
      <c r="J94" t="str">
        <f>VLOOKUP($A94,'Plan de acci�n consolidado 2025'!$A$3:$V$504,J$1,0)</f>
        <v>N/A</v>
      </c>
      <c r="K94" t="str">
        <f>VLOOKUP($A94,'Plan de acci�n consolidado 2025'!$A$3:$V$504,K$1,0)</f>
        <v>N/A</v>
      </c>
      <c r="L94" t="str">
        <f>VLOOKUP($A94,'Plan de acci�n consolidado 2025'!$A$3:$V$504,L$1,0)</f>
        <v>N/A</v>
      </c>
      <c r="M94" t="str">
        <f>VLOOKUP($A94,'Plan de acci�n consolidado 2025'!$A$3:$V$504,M$1,0)</f>
        <v>N/A</v>
      </c>
      <c r="N94" t="str">
        <f>VLOOKUP($A94,'Plan de acci�n consolidado 2025'!$A$3:$V$504,N$1,0)</f>
        <v>N/A</v>
      </c>
      <c r="O94" t="str">
        <f>VLOOKUP($A94,'Plan de acci�n consolidado 2025'!$A$3:$V$504,O$1,0)</f>
        <v>Elaborar matriz de metas y seguimiento de ejecución del programa</v>
      </c>
      <c r="P94">
        <f>VLOOKUP($A94,'Plan de acci�n consolidado 2025'!$A$3:$V$504,P$1,0)</f>
        <v>10</v>
      </c>
      <c r="Q94">
        <f>VLOOKUP($A94,'Plan de acci�n consolidado 2025'!$A$3:$V$504,Q$1,0)</f>
        <v>1</v>
      </c>
      <c r="R94" t="str">
        <f>VLOOKUP($A94,'Plan de acci�n consolidado 2025'!$A$3:$V$504,R$1,0)</f>
        <v>Númerica</v>
      </c>
      <c r="S94" t="str">
        <f>VLOOKUP($A94,'Plan de acci�n consolidado 2025'!$A$3:$V$504,S$1,0)</f>
        <v># de matrices realizadas / 1 matrices programadas</v>
      </c>
      <c r="T94" s="183" t="str">
        <f>VLOOKUP($A94,'Plan de acci�n consolidado 2025'!$A$3:$V$504,T$1,0)</f>
        <v>2025-01-13</v>
      </c>
      <c r="U94" s="183" t="str">
        <f>VLOOKUP($A94,'Plan de acci�n consolidado 2025'!$A$3:$V$504,U$1,0)</f>
        <v>2025-02-28</v>
      </c>
      <c r="V94" t="str">
        <f>VLOOKUP($A94,'Plan de acci�n consolidado 2025'!$A$3:$V$504,V$1,0)</f>
        <v>2023-GRUPO DE TRABAJO DE CENTRO DE INFORMACIÓN TECNOLÓGICA Y APOYO A LA GESTIÓN DE PROPIEDAD LA INDUSTRIAL</v>
      </c>
      <c r="W94"/>
      <c r="X94"/>
    </row>
    <row r="95" spans="1:24" x14ac:dyDescent="0.25">
      <c r="A95" s="31" t="s">
        <v>726</v>
      </c>
      <c r="B95" t="str">
        <f>VLOOKUP($A95,'Plan de acci�n consolidado 2025'!$A$3:$V$504,B$1,0)</f>
        <v>2023-GRUPO DE TRABAJO DE CENTRO DE INFORMACIÓN TECNOLÓGICA Y APOYO A LA GESTIÓN DE PROPIEDAD LA INDUSTRIAL</v>
      </c>
      <c r="C95">
        <f>VLOOKUP($A95,'Plan de acci�n consolidado 2025'!$A$3:$V$504,C$1,0)</f>
        <v>0</v>
      </c>
      <c r="D95" t="str">
        <f>VLOOKUP($A95,'Plan de acci�n consolidado 2025'!$A$3:$V$504,D$1,0)</f>
        <v>Actividad propia</v>
      </c>
      <c r="E95" t="str">
        <f>VLOOKUP($A95,'Plan de acci�n consolidado 2025'!$A$3:$V$504,E$1,0)</f>
        <v>2023.1.2</v>
      </c>
      <c r="F95" t="str">
        <f>VLOOKUP($A95,'Plan de acci�n consolidado 2025'!$A$3:$V$504,F$1,0)</f>
        <v>N/A</v>
      </c>
      <c r="G95" t="str">
        <f>VLOOKUP($A95,'Plan de acci�n consolidado 2025'!$A$3:$V$504,G$1,0)</f>
        <v>N/A</v>
      </c>
      <c r="H95" t="str">
        <f>VLOOKUP($A95,'Plan de acci�n consolidado 2025'!$A$3:$V$504,H$1,0)</f>
        <v>N/A</v>
      </c>
      <c r="I95" t="str">
        <f>VLOOKUP($A95,'Plan de acci�n consolidado 2025'!$A$3:$V$504,I$1,0)</f>
        <v>N/A</v>
      </c>
      <c r="J95" t="str">
        <f>VLOOKUP($A95,'Plan de acci�n consolidado 2025'!$A$3:$V$504,J$1,0)</f>
        <v>N/A</v>
      </c>
      <c r="K95" t="str">
        <f>VLOOKUP($A95,'Plan de acci�n consolidado 2025'!$A$3:$V$504,K$1,0)</f>
        <v>N/A</v>
      </c>
      <c r="L95" t="str">
        <f>VLOOKUP($A95,'Plan de acci�n consolidado 2025'!$A$3:$V$504,L$1,0)</f>
        <v>N/A</v>
      </c>
      <c r="M95" t="str">
        <f>VLOOKUP($A95,'Plan de acci�n consolidado 2025'!$A$3:$V$504,M$1,0)</f>
        <v>N/A</v>
      </c>
      <c r="N95" t="str">
        <f>VLOOKUP($A95,'Plan de acci�n consolidado 2025'!$A$3:$V$504,N$1,0)</f>
        <v>N/A</v>
      </c>
      <c r="O95" t="str">
        <f>VLOOKUP($A95,'Plan de acci�n consolidado 2025'!$A$3:$V$504,O$1,0)</f>
        <v>Ejecutar el programa Centros de Apoyo a la Tecnología y la Innovación CATI. (Matriz de seguimiento e Informe final del programa)</v>
      </c>
      <c r="P95">
        <f>VLOOKUP($A95,'Plan de acci�n consolidado 2025'!$A$3:$V$504,P$1,0)</f>
        <v>60</v>
      </c>
      <c r="Q95">
        <f>VLOOKUP($A95,'Plan de acci�n consolidado 2025'!$A$3:$V$504,Q$1,0)</f>
        <v>100</v>
      </c>
      <c r="R95" t="str">
        <f>VLOOKUP($A95,'Plan de acci�n consolidado 2025'!$A$3:$V$504,R$1,0)</f>
        <v>Porcentual</v>
      </c>
      <c r="S95" t="str">
        <f>VLOOKUP($A95,'Plan de acci�n consolidado 2025'!$A$3:$V$504,S$1,0)</f>
        <v>% de seguimientos realizados / 100% de seguimientos programados</v>
      </c>
      <c r="T95" s="183" t="str">
        <f>VLOOKUP($A95,'Plan de acci�n consolidado 2025'!$A$3:$V$504,T$1,0)</f>
        <v>2025-02-03</v>
      </c>
      <c r="U95" s="183" t="str">
        <f>VLOOKUP($A95,'Plan de acci�n consolidado 2025'!$A$3:$V$504,U$1,0)</f>
        <v>2025-11-28</v>
      </c>
      <c r="V95" t="str">
        <f>VLOOKUP($A95,'Plan de acci�n consolidado 2025'!$A$3:$V$504,V$1,0)</f>
        <v>2023-GRUPO DE TRABAJO DE CENTRO DE INFORMACIÓN TECNOLÓGICA Y APOYO A LA GESTIÓN DE PROPIEDAD LA INDUSTRIAL</v>
      </c>
      <c r="W95"/>
      <c r="X95"/>
    </row>
    <row r="96" spans="1:24" x14ac:dyDescent="0.25">
      <c r="A96" s="31" t="s">
        <v>727</v>
      </c>
      <c r="B96" t="str">
        <f>VLOOKUP($A96,'Plan de acci�n consolidado 2025'!$A$3:$V$504,B$1,0)</f>
        <v>2023-GRUPO DE TRABAJO DE CENTRO DE INFORMACIÓN TECNOLÓGICA Y APOYO A LA GESTIÓN DE PROPIEDAD LA INDUSTRIAL</v>
      </c>
      <c r="C96">
        <f>VLOOKUP($A96,'Plan de acci�n consolidado 2025'!$A$3:$V$504,C$1,0)</f>
        <v>0</v>
      </c>
      <c r="D96" t="str">
        <f>VLOOKUP($A96,'Plan de acci�n consolidado 2025'!$A$3:$V$504,D$1,0)</f>
        <v>Actividad propia</v>
      </c>
      <c r="E96" t="str">
        <f>VLOOKUP($A96,'Plan de acci�n consolidado 2025'!$A$3:$V$504,E$1,0)</f>
        <v>2023.1.3</v>
      </c>
      <c r="F96" t="str">
        <f>VLOOKUP($A96,'Plan de acci�n consolidado 2025'!$A$3:$V$504,F$1,0)</f>
        <v>N/A</v>
      </c>
      <c r="G96" t="str">
        <f>VLOOKUP($A96,'Plan de acci�n consolidado 2025'!$A$3:$V$504,G$1,0)</f>
        <v>N/A</v>
      </c>
      <c r="H96" t="str">
        <f>VLOOKUP($A96,'Plan de acci�n consolidado 2025'!$A$3:$V$504,H$1,0)</f>
        <v>N/A</v>
      </c>
      <c r="I96" t="str">
        <f>VLOOKUP($A96,'Plan de acci�n consolidado 2025'!$A$3:$V$504,I$1,0)</f>
        <v>N/A</v>
      </c>
      <c r="J96" t="str">
        <f>VLOOKUP($A96,'Plan de acci�n consolidado 2025'!$A$3:$V$504,J$1,0)</f>
        <v>N/A</v>
      </c>
      <c r="K96" t="str">
        <f>VLOOKUP($A96,'Plan de acci�n consolidado 2025'!$A$3:$V$504,K$1,0)</f>
        <v>N/A</v>
      </c>
      <c r="L96" t="str">
        <f>VLOOKUP($A96,'Plan de acci�n consolidado 2025'!$A$3:$V$504,L$1,0)</f>
        <v>N/A</v>
      </c>
      <c r="M96" t="str">
        <f>VLOOKUP($A96,'Plan de acci�n consolidado 2025'!$A$3:$V$504,M$1,0)</f>
        <v>N/A</v>
      </c>
      <c r="N96" t="str">
        <f>VLOOKUP($A96,'Plan de acci�n consolidado 2025'!$A$3:$V$504,N$1,0)</f>
        <v>N/A</v>
      </c>
      <c r="O96" t="str">
        <f>VLOOKUP($A96,'Plan de acci�n consolidado 2025'!$A$3:$V$504,O$1,0)</f>
        <v>Elaborar matriz de fases y etapas para el seguimiento de ejecución del programa</v>
      </c>
      <c r="P96">
        <f>VLOOKUP($A96,'Plan de acci�n consolidado 2025'!$A$3:$V$504,P$1,0)</f>
        <v>10</v>
      </c>
      <c r="Q96">
        <f>VLOOKUP($A96,'Plan de acci�n consolidado 2025'!$A$3:$V$504,Q$1,0)</f>
        <v>1</v>
      </c>
      <c r="R96" t="str">
        <f>VLOOKUP($A96,'Plan de acci�n consolidado 2025'!$A$3:$V$504,R$1,0)</f>
        <v>Númerica</v>
      </c>
      <c r="S96" t="str">
        <f>VLOOKUP($A96,'Plan de acci�n consolidado 2025'!$A$3:$V$504,S$1,0)</f>
        <v># de matrices realizadas / 1 matrices programadas</v>
      </c>
      <c r="T96" s="183" t="str">
        <f>VLOOKUP($A96,'Plan de acci�n consolidado 2025'!$A$3:$V$504,T$1,0)</f>
        <v>2025-02-03</v>
      </c>
      <c r="U96" s="183" t="str">
        <f>VLOOKUP($A96,'Plan de acci�n consolidado 2025'!$A$3:$V$504,U$1,0)</f>
        <v>2025-02-28</v>
      </c>
      <c r="V96" t="str">
        <f>VLOOKUP($A96,'Plan de acci�n consolidado 2025'!$A$3:$V$504,V$1,0)</f>
        <v>2023-GRUPO DE TRABAJO DE CENTRO DE INFORMACIÓN TECNOLÓGICA Y APOYO A LA GESTIÓN DE PROPIEDAD LA INDUSTRIAL</v>
      </c>
      <c r="W96"/>
      <c r="X96"/>
    </row>
    <row r="97" spans="1:24" x14ac:dyDescent="0.25">
      <c r="A97" s="31" t="s">
        <v>728</v>
      </c>
      <c r="B97" t="str">
        <f>VLOOKUP($A97,'Plan de acci�n consolidado 2025'!$A$3:$V$504,B$1,0)</f>
        <v>2023-GRUPO DE TRABAJO DE CENTRO DE INFORMACIÓN TECNOLÓGICA Y APOYO A LA GESTIÓN DE PROPIEDAD LA INDUSTRIAL</v>
      </c>
      <c r="C97">
        <f>VLOOKUP($A97,'Plan de acci�n consolidado 2025'!$A$3:$V$504,C$1,0)</f>
        <v>0</v>
      </c>
      <c r="D97" t="str">
        <f>VLOOKUP($A97,'Plan de acci�n consolidado 2025'!$A$3:$V$504,D$1,0)</f>
        <v>Actividad propia</v>
      </c>
      <c r="E97" t="str">
        <f>VLOOKUP($A97,'Plan de acci�n consolidado 2025'!$A$3:$V$504,E$1,0)</f>
        <v>2023.1.4</v>
      </c>
      <c r="F97" t="str">
        <f>VLOOKUP($A97,'Plan de acci�n consolidado 2025'!$A$3:$V$504,F$1,0)</f>
        <v>N/A</v>
      </c>
      <c r="G97" t="str">
        <f>VLOOKUP($A97,'Plan de acci�n consolidado 2025'!$A$3:$V$504,G$1,0)</f>
        <v>N/A</v>
      </c>
      <c r="H97" t="str">
        <f>VLOOKUP($A97,'Plan de acci�n consolidado 2025'!$A$3:$V$504,H$1,0)</f>
        <v>N/A</v>
      </c>
      <c r="I97" t="str">
        <f>VLOOKUP($A97,'Plan de acci�n consolidado 2025'!$A$3:$V$504,I$1,0)</f>
        <v>N/A</v>
      </c>
      <c r="J97" t="str">
        <f>VLOOKUP($A97,'Plan de acci�n consolidado 2025'!$A$3:$V$504,J$1,0)</f>
        <v>N/A</v>
      </c>
      <c r="K97" t="str">
        <f>VLOOKUP($A97,'Plan de acci�n consolidado 2025'!$A$3:$V$504,K$1,0)</f>
        <v>N/A</v>
      </c>
      <c r="L97" t="str">
        <f>VLOOKUP($A97,'Plan de acci�n consolidado 2025'!$A$3:$V$504,L$1,0)</f>
        <v>N/A</v>
      </c>
      <c r="M97" t="str">
        <f>VLOOKUP($A97,'Plan de acci�n consolidado 2025'!$A$3:$V$504,M$1,0)</f>
        <v>N/A</v>
      </c>
      <c r="N97" t="str">
        <f>VLOOKUP($A97,'Plan de acci�n consolidado 2025'!$A$3:$V$504,N$1,0)</f>
        <v>N/A</v>
      </c>
      <c r="O97" t="str">
        <f>VLOOKUP($A97,'Plan de acci�n consolidado 2025'!$A$3:$V$504,O$1,0)</f>
        <v>Ejecutar el programa Propiedad Industrial para MIPYMES. (Matriz de seguimiento e Informe final del programa)</v>
      </c>
      <c r="P97">
        <f>VLOOKUP($A97,'Plan de acci�n consolidado 2025'!$A$3:$V$504,P$1,0)</f>
        <v>20</v>
      </c>
      <c r="Q97">
        <f>VLOOKUP($A97,'Plan de acci�n consolidado 2025'!$A$3:$V$504,Q$1,0)</f>
        <v>100</v>
      </c>
      <c r="R97" t="str">
        <f>VLOOKUP($A97,'Plan de acci�n consolidado 2025'!$A$3:$V$504,R$1,0)</f>
        <v>Porcentual</v>
      </c>
      <c r="S97" t="str">
        <f>VLOOKUP($A97,'Plan de acci�n consolidado 2025'!$A$3:$V$504,S$1,0)</f>
        <v>% de seguimientos realizados / 100% de seguimientos programados</v>
      </c>
      <c r="T97" s="183" t="str">
        <f>VLOOKUP($A97,'Plan de acci�n consolidado 2025'!$A$3:$V$504,T$1,0)</f>
        <v>2025-03-03</v>
      </c>
      <c r="U97" s="183" t="str">
        <f>VLOOKUP($A97,'Plan de acci�n consolidado 2025'!$A$3:$V$504,U$1,0)</f>
        <v>2025-11-28</v>
      </c>
      <c r="V97" t="str">
        <f>VLOOKUP($A97,'Plan de acci�n consolidado 2025'!$A$3:$V$504,V$1,0)</f>
        <v>2023-GRUPO DE TRABAJO DE CENTRO DE INFORMACIÓN TECNOLÓGICA Y APOYO A LA GESTIÓN DE PROPIEDAD LA INDUSTRIAL</v>
      </c>
      <c r="W97"/>
      <c r="X97"/>
    </row>
    <row r="98" spans="1:24" x14ac:dyDescent="0.25">
      <c r="A98" s="31" t="s">
        <v>729</v>
      </c>
      <c r="B98" t="str">
        <f>VLOOKUP($A98,'Plan de acci�n consolidado 2025'!$A$3:$V$504,B$1,0)</f>
        <v>2023-GRUPO DE TRABAJO DE CENTRO DE INFORMACIÓN TECNOLÓGICA Y APOYO A LA GESTIÓN DE PROPIEDAD LA INDUSTRIAL</v>
      </c>
      <c r="C98">
        <f>VLOOKUP($A98,'Plan de acci�n consolidado 2025'!$A$3:$V$504,C$1,0)</f>
        <v>0</v>
      </c>
      <c r="D98" t="str">
        <f>VLOOKUP($A98,'Plan de acci�n consolidado 2025'!$A$3:$V$504,D$1,0)</f>
        <v>Producto</v>
      </c>
      <c r="E98" t="str">
        <f>VLOOKUP($A98,'Plan de acci�n consolidado 2025'!$A$3:$V$504,E$1,0)</f>
        <v>2023.2</v>
      </c>
      <c r="F98" t="str">
        <f>VLOOKUP($A98,'Plan de acci�n consolidado 2025'!$A$3:$V$504,F$1,0)</f>
        <v>Operativo</v>
      </c>
      <c r="G98" t="str">
        <f>VLOOKUP($A98,'Plan de acci�n consolidado 2025'!$A$3:$V$504,G$1,0)</f>
        <v xml:space="preserve">Generar sinergias con agentes nacionales e internacionales que permitan potenciar las capacidades de la SIC.
</v>
      </c>
      <c r="H98" t="str">
        <f>VLOOKUP($A98,'Plan de acci�n consolidado 2025'!$A$3:$V$504,H$1,0)</f>
        <v xml:space="preserve">Cumplimiento de productos del PAI asociados a Generar sinergias con agentes nacionales e internacionales que permitan potenciar las capacidades de la SIC.
</v>
      </c>
      <c r="I98" t="str">
        <f>VLOOKUP($A98,'Plan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98" t="str">
        <f>VLOOKUP($A98,'Plan de acci�n consolidado 2025'!$A$3:$V$504,J$1,0)</f>
        <v xml:space="preserve">PND - 4-04-1-c- Transformación productiva, internacionalización y acción climática - Políticas de competencia, consumidor e infraestructura de la calidad modernas </v>
      </c>
      <c r="K98" t="str">
        <f>VLOOKUP($A98,'Plan de acci�n consolidado 2025'!$A$3:$V$504,K$1,0)</f>
        <v>No</v>
      </c>
      <c r="L98" t="str">
        <f>VLOOKUP($A98,'Plan de acci�n consolidado 2025'!$A$3:$V$504,L$1,0)</f>
        <v>N/A</v>
      </c>
      <c r="M98" t="str">
        <f>VLOOKUP($A98,'Plan de acci�n consolidado 2025'!$A$3:$V$504,M$1,0)</f>
        <v>Política Participación Ciudadana en la Gestión Pública _DIMENSIÓN Gestión con Valores para Resultados</v>
      </c>
      <c r="N98" t="str">
        <f>VLOOKUP($A98,'Plan de acci�n consolidado 2025'!$A$3:$V$504,N$1,0)</f>
        <v>PEI_16;
PES_20230194;
PND_ 2_Fomentar estrategiasDe sensibilizaciónPara el reconocimiento, aprovechamiento y uso responsableDe losDerechosDePI;
PND_4_ReinvertirParteDe las tasas recaudadasPorPropiedad industrial en el funcionamiento yPromociónDe la innovación</v>
      </c>
      <c r="O98" t="str">
        <f>VLOOKUP($A98,'Plan de acci�n consolidado 2025'!$A$3:$V$504,O$1,0)</f>
        <v>Mesas de integración para la conexión de actores del ecosistema de innovación involucrados en temas de Propiedad Industrial y transferencia tecnológica, realizadas  (Actas de reunión firmadas)</v>
      </c>
      <c r="P98">
        <f>VLOOKUP($A98,'Plan de acci�n consolidado 2025'!$A$3:$V$504,P$1,0)</f>
        <v>10</v>
      </c>
      <c r="Q98">
        <f>VLOOKUP($A98,'Plan de acci�n consolidado 2025'!$A$3:$V$504,Q$1,0)</f>
        <v>2</v>
      </c>
      <c r="R98" t="str">
        <f>VLOOKUP($A98,'Plan de acci�n consolidado 2025'!$A$3:$V$504,R$1,0)</f>
        <v>Númerica</v>
      </c>
      <c r="S98" t="str">
        <f>VLOOKUP($A98,'Plan de acci�n consolidado 2025'!$A$3:$V$504,S$1,0)</f>
        <v># de mesas de integración realizadas / 2 mesas de integración por realizar</v>
      </c>
      <c r="T98" s="183" t="str">
        <f>VLOOKUP($A98,'Plan de acci�n consolidado 2025'!$A$3:$V$504,T$1,0)</f>
        <v>2025-01-13</v>
      </c>
      <c r="U98" s="183" t="str">
        <f>VLOOKUP($A98,'Plan de acci�n consolidado 2025'!$A$3:$V$504,U$1,0)</f>
        <v>2025-11-28</v>
      </c>
      <c r="V98" t="str">
        <f>VLOOKUP($A98,'Plan de acci�n consolidado 2025'!$A$3:$V$504,V$1,0)</f>
        <v>2023-GRUPO DE TRABAJO DE CENTRO DE INFORMACIÓN TECNOLÓGICA Y APOYO A LA GESTIÓN DE PROPIEDAD LA INDUSTRIAL</v>
      </c>
      <c r="W98"/>
      <c r="X98"/>
    </row>
    <row r="99" spans="1:24" x14ac:dyDescent="0.25">
      <c r="A99" s="31" t="s">
        <v>732</v>
      </c>
      <c r="B99" t="str">
        <f>VLOOKUP($A99,'Plan de acci�n consolidado 2025'!$A$3:$V$504,B$1,0)</f>
        <v>2023-GRUPO DE TRABAJO DE CENTRO DE INFORMACIÓN TECNOLÓGICA Y APOYO A LA GESTIÓN DE PROPIEDAD LA INDUSTRIAL</v>
      </c>
      <c r="C99">
        <f>VLOOKUP($A99,'Plan de acci�n consolidado 2025'!$A$3:$V$504,C$1,0)</f>
        <v>0</v>
      </c>
      <c r="D99" t="str">
        <f>VLOOKUP($A99,'Plan de acci�n consolidado 2025'!$A$3:$V$504,D$1,0)</f>
        <v>Actividad propia</v>
      </c>
      <c r="E99" t="str">
        <f>VLOOKUP($A99,'Plan de acci�n consolidado 2025'!$A$3:$V$504,E$1,0)</f>
        <v>2023.2.1</v>
      </c>
      <c r="F99" t="str">
        <f>VLOOKUP($A99,'Plan de acci�n consolidado 2025'!$A$3:$V$504,F$1,0)</f>
        <v>N/A</v>
      </c>
      <c r="G99" t="str">
        <f>VLOOKUP($A99,'Plan de acci�n consolidado 2025'!$A$3:$V$504,G$1,0)</f>
        <v>N/A</v>
      </c>
      <c r="H99" t="str">
        <f>VLOOKUP($A99,'Plan de acci�n consolidado 2025'!$A$3:$V$504,H$1,0)</f>
        <v>N/A</v>
      </c>
      <c r="I99" t="str">
        <f>VLOOKUP($A99,'Plan de acci�n consolidado 2025'!$A$3:$V$504,I$1,0)</f>
        <v>N/A</v>
      </c>
      <c r="J99" t="str">
        <f>VLOOKUP($A99,'Plan de acci�n consolidado 2025'!$A$3:$V$504,J$1,0)</f>
        <v>N/A</v>
      </c>
      <c r="K99" t="str">
        <f>VLOOKUP($A99,'Plan de acci�n consolidado 2025'!$A$3:$V$504,K$1,0)</f>
        <v>N/A</v>
      </c>
      <c r="L99" t="str">
        <f>VLOOKUP($A99,'Plan de acci�n consolidado 2025'!$A$3:$V$504,L$1,0)</f>
        <v>N/A</v>
      </c>
      <c r="M99" t="str">
        <f>VLOOKUP($A99,'Plan de acci�n consolidado 2025'!$A$3:$V$504,M$1,0)</f>
        <v>N/A</v>
      </c>
      <c r="N99" t="str">
        <f>VLOOKUP($A99,'Plan de acci�n consolidado 2025'!$A$3:$V$504,N$1,0)</f>
        <v>N/A</v>
      </c>
      <c r="O99" t="str">
        <f>VLOOKUP($A99,'Plan de acci�n consolidado 2025'!$A$3:$V$504,O$1,0)</f>
        <v>Elaborar la propuesta de estructura para la realización de las mesas de integración para la conexión de actores del ecosistema de innovación involucrados en temas de Propiedad Industrial y transferencia tecnológica. (Documento con la propuesta elaborado)</v>
      </c>
      <c r="P99">
        <f>VLOOKUP($A99,'Plan de acci�n consolidado 2025'!$A$3:$V$504,P$1,0)</f>
        <v>60</v>
      </c>
      <c r="Q99">
        <f>VLOOKUP($A99,'Plan de acci�n consolidado 2025'!$A$3:$V$504,Q$1,0)</f>
        <v>1</v>
      </c>
      <c r="R99" t="str">
        <f>VLOOKUP($A99,'Plan de acci�n consolidado 2025'!$A$3:$V$504,R$1,0)</f>
        <v>Númerica</v>
      </c>
      <c r="S99" t="str">
        <f>VLOOKUP($A99,'Plan de acci�n consolidado 2025'!$A$3:$V$504,S$1,0)</f>
        <v># de propuestas realizadas / 1 propuesta por realizar</v>
      </c>
      <c r="T99" s="183" t="str">
        <f>VLOOKUP($A99,'Plan de acci�n consolidado 2025'!$A$3:$V$504,T$1,0)</f>
        <v>2025-01-13</v>
      </c>
      <c r="U99" s="183" t="str">
        <f>VLOOKUP($A99,'Plan de acci�n consolidado 2025'!$A$3:$V$504,U$1,0)</f>
        <v>2025-03-31</v>
      </c>
      <c r="V99" t="str">
        <f>VLOOKUP($A99,'Plan de acci�n consolidado 2025'!$A$3:$V$504,V$1,0)</f>
        <v>2023-GRUPO DE TRABAJO DE CENTRO DE INFORMACIÓN TECNOLÓGICA Y APOYO A LA GESTIÓN DE PROPIEDAD LA INDUSTRIAL</v>
      </c>
      <c r="W99"/>
      <c r="X99"/>
    </row>
    <row r="100" spans="1:24" x14ac:dyDescent="0.25">
      <c r="A100" s="31" t="s">
        <v>734</v>
      </c>
      <c r="B100" t="str">
        <f>VLOOKUP($A100,'Plan de acci�n consolidado 2025'!$A$3:$V$504,B$1,0)</f>
        <v>2023-GRUPO DE TRABAJO DE CENTRO DE INFORMACIÓN TECNOLÓGICA Y APOYO A LA GESTIÓN DE PROPIEDAD LA INDUSTRIAL</v>
      </c>
      <c r="C100">
        <f>VLOOKUP($A100,'Plan de acci�n consolidado 2025'!$A$3:$V$504,C$1,0)</f>
        <v>0</v>
      </c>
      <c r="D100" t="str">
        <f>VLOOKUP($A100,'Plan de acci�n consolidado 2025'!$A$3:$V$504,D$1,0)</f>
        <v>Actividad propia</v>
      </c>
      <c r="E100" t="str">
        <f>VLOOKUP($A100,'Plan de acci�n consolidado 2025'!$A$3:$V$504,E$1,0)</f>
        <v>2023.2.2</v>
      </c>
      <c r="F100" t="str">
        <f>VLOOKUP($A100,'Plan de acci�n consolidado 2025'!$A$3:$V$504,F$1,0)</f>
        <v>N/A</v>
      </c>
      <c r="G100" t="str">
        <f>VLOOKUP($A100,'Plan de acci�n consolidado 2025'!$A$3:$V$504,G$1,0)</f>
        <v>N/A</v>
      </c>
      <c r="H100" t="str">
        <f>VLOOKUP($A100,'Plan de acci�n consolidado 2025'!$A$3:$V$504,H$1,0)</f>
        <v>N/A</v>
      </c>
      <c r="I100" t="str">
        <f>VLOOKUP($A100,'Plan de acci�n consolidado 2025'!$A$3:$V$504,I$1,0)</f>
        <v>N/A</v>
      </c>
      <c r="J100" t="str">
        <f>VLOOKUP($A100,'Plan de acci�n consolidado 2025'!$A$3:$V$504,J$1,0)</f>
        <v>N/A</v>
      </c>
      <c r="K100" t="str">
        <f>VLOOKUP($A100,'Plan de acci�n consolidado 2025'!$A$3:$V$504,K$1,0)</f>
        <v>N/A</v>
      </c>
      <c r="L100" t="str">
        <f>VLOOKUP($A100,'Plan de acci�n consolidado 2025'!$A$3:$V$504,L$1,0)</f>
        <v>N/A</v>
      </c>
      <c r="M100" t="str">
        <f>VLOOKUP($A100,'Plan de acci�n consolidado 2025'!$A$3:$V$504,M$1,0)</f>
        <v>N/A</v>
      </c>
      <c r="N100" t="str">
        <f>VLOOKUP($A100,'Plan de acci�n consolidado 2025'!$A$3:$V$504,N$1,0)</f>
        <v>N/A</v>
      </c>
      <c r="O100" t="str">
        <f>VLOOKUP($A100,'Plan de acci�n consolidado 2025'!$A$3:$V$504,O$1,0)</f>
        <v>Realizar las mesas de integración  (Actas de reunión firmadas)</v>
      </c>
      <c r="P100">
        <f>VLOOKUP($A100,'Plan de acci�n consolidado 2025'!$A$3:$V$504,P$1,0)</f>
        <v>40</v>
      </c>
      <c r="Q100">
        <f>VLOOKUP($A100,'Plan de acci�n consolidado 2025'!$A$3:$V$504,Q$1,0)</f>
        <v>2</v>
      </c>
      <c r="R100" t="str">
        <f>VLOOKUP($A100,'Plan de acci�n consolidado 2025'!$A$3:$V$504,R$1,0)</f>
        <v>Númerica</v>
      </c>
      <c r="S100" t="str">
        <f>VLOOKUP($A100,'Plan de acci�n consolidado 2025'!$A$3:$V$504,S$1,0)</f>
        <v># de mesas de integración realizadas / 2 mesas de integración por realizar</v>
      </c>
      <c r="T100" s="183" t="str">
        <f>VLOOKUP($A100,'Plan de acci�n consolidado 2025'!$A$3:$V$504,T$1,0)</f>
        <v>2025-04-01</v>
      </c>
      <c r="U100" s="183" t="str">
        <f>VLOOKUP($A100,'Plan de acci�n consolidado 2025'!$A$3:$V$504,U$1,0)</f>
        <v>2025-11-28</v>
      </c>
      <c r="V100" t="str">
        <f>VLOOKUP($A100,'Plan de acci�n consolidado 2025'!$A$3:$V$504,V$1,0)</f>
        <v>2023-GRUPO DE TRABAJO DE CENTRO DE INFORMACIÓN TECNOLÓGICA Y APOYO A LA GESTIÓN DE PROPIEDAD LA INDUSTRIAL</v>
      </c>
      <c r="W100"/>
      <c r="X100"/>
    </row>
    <row r="101" spans="1:24" x14ac:dyDescent="0.25">
      <c r="A101" s="31" t="s">
        <v>735</v>
      </c>
      <c r="B101" t="str">
        <f>VLOOKUP($A101,'Plan de acci�n consolidado 2025'!$A$3:$V$504,B$1,0)</f>
        <v>2023-GRUPO DE TRABAJO DE CENTRO DE INFORMACIÓN TECNOLÓGICA Y APOYO A LA GESTIÓN DE PROPIEDAD LA INDUSTRIAL</v>
      </c>
      <c r="C101">
        <f>VLOOKUP($A101,'Plan de acci�n consolidado 2025'!$A$3:$V$504,C$1,0)</f>
        <v>0</v>
      </c>
      <c r="D101" t="str">
        <f>VLOOKUP($A101,'Plan de acci�n consolidado 2025'!$A$3:$V$504,D$1,0)</f>
        <v>Producto</v>
      </c>
      <c r="E101" t="str">
        <f>VLOOKUP($A101,'Plan de acci�n consolidado 2025'!$A$3:$V$504,E$1,0)</f>
        <v>2023.3</v>
      </c>
      <c r="F101" t="str">
        <f>VLOOKUP($A101,'Plan de acci�n consolidado 2025'!$A$3:$V$504,F$1,0)</f>
        <v>Operativo</v>
      </c>
      <c r="G101" t="str">
        <f>VLOOKUP($A101,'Plan de acci�n consolidado 2025'!$A$3:$V$504,G$1,0)</f>
        <v xml:space="preserve">Promover el enfoque preventivo, diferencial y territorial en el que hacer misional de la entidad 
</v>
      </c>
      <c r="H101" t="str">
        <f>VLOOKUP($A101,'Plan de acci�n consolidado 2025'!$A$3:$V$504,H$1,0)</f>
        <v xml:space="preserve">Cumplimiento de productos del PAI asociados a Promover el enfoque preventivo, diferencial y territorial en el que hacer misional de la entidad 
</v>
      </c>
      <c r="I101" t="str">
        <f>VLOOKUP($A101,'Plan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1" t="str">
        <f>VLOOKUP($A101,'Plan de acci�n consolidado 2025'!$A$3:$V$504,J$1,0)</f>
        <v xml:space="preserve">PND - 2-03-9-b- Seguridad humana y justicia social - Aprovechamiento de la propiedad intelectual </v>
      </c>
      <c r="K101" t="str">
        <f>VLOOKUP($A101,'Plan de acci�n consolidado 2025'!$A$3:$V$504,K$1,0)</f>
        <v>No</v>
      </c>
      <c r="L101" t="str">
        <f>VLOOKUP($A101,'Plan de acci�n consolidado 2025'!$A$3:$V$504,L$1,0)</f>
        <v>C-3503-0200-0014-20309b</v>
      </c>
      <c r="M101" t="str">
        <f>VLOOKUP($A101,'Plan de acci�n consolidado 2025'!$A$3:$V$504,M$1,0)</f>
        <v>Política Servicio al Ciudadano_DIMENSIÓN Gestión con Valores para Resultados</v>
      </c>
      <c r="N101" t="str">
        <f>VLOOKUP($A101,'Plan de acci�n consolidado 2025'!$A$3:$V$504,N$1,0)</f>
        <v>PEI_15;
PES_20230102;
PND_ 2_Fomentar estrategiasDe sensibilizaciónPara el reconocimiento, aprovechamiento y uso responsableDe losDerechosDePI</v>
      </c>
      <c r="O101" t="str">
        <f>VLOOKUP($A101,'Plan de acci�n consolidado 2025'!$A$3:$V$504,O$1,0)</f>
        <v>Programas de fomento para el uso estratégico de la propiedad industrial en la Economía Popular, ejecutados.  (Matriz de seguimiento e informe final de ejecución de los programas)</v>
      </c>
      <c r="P101">
        <f>VLOOKUP($A101,'Plan de acci�n consolidado 2025'!$A$3:$V$504,P$1,0)</f>
        <v>30</v>
      </c>
      <c r="Q101">
        <f>VLOOKUP($A101,'Plan de acci�n consolidado 2025'!$A$3:$V$504,Q$1,0)</f>
        <v>100</v>
      </c>
      <c r="R101" t="str">
        <f>VLOOKUP($A101,'Plan de acci�n consolidado 2025'!$A$3:$V$504,R$1,0)</f>
        <v>Porcentual</v>
      </c>
      <c r="S101" t="str">
        <f>VLOOKUP($A101,'Plan de acci�n consolidado 2025'!$A$3:$V$504,S$1,0)</f>
        <v>% de seguimientos realizados / 100% de seguimientos programados</v>
      </c>
      <c r="T101" s="183" t="str">
        <f>VLOOKUP($A101,'Plan de acci�n consolidado 2025'!$A$3:$V$504,T$1,0)</f>
        <v>2025-02-03</v>
      </c>
      <c r="U101" s="183" t="str">
        <f>VLOOKUP($A101,'Plan de acci�n consolidado 2025'!$A$3:$V$504,U$1,0)</f>
        <v>2025-11-28</v>
      </c>
      <c r="V101" t="str">
        <f>VLOOKUP($A101,'Plan de acci�n consolidado 2025'!$A$3:$V$504,V$1,0)</f>
        <v>2023-GRUPO DE TRABAJO DE CENTRO DE INFORMACIÓN TECNOLÓGICA Y APOYO A LA GESTIÓN DE PROPIEDAD LA INDUSTRIAL</v>
      </c>
      <c r="W101"/>
      <c r="X101"/>
    </row>
    <row r="102" spans="1:24" x14ac:dyDescent="0.25">
      <c r="A102" s="31" t="s">
        <v>736</v>
      </c>
      <c r="B102" t="str">
        <f>VLOOKUP($A102,'Plan de acci�n consolidado 2025'!$A$3:$V$504,B$1,0)</f>
        <v>2023-GRUPO DE TRABAJO DE CENTRO DE INFORMACIÓN TECNOLÓGICA Y APOYO A LA GESTIÓN DE PROPIEDAD LA INDUSTRIAL</v>
      </c>
      <c r="C102">
        <f>VLOOKUP($A102,'Plan de acci�n consolidado 2025'!$A$3:$V$504,C$1,0)</f>
        <v>0</v>
      </c>
      <c r="D102" t="str">
        <f>VLOOKUP($A102,'Plan de acci�n consolidado 2025'!$A$3:$V$504,D$1,0)</f>
        <v>Actividad propia</v>
      </c>
      <c r="E102" t="str">
        <f>VLOOKUP($A102,'Plan de acci�n consolidado 2025'!$A$3:$V$504,E$1,0)</f>
        <v>2023.3.1</v>
      </c>
      <c r="F102" t="str">
        <f>VLOOKUP($A102,'Plan de acci�n consolidado 2025'!$A$3:$V$504,F$1,0)</f>
        <v>N/A</v>
      </c>
      <c r="G102" t="str">
        <f>VLOOKUP($A102,'Plan de acci�n consolidado 2025'!$A$3:$V$504,G$1,0)</f>
        <v>N/A</v>
      </c>
      <c r="H102" t="str">
        <f>VLOOKUP($A102,'Plan de acci�n consolidado 2025'!$A$3:$V$504,H$1,0)</f>
        <v>N/A</v>
      </c>
      <c r="I102" t="str">
        <f>VLOOKUP($A102,'Plan de acci�n consolidado 2025'!$A$3:$V$504,I$1,0)</f>
        <v>N/A</v>
      </c>
      <c r="J102" t="str">
        <f>VLOOKUP($A102,'Plan de acci�n consolidado 2025'!$A$3:$V$504,J$1,0)</f>
        <v>N/A</v>
      </c>
      <c r="K102" t="str">
        <f>VLOOKUP($A102,'Plan de acci�n consolidado 2025'!$A$3:$V$504,K$1,0)</f>
        <v>N/A</v>
      </c>
      <c r="L102" t="str">
        <f>VLOOKUP($A102,'Plan de acci�n consolidado 2025'!$A$3:$V$504,L$1,0)</f>
        <v>N/A</v>
      </c>
      <c r="M102" t="str">
        <f>VLOOKUP($A102,'Plan de acci�n consolidado 2025'!$A$3:$V$504,M$1,0)</f>
        <v>N/A</v>
      </c>
      <c r="N102" t="str">
        <f>VLOOKUP($A102,'Plan de acci�n consolidado 2025'!$A$3:$V$504,N$1,0)</f>
        <v>N/A</v>
      </c>
      <c r="O102" t="str">
        <f>VLOOKUP($A102,'Plan de acci�n consolidado 2025'!$A$3:$V$504,O$1,0)</f>
        <v>Elaborar matriz programación de jornadas y seguimiento de ejecución del programa</v>
      </c>
      <c r="P102">
        <f>VLOOKUP($A102,'Plan de acci�n consolidado 2025'!$A$3:$V$504,P$1,0)</f>
        <v>60</v>
      </c>
      <c r="Q102">
        <f>VLOOKUP($A102,'Plan de acci�n consolidado 2025'!$A$3:$V$504,Q$1,0)</f>
        <v>1</v>
      </c>
      <c r="R102" t="str">
        <f>VLOOKUP($A102,'Plan de acci�n consolidado 2025'!$A$3:$V$504,R$1,0)</f>
        <v>Númerica</v>
      </c>
      <c r="S102" t="str">
        <f>VLOOKUP($A102,'Plan de acci�n consolidado 2025'!$A$3:$V$504,S$1,0)</f>
        <v># de matrices realizadas / 1 matrices programadas</v>
      </c>
      <c r="T102" s="183" t="str">
        <f>VLOOKUP($A102,'Plan de acci�n consolidado 2025'!$A$3:$V$504,T$1,0)</f>
        <v>2025-02-03</v>
      </c>
      <c r="U102" s="183" t="str">
        <f>VLOOKUP($A102,'Plan de acci�n consolidado 2025'!$A$3:$V$504,U$1,0)</f>
        <v>2025-02-28</v>
      </c>
      <c r="V102" t="str">
        <f>VLOOKUP($A102,'Plan de acci�n consolidado 2025'!$A$3:$V$504,V$1,0)</f>
        <v>2023-GRUPO DE TRABAJO DE CENTRO DE INFORMACIÓN TECNOLÓGICA Y APOYO A LA GESTIÓN DE PROPIEDAD LA INDUSTRIAL</v>
      </c>
      <c r="W102"/>
      <c r="X102"/>
    </row>
    <row r="103" spans="1:24" x14ac:dyDescent="0.25">
      <c r="A103" s="31" t="s">
        <v>737</v>
      </c>
      <c r="B103" t="str">
        <f>VLOOKUP($A103,'Plan de acci�n consolidado 2025'!$A$3:$V$504,B$1,0)</f>
        <v>2023-GRUPO DE TRABAJO DE CENTRO DE INFORMACIÓN TECNOLÓGICA Y APOYO A LA GESTIÓN DE PROPIEDAD LA INDUSTRIAL</v>
      </c>
      <c r="C103">
        <f>VLOOKUP($A103,'Plan de acci�n consolidado 2025'!$A$3:$V$504,C$1,0)</f>
        <v>0</v>
      </c>
      <c r="D103" t="str">
        <f>VLOOKUP($A103,'Plan de acci�n consolidado 2025'!$A$3:$V$504,D$1,0)</f>
        <v>Actividad propia</v>
      </c>
      <c r="E103" t="str">
        <f>VLOOKUP($A103,'Plan de acci�n consolidado 2025'!$A$3:$V$504,E$1,0)</f>
        <v>2023.3.2</v>
      </c>
      <c r="F103" t="str">
        <f>VLOOKUP($A103,'Plan de acci�n consolidado 2025'!$A$3:$V$504,F$1,0)</f>
        <v>N/A</v>
      </c>
      <c r="G103" t="str">
        <f>VLOOKUP($A103,'Plan de acci�n consolidado 2025'!$A$3:$V$504,G$1,0)</f>
        <v>N/A</v>
      </c>
      <c r="H103" t="str">
        <f>VLOOKUP($A103,'Plan de acci�n consolidado 2025'!$A$3:$V$504,H$1,0)</f>
        <v>N/A</v>
      </c>
      <c r="I103" t="str">
        <f>VLOOKUP($A103,'Plan de acci�n consolidado 2025'!$A$3:$V$504,I$1,0)</f>
        <v>N/A</v>
      </c>
      <c r="J103" t="str">
        <f>VLOOKUP($A103,'Plan de acci�n consolidado 2025'!$A$3:$V$504,J$1,0)</f>
        <v>N/A</v>
      </c>
      <c r="K103" t="str">
        <f>VLOOKUP($A103,'Plan de acci�n consolidado 2025'!$A$3:$V$504,K$1,0)</f>
        <v>N/A</v>
      </c>
      <c r="L103" t="str">
        <f>VLOOKUP($A103,'Plan de acci�n consolidado 2025'!$A$3:$V$504,L$1,0)</f>
        <v>N/A</v>
      </c>
      <c r="M103" t="str">
        <f>VLOOKUP($A103,'Plan de acci�n consolidado 2025'!$A$3:$V$504,M$1,0)</f>
        <v>N/A</v>
      </c>
      <c r="N103" t="str">
        <f>VLOOKUP($A103,'Plan de acci�n consolidado 2025'!$A$3:$V$504,N$1,0)</f>
        <v>N/A</v>
      </c>
      <c r="O103" t="str">
        <f>VLOOKUP($A103,'Plan de acci�n consolidado 2025'!$A$3:$V$504,O$1,0)</f>
        <v>Ejecutar el programa Propiedad Industrial para emprendedores PI-e.   (Matriz de seguimiento e Informe final del programa)</v>
      </c>
      <c r="P103">
        <f>VLOOKUP($A103,'Plan de acci�n consolidado 2025'!$A$3:$V$504,P$1,0)</f>
        <v>10</v>
      </c>
      <c r="Q103">
        <f>VLOOKUP($A103,'Plan de acci�n consolidado 2025'!$A$3:$V$504,Q$1,0)</f>
        <v>100</v>
      </c>
      <c r="R103" t="str">
        <f>VLOOKUP($A103,'Plan de acci�n consolidado 2025'!$A$3:$V$504,R$1,0)</f>
        <v>Porcentual</v>
      </c>
      <c r="S103" t="str">
        <f>VLOOKUP($A103,'Plan de acci�n consolidado 2025'!$A$3:$V$504,S$1,0)</f>
        <v>% de seguimientos realizados / 100% de seguimientos programados</v>
      </c>
      <c r="T103" s="183" t="str">
        <f>VLOOKUP($A103,'Plan de acci�n consolidado 2025'!$A$3:$V$504,T$1,0)</f>
        <v>2025-02-03</v>
      </c>
      <c r="U103" s="183" t="str">
        <f>VLOOKUP($A103,'Plan de acci�n consolidado 2025'!$A$3:$V$504,U$1,0)</f>
        <v>2025-11-28</v>
      </c>
      <c r="V103" t="str">
        <f>VLOOKUP($A103,'Plan de acci�n consolidado 2025'!$A$3:$V$504,V$1,0)</f>
        <v>2023-GRUPO DE TRABAJO DE CENTRO DE INFORMACIÓN TECNOLÓGICA Y APOYO A LA GESTIÓN DE PROPIEDAD LA INDUSTRIAL</v>
      </c>
      <c r="W103"/>
      <c r="X103"/>
    </row>
    <row r="104" spans="1:24" x14ac:dyDescent="0.25">
      <c r="A104" s="31" t="s">
        <v>738</v>
      </c>
      <c r="B104" t="str">
        <f>VLOOKUP($A104,'Plan de acci�n consolidado 2025'!$A$3:$V$504,B$1,0)</f>
        <v>2023-GRUPO DE TRABAJO DE CENTRO DE INFORMACIÓN TECNOLÓGICA Y APOYO A LA GESTIÓN DE PROPIEDAD LA INDUSTRIAL</v>
      </c>
      <c r="C104">
        <f>VLOOKUP($A104,'Plan de acci�n consolidado 2025'!$A$3:$V$504,C$1,0)</f>
        <v>0</v>
      </c>
      <c r="D104" t="str">
        <f>VLOOKUP($A104,'Plan de acci�n consolidado 2025'!$A$3:$V$504,D$1,0)</f>
        <v>Actividad propia</v>
      </c>
      <c r="E104" t="str">
        <f>VLOOKUP($A104,'Plan de acci�n consolidado 2025'!$A$3:$V$504,E$1,0)</f>
        <v>2023.3.3</v>
      </c>
      <c r="F104" t="str">
        <f>VLOOKUP($A104,'Plan de acci�n consolidado 2025'!$A$3:$V$504,F$1,0)</f>
        <v>N/A</v>
      </c>
      <c r="G104" t="str">
        <f>VLOOKUP($A104,'Plan de acci�n consolidado 2025'!$A$3:$V$504,G$1,0)</f>
        <v>N/A</v>
      </c>
      <c r="H104" t="str">
        <f>VLOOKUP($A104,'Plan de acci�n consolidado 2025'!$A$3:$V$504,H$1,0)</f>
        <v>N/A</v>
      </c>
      <c r="I104" t="str">
        <f>VLOOKUP($A104,'Plan de acci�n consolidado 2025'!$A$3:$V$504,I$1,0)</f>
        <v>N/A</v>
      </c>
      <c r="J104" t="str">
        <f>VLOOKUP($A104,'Plan de acci�n consolidado 2025'!$A$3:$V$504,J$1,0)</f>
        <v>N/A</v>
      </c>
      <c r="K104" t="str">
        <f>VLOOKUP($A104,'Plan de acci�n consolidado 2025'!$A$3:$V$504,K$1,0)</f>
        <v>N/A</v>
      </c>
      <c r="L104" t="str">
        <f>VLOOKUP($A104,'Plan de acci�n consolidado 2025'!$A$3:$V$504,L$1,0)</f>
        <v>N/A</v>
      </c>
      <c r="M104" t="str">
        <f>VLOOKUP($A104,'Plan de acci�n consolidado 2025'!$A$3:$V$504,M$1,0)</f>
        <v>N/A</v>
      </c>
      <c r="N104" t="str">
        <f>VLOOKUP($A104,'Plan de acci�n consolidado 2025'!$A$3:$V$504,N$1,0)</f>
        <v>N/A</v>
      </c>
      <c r="O104" t="str">
        <f>VLOOKUP($A104,'Plan de acci�n consolidado 2025'!$A$3:$V$504,O$1,0)</f>
        <v>Elaborar matriz de etapas para el seguimiento de ejecución de la estrategia</v>
      </c>
      <c r="P104">
        <f>VLOOKUP($A104,'Plan de acci�n consolidado 2025'!$A$3:$V$504,P$1,0)</f>
        <v>10</v>
      </c>
      <c r="Q104">
        <f>VLOOKUP($A104,'Plan de acci�n consolidado 2025'!$A$3:$V$504,Q$1,0)</f>
        <v>1</v>
      </c>
      <c r="R104" t="str">
        <f>VLOOKUP($A104,'Plan de acci�n consolidado 2025'!$A$3:$V$504,R$1,0)</f>
        <v>Númerica</v>
      </c>
      <c r="S104" t="str">
        <f>VLOOKUP($A104,'Plan de acci�n consolidado 2025'!$A$3:$V$504,S$1,0)</f>
        <v># de matrices realizadas / 1 matrices programadas</v>
      </c>
      <c r="T104" s="183" t="str">
        <f>VLOOKUP($A104,'Plan de acci�n consolidado 2025'!$A$3:$V$504,T$1,0)</f>
        <v>2025-02-03</v>
      </c>
      <c r="U104" s="183" t="str">
        <f>VLOOKUP($A104,'Plan de acci�n consolidado 2025'!$A$3:$V$504,U$1,0)</f>
        <v>2025-02-28</v>
      </c>
      <c r="V104" t="str">
        <f>VLOOKUP($A104,'Plan de acci�n consolidado 2025'!$A$3:$V$504,V$1,0)</f>
        <v>2023-GRUPO DE TRABAJO DE CENTRO DE INFORMACIÓN TECNOLÓGICA Y APOYO A LA GESTIÓN DE PROPIEDAD LA INDUSTRIAL</v>
      </c>
      <c r="W104"/>
      <c r="X104"/>
    </row>
    <row r="105" spans="1:24" x14ac:dyDescent="0.25">
      <c r="A105" s="31" t="s">
        <v>739</v>
      </c>
      <c r="B105" t="str">
        <f>VLOOKUP($A105,'Plan de acci�n consolidado 2025'!$A$3:$V$504,B$1,0)</f>
        <v>2023-GRUPO DE TRABAJO DE CENTRO DE INFORMACIÓN TECNOLÓGICA Y APOYO A LA GESTIÓN DE PROPIEDAD LA INDUSTRIAL</v>
      </c>
      <c r="C105">
        <f>VLOOKUP($A105,'Plan de acci�n consolidado 2025'!$A$3:$V$504,C$1,0)</f>
        <v>0</v>
      </c>
      <c r="D105" t="str">
        <f>VLOOKUP($A105,'Plan de acci�n consolidado 2025'!$A$3:$V$504,D$1,0)</f>
        <v>Actividad propia</v>
      </c>
      <c r="E105" t="str">
        <f>VLOOKUP($A105,'Plan de acci�n consolidado 2025'!$A$3:$V$504,E$1,0)</f>
        <v>2023.3.4</v>
      </c>
      <c r="F105" t="str">
        <f>VLOOKUP($A105,'Plan de acci�n consolidado 2025'!$A$3:$V$504,F$1,0)</f>
        <v>N/A</v>
      </c>
      <c r="G105" t="str">
        <f>VLOOKUP($A105,'Plan de acci�n consolidado 2025'!$A$3:$V$504,G$1,0)</f>
        <v>N/A</v>
      </c>
      <c r="H105" t="str">
        <f>VLOOKUP($A105,'Plan de acci�n consolidado 2025'!$A$3:$V$504,H$1,0)</f>
        <v>N/A</v>
      </c>
      <c r="I105" t="str">
        <f>VLOOKUP($A105,'Plan de acci�n consolidado 2025'!$A$3:$V$504,I$1,0)</f>
        <v>N/A</v>
      </c>
      <c r="J105" t="str">
        <f>VLOOKUP($A105,'Plan de acci�n consolidado 2025'!$A$3:$V$504,J$1,0)</f>
        <v>N/A</v>
      </c>
      <c r="K105" t="str">
        <f>VLOOKUP($A105,'Plan de acci�n consolidado 2025'!$A$3:$V$504,K$1,0)</f>
        <v>N/A</v>
      </c>
      <c r="L105" t="str">
        <f>VLOOKUP($A105,'Plan de acci�n consolidado 2025'!$A$3:$V$504,L$1,0)</f>
        <v>N/A</v>
      </c>
      <c r="M105" t="str">
        <f>VLOOKUP($A105,'Plan de acci�n consolidado 2025'!$A$3:$V$504,M$1,0)</f>
        <v>N/A</v>
      </c>
      <c r="N105" t="str">
        <f>VLOOKUP($A105,'Plan de acci�n consolidado 2025'!$A$3:$V$504,N$1,0)</f>
        <v>N/A</v>
      </c>
      <c r="O105" t="str">
        <f>VLOOKUP($A105,'Plan de acci�n consolidado 2025'!$A$3:$V$504,O$1,0)</f>
        <v>Ejecutar la estrategia Marcas de paz.  (Matriz de seguimiento e Informe final del programa)</v>
      </c>
      <c r="P105">
        <f>VLOOKUP($A105,'Plan de acci�n consolidado 2025'!$A$3:$V$504,P$1,0)</f>
        <v>20</v>
      </c>
      <c r="Q105">
        <f>VLOOKUP($A105,'Plan de acci�n consolidado 2025'!$A$3:$V$504,Q$1,0)</f>
        <v>100</v>
      </c>
      <c r="R105" t="str">
        <f>VLOOKUP($A105,'Plan de acci�n consolidado 2025'!$A$3:$V$504,R$1,0)</f>
        <v>Porcentual</v>
      </c>
      <c r="S105" t="str">
        <f>VLOOKUP($A105,'Plan de acci�n consolidado 2025'!$A$3:$V$504,S$1,0)</f>
        <v>% de seguimientos realizados / 100% de seguimientos programados</v>
      </c>
      <c r="T105" s="183" t="str">
        <f>VLOOKUP($A105,'Plan de acci�n consolidado 2025'!$A$3:$V$504,T$1,0)</f>
        <v>2025-02-03</v>
      </c>
      <c r="U105" s="183" t="str">
        <f>VLOOKUP($A105,'Plan de acci�n consolidado 2025'!$A$3:$V$504,U$1,0)</f>
        <v>2025-11-28</v>
      </c>
      <c r="V105" t="str">
        <f>VLOOKUP($A105,'Plan de acci�n consolidado 2025'!$A$3:$V$504,V$1,0)</f>
        <v>2023-GRUPO DE TRABAJO DE CENTRO DE INFORMACIÓN TECNOLÓGICA Y APOYO A LA GESTIÓN DE PROPIEDAD LA INDUSTRIAL</v>
      </c>
      <c r="W105"/>
      <c r="X105"/>
    </row>
    <row r="106" spans="1:24" x14ac:dyDescent="0.25">
      <c r="A106" s="31" t="s">
        <v>740</v>
      </c>
      <c r="B106" t="str">
        <f>VLOOKUP($A106,'Plan de acci�n consolidado 2025'!$A$3:$V$504,B$1,0)</f>
        <v>2023-GRUPO DE TRABAJO DE CENTRO DE INFORMACIÓN TECNOLÓGICA Y APOYO A LA GESTIÓN DE PROPIEDAD LA INDUSTRIAL</v>
      </c>
      <c r="C106">
        <f>VLOOKUP($A106,'Plan de acci�n consolidado 2025'!$A$3:$V$504,C$1,0)</f>
        <v>0</v>
      </c>
      <c r="D106" t="str">
        <f>VLOOKUP($A106,'Plan de acci�n consolidado 2025'!$A$3:$V$504,D$1,0)</f>
        <v>Producto</v>
      </c>
      <c r="E106" t="str">
        <f>VLOOKUP($A106,'Plan de acci�n consolidado 2025'!$A$3:$V$504,E$1,0)</f>
        <v>2023.4</v>
      </c>
      <c r="F106" t="str">
        <f>VLOOKUP($A106,'Plan de acci�n consolidado 2025'!$A$3:$V$504,F$1,0)</f>
        <v>Operativo</v>
      </c>
      <c r="G106" t="str">
        <f>VLOOKUP($A106,'Plan de acci�n consolidado 2025'!$A$3:$V$504,G$1,0)</f>
        <v xml:space="preserve">Promover el enfoque preventivo, diferencial y territorial en el que hacer misional de la entidad 
</v>
      </c>
      <c r="H106" t="str">
        <f>VLOOKUP($A106,'Plan de acci�n consolidado 2025'!$A$3:$V$504,H$1,0)</f>
        <v xml:space="preserve">Cumplimiento de productos del PAI asociados a Fortalecer la gestión de la información, el conocimiento y la innovación para optimizar la capacidad institucional 
</v>
      </c>
      <c r="I106" t="str">
        <f>VLOOKUP($A106,'Plan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t="str">
        <f>VLOOKUP($A106,'Plan de acci�n consolidado 2025'!$A$3:$V$504,J$1,0)</f>
        <v xml:space="preserve">PND - 2-03-9-b- Seguridad humana y justicia social - Aprovechamiento de la propiedad intelectual </v>
      </c>
      <c r="K106" t="str">
        <f>VLOOKUP($A106,'Plan de acci�n consolidado 2025'!$A$3:$V$504,K$1,0)</f>
        <v>No</v>
      </c>
      <c r="L106" t="str">
        <f>VLOOKUP($A106,'Plan de acci�n consolidado 2025'!$A$3:$V$504,L$1,0)</f>
        <v>C-3503-0200-0014-20309b</v>
      </c>
      <c r="M106" t="str">
        <f>VLOOKUP($A106,'Plan de acci�n consolidado 2025'!$A$3:$V$504,M$1,0)</f>
        <v>Política Servicio al Ciudadano_DIMENSIÓN Gestión con Valores para Resultados</v>
      </c>
      <c r="N106" t="str">
        <f>VLOOKUP($A106,'Plan de acci�n consolidado 2025'!$A$3:$V$504,N$1,0)</f>
        <v>CONPES 3934 Acción 4.7;
PEI_38;
PND_3_Brindar acompañamiento a inventores yPromover el usoDe la informaciónDePatentes ;
PND_4_ReinvertirParteDe las tasas recaudadasPorPropiedad industrial en el funcionamiento yPromociónDe la innovación</v>
      </c>
      <c r="O106" t="str">
        <f>VLOOKUP($A106,'Plan de acci�n consolidado 2025'!$A$3:$V$504,O$1,0)</f>
        <v>Boletines tecnológicos para la  promoción y difusión del sistema de propiedad industrial para empresas, centros de investigación y en general aquellas entidades que desarrollen tecnologías verdes, divulgados (Informe de divulgación)</v>
      </c>
      <c r="P106">
        <f>VLOOKUP($A106,'Plan de acci�n consolidado 2025'!$A$3:$V$504,P$1,0)</f>
        <v>10</v>
      </c>
      <c r="Q106">
        <f>VLOOKUP($A106,'Plan de acci�n consolidado 2025'!$A$3:$V$504,Q$1,0)</f>
        <v>2</v>
      </c>
      <c r="R106" t="str">
        <f>VLOOKUP($A106,'Plan de acci�n consolidado 2025'!$A$3:$V$504,R$1,0)</f>
        <v>Númerica</v>
      </c>
      <c r="S106" t="str">
        <f>VLOOKUP($A106,'Plan de acci�n consolidado 2025'!$A$3:$V$504,S$1,0)</f>
        <v># de Boletines divulgados / 2 Boletines por divulgar</v>
      </c>
      <c r="T106" s="183" t="str">
        <f>VLOOKUP($A106,'Plan de acci�n consolidado 2025'!$A$3:$V$504,T$1,0)</f>
        <v>2025-02-03</v>
      </c>
      <c r="U106" s="183" t="str">
        <f>VLOOKUP($A106,'Plan de acci�n consolidado 2025'!$A$3:$V$504,U$1,0)</f>
        <v>2025-12-12</v>
      </c>
      <c r="V106" t="str">
        <f>VLOOKUP($A106,'Plan de acci�n consolidado 2025'!$A$3:$V$504,V$1,0)</f>
        <v>2023-GRUPO DE TRABAJO DE CENTRO DE INFORMACIÓN TECNOLÓGICA Y APOYO A LA GESTIÓN DE PROPIEDAD LA INDUSTRIAL</v>
      </c>
      <c r="W106"/>
      <c r="X106"/>
    </row>
    <row r="107" spans="1:24" x14ac:dyDescent="0.25">
      <c r="A107" s="31" t="s">
        <v>742</v>
      </c>
      <c r="B107" t="str">
        <f>VLOOKUP($A107,'Plan de acci�n consolidado 2025'!$A$3:$V$504,B$1,0)</f>
        <v>2023-GRUPO DE TRABAJO DE CENTRO DE INFORMACIÓN TECNOLÓGICA Y APOYO A LA GESTIÓN DE PROPIEDAD LA INDUSTRIAL</v>
      </c>
      <c r="C107">
        <f>VLOOKUP($A107,'Plan de acci�n consolidado 2025'!$A$3:$V$504,C$1,0)</f>
        <v>0</v>
      </c>
      <c r="D107" t="str">
        <f>VLOOKUP($A107,'Plan de acci�n consolidado 2025'!$A$3:$V$504,D$1,0)</f>
        <v>Actividad propia</v>
      </c>
      <c r="E107" t="str">
        <f>VLOOKUP($A107,'Plan de acci�n consolidado 2025'!$A$3:$V$504,E$1,0)</f>
        <v>2023.4.1</v>
      </c>
      <c r="F107" t="str">
        <f>VLOOKUP($A107,'Plan de acci�n consolidado 2025'!$A$3:$V$504,F$1,0)</f>
        <v>N/A</v>
      </c>
      <c r="G107" t="str">
        <f>VLOOKUP($A107,'Plan de acci�n consolidado 2025'!$A$3:$V$504,G$1,0)</f>
        <v>N/A</v>
      </c>
      <c r="H107" t="str">
        <f>VLOOKUP($A107,'Plan de acci�n consolidado 2025'!$A$3:$V$504,H$1,0)</f>
        <v>N/A</v>
      </c>
      <c r="I107" t="str">
        <f>VLOOKUP($A107,'Plan de acci�n consolidado 2025'!$A$3:$V$504,I$1,0)</f>
        <v>N/A</v>
      </c>
      <c r="J107" t="str">
        <f>VLOOKUP($A107,'Plan de acci�n consolidado 2025'!$A$3:$V$504,J$1,0)</f>
        <v>N/A</v>
      </c>
      <c r="K107" t="str">
        <f>VLOOKUP($A107,'Plan de acci�n consolidado 2025'!$A$3:$V$504,K$1,0)</f>
        <v>N/A</v>
      </c>
      <c r="L107" t="str">
        <f>VLOOKUP($A107,'Plan de acci�n consolidado 2025'!$A$3:$V$504,L$1,0)</f>
        <v>N/A</v>
      </c>
      <c r="M107" t="str">
        <f>VLOOKUP($A107,'Plan de acci�n consolidado 2025'!$A$3:$V$504,M$1,0)</f>
        <v>N/A</v>
      </c>
      <c r="N107" t="str">
        <f>VLOOKUP($A107,'Plan de acci�n consolidado 2025'!$A$3:$V$504,N$1,0)</f>
        <v>N/A</v>
      </c>
      <c r="O107" t="str">
        <f>VLOOKUP($A107,'Plan de acci�n consolidado 2025'!$A$3:$V$504,O$1,0)</f>
        <v>Definir cronograma de trabajo y estructura del documento para los boletines tecnológicos.  (Cronograma de trabajo definido)</v>
      </c>
      <c r="P107">
        <f>VLOOKUP($A107,'Plan de acci�n consolidado 2025'!$A$3:$V$504,P$1,0)</f>
        <v>10</v>
      </c>
      <c r="Q107">
        <f>VLOOKUP($A107,'Plan de acci�n consolidado 2025'!$A$3:$V$504,Q$1,0)</f>
        <v>1</v>
      </c>
      <c r="R107" t="str">
        <f>VLOOKUP($A107,'Plan de acci�n consolidado 2025'!$A$3:$V$504,R$1,0)</f>
        <v>Númerica</v>
      </c>
      <c r="S107" t="str">
        <f>VLOOKUP($A107,'Plan de acci�n consolidado 2025'!$A$3:$V$504,S$1,0)</f>
        <v># de cronogramas y estructura de los boletines definidos / 1 cronograma y estructura de los boletines por definir</v>
      </c>
      <c r="T107" s="183" t="str">
        <f>VLOOKUP($A107,'Plan de acci�n consolidado 2025'!$A$3:$V$504,T$1,0)</f>
        <v>2025-02-03</v>
      </c>
      <c r="U107" s="183" t="str">
        <f>VLOOKUP($A107,'Plan de acci�n consolidado 2025'!$A$3:$V$504,U$1,0)</f>
        <v>2025-02-28</v>
      </c>
      <c r="V107" t="str">
        <f>VLOOKUP($A107,'Plan de acci�n consolidado 2025'!$A$3:$V$504,V$1,0)</f>
        <v>2023-GRUPO DE TRABAJO DE CENTRO DE INFORMACIÓN TECNOLÓGICA Y APOYO A LA GESTIÓN DE PROPIEDAD LA INDUSTRIAL</v>
      </c>
      <c r="W107"/>
      <c r="X107"/>
    </row>
    <row r="108" spans="1:24" x14ac:dyDescent="0.25">
      <c r="A108" s="31" t="s">
        <v>744</v>
      </c>
      <c r="B108" t="str">
        <f>VLOOKUP($A108,'Plan de acci�n consolidado 2025'!$A$3:$V$504,B$1,0)</f>
        <v>2023-GRUPO DE TRABAJO DE CENTRO DE INFORMACIÓN TECNOLÓGICA Y APOYO A LA GESTIÓN DE PROPIEDAD LA INDUSTRIAL</v>
      </c>
      <c r="C108">
        <f>VLOOKUP($A108,'Plan de acci�n consolidado 2025'!$A$3:$V$504,C$1,0)</f>
        <v>0</v>
      </c>
      <c r="D108" t="str">
        <f>VLOOKUP($A108,'Plan de acci�n consolidado 2025'!$A$3:$V$504,D$1,0)</f>
        <v>Actividad propia</v>
      </c>
      <c r="E108" t="str">
        <f>VLOOKUP($A108,'Plan de acci�n consolidado 2025'!$A$3:$V$504,E$1,0)</f>
        <v>2023.4.2</v>
      </c>
      <c r="F108" t="str">
        <f>VLOOKUP($A108,'Plan de acci�n consolidado 2025'!$A$3:$V$504,F$1,0)</f>
        <v>N/A</v>
      </c>
      <c r="G108" t="str">
        <f>VLOOKUP($A108,'Plan de acci�n consolidado 2025'!$A$3:$V$504,G$1,0)</f>
        <v>N/A</v>
      </c>
      <c r="H108" t="str">
        <f>VLOOKUP($A108,'Plan de acci�n consolidado 2025'!$A$3:$V$504,H$1,0)</f>
        <v>N/A</v>
      </c>
      <c r="I108" t="str">
        <f>VLOOKUP($A108,'Plan de acci�n consolidado 2025'!$A$3:$V$504,I$1,0)</f>
        <v>N/A</v>
      </c>
      <c r="J108" t="str">
        <f>VLOOKUP($A108,'Plan de acci�n consolidado 2025'!$A$3:$V$504,J$1,0)</f>
        <v>N/A</v>
      </c>
      <c r="K108" t="str">
        <f>VLOOKUP($A108,'Plan de acci�n consolidado 2025'!$A$3:$V$504,K$1,0)</f>
        <v>N/A</v>
      </c>
      <c r="L108" t="str">
        <f>VLOOKUP($A108,'Plan de acci�n consolidado 2025'!$A$3:$V$504,L$1,0)</f>
        <v>N/A</v>
      </c>
      <c r="M108" t="str">
        <f>VLOOKUP($A108,'Plan de acci�n consolidado 2025'!$A$3:$V$504,M$1,0)</f>
        <v>N/A</v>
      </c>
      <c r="N108" t="str">
        <f>VLOOKUP($A108,'Plan de acci�n consolidado 2025'!$A$3:$V$504,N$1,0)</f>
        <v>N/A</v>
      </c>
      <c r="O108" t="str">
        <f>VLOOKUP($A108,'Plan de acci�n consolidado 2025'!$A$3:$V$504,O$1,0)</f>
        <v>Elaborar y publicar dos (2) Boletines tecnológicos.  (Capturas de pantalla de la publicación de los boletines tecnológicos)</v>
      </c>
      <c r="P108">
        <f>VLOOKUP($A108,'Plan de acci�n consolidado 2025'!$A$3:$V$504,P$1,0)</f>
        <v>70</v>
      </c>
      <c r="Q108">
        <f>VLOOKUP($A108,'Plan de acci�n consolidado 2025'!$A$3:$V$504,Q$1,0)</f>
        <v>2</v>
      </c>
      <c r="R108" t="str">
        <f>VLOOKUP($A108,'Plan de acci�n consolidado 2025'!$A$3:$V$504,R$1,0)</f>
        <v>Númerica</v>
      </c>
      <c r="S108" t="str">
        <f>VLOOKUP($A108,'Plan de acci�n consolidado 2025'!$A$3:$V$504,S$1,0)</f>
        <v># de Boletines publicados / 2 boletines por publicar</v>
      </c>
      <c r="T108" s="183" t="str">
        <f>VLOOKUP($A108,'Plan de acci�n consolidado 2025'!$A$3:$V$504,T$1,0)</f>
        <v>2025-03-03</v>
      </c>
      <c r="U108" s="183" t="str">
        <f>VLOOKUP($A108,'Plan de acci�n consolidado 2025'!$A$3:$V$504,U$1,0)</f>
        <v>2025-11-28</v>
      </c>
      <c r="V108" t="str">
        <f>VLOOKUP($A108,'Plan de acci�n consolidado 2025'!$A$3:$V$504,V$1,0)</f>
        <v>2023-GRUPO DE TRABAJO DE CENTRO DE INFORMACIÓN TECNOLÓGICA Y APOYO A LA GESTIÓN DE PROPIEDAD LA INDUSTRIAL</v>
      </c>
      <c r="W108"/>
      <c r="X108"/>
    </row>
    <row r="109" spans="1:24" x14ac:dyDescent="0.25">
      <c r="A109" s="31" t="s">
        <v>746</v>
      </c>
      <c r="B109" t="str">
        <f>VLOOKUP($A109,'Plan de acci�n consolidado 2025'!$A$3:$V$504,B$1,0)</f>
        <v>2023-GRUPO DE TRABAJO DE CENTRO DE INFORMACIÓN TECNOLÓGICA Y APOYO A LA GESTIÓN DE PROPIEDAD LA INDUSTRIAL</v>
      </c>
      <c r="C109">
        <f>VLOOKUP($A109,'Plan de acci�n consolidado 2025'!$A$3:$V$504,C$1,0)</f>
        <v>0</v>
      </c>
      <c r="D109" t="str">
        <f>VLOOKUP($A109,'Plan de acci�n consolidado 2025'!$A$3:$V$504,D$1,0)</f>
        <v>Actividad propia</v>
      </c>
      <c r="E109" t="str">
        <f>VLOOKUP($A109,'Plan de acci�n consolidado 2025'!$A$3:$V$504,E$1,0)</f>
        <v>2023.4.3</v>
      </c>
      <c r="F109" t="str">
        <f>VLOOKUP($A109,'Plan de acci�n consolidado 2025'!$A$3:$V$504,F$1,0)</f>
        <v>N/A</v>
      </c>
      <c r="G109" t="str">
        <f>VLOOKUP($A109,'Plan de acci�n consolidado 2025'!$A$3:$V$504,G$1,0)</f>
        <v>N/A</v>
      </c>
      <c r="H109" t="str">
        <f>VLOOKUP($A109,'Plan de acci�n consolidado 2025'!$A$3:$V$504,H$1,0)</f>
        <v>N/A</v>
      </c>
      <c r="I109" t="str">
        <f>VLOOKUP($A109,'Plan de acci�n consolidado 2025'!$A$3:$V$504,I$1,0)</f>
        <v>N/A</v>
      </c>
      <c r="J109" t="str">
        <f>VLOOKUP($A109,'Plan de acci�n consolidado 2025'!$A$3:$V$504,J$1,0)</f>
        <v>N/A</v>
      </c>
      <c r="K109" t="str">
        <f>VLOOKUP($A109,'Plan de acci�n consolidado 2025'!$A$3:$V$504,K$1,0)</f>
        <v>N/A</v>
      </c>
      <c r="L109" t="str">
        <f>VLOOKUP($A109,'Plan de acci�n consolidado 2025'!$A$3:$V$504,L$1,0)</f>
        <v>N/A</v>
      </c>
      <c r="M109" t="str">
        <f>VLOOKUP($A109,'Plan de acci�n consolidado 2025'!$A$3:$V$504,M$1,0)</f>
        <v>N/A</v>
      </c>
      <c r="N109" t="str">
        <f>VLOOKUP($A109,'Plan de acci�n consolidado 2025'!$A$3:$V$504,N$1,0)</f>
        <v>N/A</v>
      </c>
      <c r="O109" t="str">
        <f>VLOOKUP($A109,'Plan de acci�n consolidado 2025'!$A$3:$V$504,O$1,0)</f>
        <v>Realizar la divulgación de los dos (2) Boletines tecnológicos. (Informe de divulgación)</v>
      </c>
      <c r="P109">
        <f>VLOOKUP($A109,'Plan de acci�n consolidado 2025'!$A$3:$V$504,P$1,0)</f>
        <v>20</v>
      </c>
      <c r="Q109">
        <f>VLOOKUP($A109,'Plan de acci�n consolidado 2025'!$A$3:$V$504,Q$1,0)</f>
        <v>2</v>
      </c>
      <c r="R109" t="str">
        <f>VLOOKUP($A109,'Plan de acci�n consolidado 2025'!$A$3:$V$504,R$1,0)</f>
        <v>Númerica</v>
      </c>
      <c r="S109" t="str">
        <f>VLOOKUP($A109,'Plan de acci�n consolidado 2025'!$A$3:$V$504,S$1,0)</f>
        <v># de Boletines divulgados / 2 Boletines por divulgar</v>
      </c>
      <c r="T109" s="183" t="str">
        <f>VLOOKUP($A109,'Plan de acci�n consolidado 2025'!$A$3:$V$504,T$1,0)</f>
        <v>2025-03-03</v>
      </c>
      <c r="U109" s="183" t="str">
        <f>VLOOKUP($A109,'Plan de acci�n consolidado 2025'!$A$3:$V$504,U$1,0)</f>
        <v>2025-12-12</v>
      </c>
      <c r="V109" t="str">
        <f>VLOOKUP($A109,'Plan de acci�n consolidado 2025'!$A$3:$V$504,V$1,0)</f>
        <v>2023-GRUPO DE TRABAJO DE CENTRO DE INFORMACIÓN TECNOLÓGICA Y APOYO A LA GESTIÓN DE PROPIEDAD LA INDUSTRIAL</v>
      </c>
      <c r="W109"/>
      <c r="X109"/>
    </row>
    <row r="110" spans="1:24" x14ac:dyDescent="0.25">
      <c r="A110" s="31" t="s">
        <v>747</v>
      </c>
      <c r="B110" t="str">
        <f>VLOOKUP($A110,'Plan de acci�n consolidado 2025'!$A$3:$V$504,B$1,0)</f>
        <v>2023-GRUPO DE TRABAJO DE CENTRO DE INFORMACIÓN TECNOLÓGICA Y APOYO A LA GESTIÓN DE PROPIEDAD LA INDUSTRIAL</v>
      </c>
      <c r="C110">
        <f>VLOOKUP($A110,'Plan de acci�n consolidado 2025'!$A$3:$V$504,C$1,0)</f>
        <v>0</v>
      </c>
      <c r="D110" t="str">
        <f>VLOOKUP($A110,'Plan de acci�n consolidado 2025'!$A$3:$V$504,D$1,0)</f>
        <v>Producto</v>
      </c>
      <c r="E110" t="str">
        <f>VLOOKUP($A110,'Plan de acci�n consolidado 2025'!$A$3:$V$504,E$1,0)</f>
        <v>2023.5</v>
      </c>
      <c r="F110" t="str">
        <f>VLOOKUP($A110,'Plan de acci�n consolidado 2025'!$A$3:$V$504,F$1,0)</f>
        <v>Operativo</v>
      </c>
      <c r="G110" t="str">
        <f>VLOOKUP($A110,'Plan de acci�n consolidado 2025'!$A$3:$V$504,G$1,0)</f>
        <v xml:space="preserve">Promover el enfoque preventivo, diferencial y territorial en el que hacer misional de la entidad 
</v>
      </c>
      <c r="H110" t="str">
        <f>VLOOKUP($A110,'Plan de acci�n consolidado 2025'!$A$3:$V$504,H$1,0)</f>
        <v xml:space="preserve">Cumplimiento de productos del PAI asociados a Promover el enfoque preventivo, diferencial y territorial en el que hacer misional de la entidad 
</v>
      </c>
      <c r="I110" t="str">
        <f>VLOOKUP($A110,'Plan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0" t="str">
        <f>VLOOKUP($A110,'Plan de acci�n consolidado 2025'!$A$3:$V$504,J$1,0)</f>
        <v xml:space="preserve">PND - 2-03-9-b- Seguridad humana y justicia social - Aprovechamiento de la propiedad intelectual </v>
      </c>
      <c r="K110" t="str">
        <f>VLOOKUP($A110,'Plan de acci�n consolidado 2025'!$A$3:$V$504,K$1,0)</f>
        <v>No</v>
      </c>
      <c r="L110" t="str">
        <f>VLOOKUP($A110,'Plan de acci�n consolidado 2025'!$A$3:$V$504,L$1,0)</f>
        <v>N/A</v>
      </c>
      <c r="M110" t="str">
        <f>VLOOKUP($A110,'Plan de acci�n consolidado 2025'!$A$3:$V$504,M$1,0)</f>
        <v>Política Servicio al Ciudadano_DIMENSIÓN Gestión con Valores para Resultados</v>
      </c>
      <c r="N110" t="str">
        <f>VLOOKUP($A110,'Plan de acci�n consolidado 2025'!$A$3:$V$504,N$1,0)</f>
        <v>CONPES 4062 Acción 4.7;
PEI_31;
PND_ 2_Fomentar estrategiasDe sensibilizaciónPara el reconocimiento, aprovechamiento y uso responsableDe losDerechosDePI</v>
      </c>
      <c r="O110" t="str">
        <f>VLOOKUP($A110,'Plan de acci�n consolidado 2025'!$A$3:$V$504,O$1,0)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10">
        <f>VLOOKUP($A110,'Plan de acci�n consolidado 2025'!$A$3:$V$504,P$1,0)</f>
        <v>10</v>
      </c>
      <c r="Q110">
        <f>VLOOKUP($A110,'Plan de acci�n consolidado 2025'!$A$3:$V$504,Q$1,0)</f>
        <v>1</v>
      </c>
      <c r="R110" t="str">
        <f>VLOOKUP($A110,'Plan de acci�n consolidado 2025'!$A$3:$V$504,R$1,0)</f>
        <v>Númerica</v>
      </c>
      <c r="S110" t="str">
        <f>VLOOKUP($A110,'Plan de acci�n consolidado 2025'!$A$3:$V$504,S$1,0)</f>
        <v># de estrategias implementadas / 1 estrategia por implementar</v>
      </c>
      <c r="T110" s="183" t="str">
        <f>VLOOKUP($A110,'Plan de acci�n consolidado 2025'!$A$3:$V$504,T$1,0)</f>
        <v>2025-02-03</v>
      </c>
      <c r="U110" s="183" t="str">
        <f>VLOOKUP($A110,'Plan de acci�n consolidado 2025'!$A$3:$V$504,U$1,0)</f>
        <v>2025-11-28</v>
      </c>
      <c r="V110" t="str">
        <f>VLOOKUP($A110,'Plan de acci�n consolidado 2025'!$A$3:$V$504,V$1,0)</f>
        <v>2023-GRUPO DE TRABAJO DE CENTRO DE INFORMACIÓN TECNOLÓGICA Y APOYO A LA GESTIÓN DE PROPIEDAD LA INDUSTRIAL</v>
      </c>
      <c r="W110"/>
      <c r="X110"/>
    </row>
    <row r="111" spans="1:24" x14ac:dyDescent="0.25">
      <c r="A111" s="31" t="s">
        <v>749</v>
      </c>
      <c r="B111" t="str">
        <f>VLOOKUP($A111,'Plan de acci�n consolidado 2025'!$A$3:$V$504,B$1,0)</f>
        <v>2023-GRUPO DE TRABAJO DE CENTRO DE INFORMACIÓN TECNOLÓGICA Y APOYO A LA GESTIÓN DE PROPIEDAD LA INDUSTRIAL</v>
      </c>
      <c r="C111">
        <f>VLOOKUP($A111,'Plan de acci�n consolidado 2025'!$A$3:$V$504,C$1,0)</f>
        <v>0</v>
      </c>
      <c r="D111" t="str">
        <f>VLOOKUP($A111,'Plan de acci�n consolidado 2025'!$A$3:$V$504,D$1,0)</f>
        <v>Actividad propia</v>
      </c>
      <c r="E111" t="str">
        <f>VLOOKUP($A111,'Plan de acci�n consolidado 2025'!$A$3:$V$504,E$1,0)</f>
        <v>2023.5.1</v>
      </c>
      <c r="F111" t="str">
        <f>VLOOKUP($A111,'Plan de acci�n consolidado 2025'!$A$3:$V$504,F$1,0)</f>
        <v>N/A</v>
      </c>
      <c r="G111" t="str">
        <f>VLOOKUP($A111,'Plan de acci�n consolidado 2025'!$A$3:$V$504,G$1,0)</f>
        <v>N/A</v>
      </c>
      <c r="H111" t="str">
        <f>VLOOKUP($A111,'Plan de acci�n consolidado 2025'!$A$3:$V$504,H$1,0)</f>
        <v>N/A</v>
      </c>
      <c r="I111" t="str">
        <f>VLOOKUP($A111,'Plan de acci�n consolidado 2025'!$A$3:$V$504,I$1,0)</f>
        <v>N/A</v>
      </c>
      <c r="J111" t="str">
        <f>VLOOKUP($A111,'Plan de acci�n consolidado 2025'!$A$3:$V$504,J$1,0)</f>
        <v>N/A</v>
      </c>
      <c r="K111" t="str">
        <f>VLOOKUP($A111,'Plan de acci�n consolidado 2025'!$A$3:$V$504,K$1,0)</f>
        <v>N/A</v>
      </c>
      <c r="L111" t="str">
        <f>VLOOKUP($A111,'Plan de acci�n consolidado 2025'!$A$3:$V$504,L$1,0)</f>
        <v>N/A</v>
      </c>
      <c r="M111" t="str">
        <f>VLOOKUP($A111,'Plan de acci�n consolidado 2025'!$A$3:$V$504,M$1,0)</f>
        <v>N/A</v>
      </c>
      <c r="N111" t="str">
        <f>VLOOKUP($A111,'Plan de acci�n consolidado 2025'!$A$3:$V$504,N$1,0)</f>
        <v>N/A</v>
      </c>
      <c r="O111" t="str">
        <f>VLOOKUP($A111,'Plan de acci�n consolidado 2025'!$A$3:$V$504,O$1,0)</f>
        <v>Diseñar y ejecutar piloto de la estrategia para fomentar el uso, difusión y sensibilización de instrumentos de protección asociados a signos de vocación colectiva    (Informe de ejecución del piloto de la estrategia)</v>
      </c>
      <c r="P111">
        <f>VLOOKUP($A111,'Plan de acci�n consolidado 2025'!$A$3:$V$504,P$1,0)</f>
        <v>70</v>
      </c>
      <c r="Q111">
        <f>VLOOKUP($A111,'Plan de acci�n consolidado 2025'!$A$3:$V$504,Q$1,0)</f>
        <v>1</v>
      </c>
      <c r="R111" t="str">
        <f>VLOOKUP($A111,'Plan de acci�n consolidado 2025'!$A$3:$V$504,R$1,0)</f>
        <v>Númerica</v>
      </c>
      <c r="S111" t="str">
        <f>VLOOKUP($A111,'Plan de acci�n consolidado 2025'!$A$3:$V$504,S$1,0)</f>
        <v># de estrategias ejecutadas / 1 estrategia por ejecutar</v>
      </c>
      <c r="T111" s="183" t="str">
        <f>VLOOKUP($A111,'Plan de acci�n consolidado 2025'!$A$3:$V$504,T$1,0)</f>
        <v>2025-02-03</v>
      </c>
      <c r="U111" s="183" t="str">
        <f>VLOOKUP($A111,'Plan de acci�n consolidado 2025'!$A$3:$V$504,U$1,0)</f>
        <v>2025-09-30</v>
      </c>
      <c r="V111" t="str">
        <f>VLOOKUP($A111,'Plan de acci�n consolidado 2025'!$A$3:$V$504,V$1,0)</f>
        <v>2023-GRUPO DE TRABAJO DE CENTRO DE INFORMACIÓN TECNOLÓGICA Y APOYO A LA GESTIÓN DE PROPIEDAD LA INDUSTRIAL</v>
      </c>
      <c r="W111"/>
      <c r="X111"/>
    </row>
    <row r="112" spans="1:24" x14ac:dyDescent="0.25">
      <c r="A112" s="31" t="s">
        <v>751</v>
      </c>
      <c r="B112" t="str">
        <f>VLOOKUP($A112,'Plan de acci�n consolidado 2025'!$A$3:$V$504,B$1,0)</f>
        <v>2023-GRUPO DE TRABAJO DE CENTRO DE INFORMACIÓN TECNOLÓGICA Y APOYO A LA GESTIÓN DE PROPIEDAD LA INDUSTRIAL</v>
      </c>
      <c r="C112">
        <f>VLOOKUP($A112,'Plan de acci�n consolidado 2025'!$A$3:$V$504,C$1,0)</f>
        <v>0</v>
      </c>
      <c r="D112" t="str">
        <f>VLOOKUP($A112,'Plan de acci�n consolidado 2025'!$A$3:$V$504,D$1,0)</f>
        <v>Actividad propia</v>
      </c>
      <c r="E112" t="str">
        <f>VLOOKUP($A112,'Plan de acci�n consolidado 2025'!$A$3:$V$504,E$1,0)</f>
        <v>2023.5.2</v>
      </c>
      <c r="F112" t="str">
        <f>VLOOKUP($A112,'Plan de acci�n consolidado 2025'!$A$3:$V$504,F$1,0)</f>
        <v>N/A</v>
      </c>
      <c r="G112" t="str">
        <f>VLOOKUP($A112,'Plan de acci�n consolidado 2025'!$A$3:$V$504,G$1,0)</f>
        <v>N/A</v>
      </c>
      <c r="H112" t="str">
        <f>VLOOKUP($A112,'Plan de acci�n consolidado 2025'!$A$3:$V$504,H$1,0)</f>
        <v>N/A</v>
      </c>
      <c r="I112" t="str">
        <f>VLOOKUP($A112,'Plan de acci�n consolidado 2025'!$A$3:$V$504,I$1,0)</f>
        <v>N/A</v>
      </c>
      <c r="J112" t="str">
        <f>VLOOKUP($A112,'Plan de acci�n consolidado 2025'!$A$3:$V$504,J$1,0)</f>
        <v>N/A</v>
      </c>
      <c r="K112" t="str">
        <f>VLOOKUP($A112,'Plan de acci�n consolidado 2025'!$A$3:$V$504,K$1,0)</f>
        <v>N/A</v>
      </c>
      <c r="L112" t="str">
        <f>VLOOKUP($A112,'Plan de acci�n consolidado 2025'!$A$3:$V$504,L$1,0)</f>
        <v>N/A</v>
      </c>
      <c r="M112" t="str">
        <f>VLOOKUP($A112,'Plan de acci�n consolidado 2025'!$A$3:$V$504,M$1,0)</f>
        <v>N/A</v>
      </c>
      <c r="N112" t="str">
        <f>VLOOKUP($A112,'Plan de acci�n consolidado 2025'!$A$3:$V$504,N$1,0)</f>
        <v>N/A</v>
      </c>
      <c r="O112" t="str">
        <f>VLOOKUP($A112,'Plan de acci�n consolidado 2025'!$A$3:$V$504,O$1,0)</f>
        <v>Elaborar informe de la implementación de la acción CONPES 4.7 propuesta  (Informe anual de la implementación)</v>
      </c>
      <c r="P112">
        <f>VLOOKUP($A112,'Plan de acci�n consolidado 2025'!$A$3:$V$504,P$1,0)</f>
        <v>30</v>
      </c>
      <c r="Q112">
        <f>VLOOKUP($A112,'Plan de acci�n consolidado 2025'!$A$3:$V$504,Q$1,0)</f>
        <v>1</v>
      </c>
      <c r="R112" t="str">
        <f>VLOOKUP($A112,'Plan de acci�n consolidado 2025'!$A$3:$V$504,R$1,0)</f>
        <v>Númerica</v>
      </c>
      <c r="S112" t="str">
        <f>VLOOKUP($A112,'Plan de acci�n consolidado 2025'!$A$3:$V$504,S$1,0)</f>
        <v># de informes elaborados / 1 informe por elaborar</v>
      </c>
      <c r="T112" s="183" t="str">
        <f>VLOOKUP($A112,'Plan de acci�n consolidado 2025'!$A$3:$V$504,T$1,0)</f>
        <v>2025-10-01</v>
      </c>
      <c r="U112" s="183" t="str">
        <f>VLOOKUP($A112,'Plan de acci�n consolidado 2025'!$A$3:$V$504,U$1,0)</f>
        <v>2025-11-28</v>
      </c>
      <c r="V112" t="str">
        <f>VLOOKUP($A112,'Plan de acci�n consolidado 2025'!$A$3:$V$504,V$1,0)</f>
        <v>2023-GRUPO DE TRABAJO DE CENTRO DE INFORMACIÓN TECNOLÓGICA Y APOYO A LA GESTIÓN DE PROPIEDAD LA INDUSTRIAL</v>
      </c>
      <c r="W112"/>
      <c r="X112"/>
    </row>
    <row r="113" spans="1:24" x14ac:dyDescent="0.25">
      <c r="A113" s="31" t="s">
        <v>753</v>
      </c>
      <c r="B113" t="str">
        <f>VLOOKUP($A113,'Plan de acci�n consolidado 2025'!$A$3:$V$504,B$1,0)</f>
        <v>2023-GRUPO DE TRABAJO DE CENTRO DE INFORMACIÓN TECNOLÓGICA Y APOYO A LA GESTIÓN DE PROPIEDAD LA INDUSTRIAL</v>
      </c>
      <c r="C113">
        <f>VLOOKUP($A113,'Plan de acci�n consolidado 2025'!$A$3:$V$504,C$1,0)</f>
        <v>0</v>
      </c>
      <c r="D113" t="str">
        <f>VLOOKUP($A113,'Plan de acci�n consolidado 2025'!$A$3:$V$504,D$1,0)</f>
        <v>Producto</v>
      </c>
      <c r="E113" t="str">
        <f>VLOOKUP($A113,'Plan de acci�n consolidado 2025'!$A$3:$V$504,E$1,0)</f>
        <v>2023.6</v>
      </c>
      <c r="F113" t="str">
        <f>VLOOKUP($A113,'Plan de acci�n consolidado 2025'!$A$3:$V$504,F$1,0)</f>
        <v>Innovador</v>
      </c>
      <c r="G113" t="str">
        <f>VLOOKUP($A113,'Plan de acci�n consolidado 2025'!$A$3:$V$504,G$1,0)</f>
        <v xml:space="preserve">Promover el enfoque preventivo, diferencial y territorial en el que hacer misional de la entidad 
</v>
      </c>
      <c r="H113" t="str">
        <f>VLOOKUP($A113,'Plan de acci�n consolidado 2025'!$A$3:$V$504,H$1,0)</f>
        <v xml:space="preserve">Cumplimiento de productos del PAI asociados a Promover el enfoque preventivo, diferencial y territorial en el que hacer misional de la entidad 
</v>
      </c>
      <c r="I113" t="str">
        <f>VLOOKUP($A113,'Plan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3" t="str">
        <f>VLOOKUP($A113,'Plan de acci�n consolidado 2025'!$A$3:$V$504,J$1,0)</f>
        <v xml:space="preserve">PND - 2-03-9-b- Seguridad humana y justicia social - Aprovechamiento de la propiedad intelectual </v>
      </c>
      <c r="K113" t="str">
        <f>VLOOKUP($A113,'Plan de acci�n consolidado 2025'!$A$3:$V$504,K$1,0)</f>
        <v>No</v>
      </c>
      <c r="L113" t="str">
        <f>VLOOKUP($A113,'Plan de acci�n consolidado 2025'!$A$3:$V$504,L$1,0)</f>
        <v>C-3503-0200-0014-20309b</v>
      </c>
      <c r="M113" t="str">
        <f>VLOOKUP($A113,'Plan de acci�n consolidado 2025'!$A$3:$V$504,M$1,0)</f>
        <v>Política Participación Ciudadana en la Gestión Pública _DIMENSIÓN Gestión con Valores para Resultados</v>
      </c>
      <c r="N113" t="str">
        <f>VLOOKUP($A113,'Plan de acci�n consolidado 2025'!$A$3:$V$504,N$1,0)</f>
        <v>PND_3_Brindar acompañamiento a inventores yPromover el usoDe la informaciónDePatentes ;
PND_4_ReinvertirParteDe las tasas recaudadasPorPropiedad industrial en el funcionamiento yPromociónDe la innovación</v>
      </c>
      <c r="O113" t="str">
        <f>VLOOKUP($A113,'Plan de acci�n consolidado 2025'!$A$3:$V$504,O$1,0)</f>
        <v>Premio Nacional al Inventor Colombiano 2025, realizado  (Informe dela realización del premio al inventor Colombiano 2025)</v>
      </c>
      <c r="P113">
        <f>VLOOKUP($A113,'Plan de acci�n consolidado 2025'!$A$3:$V$504,P$1,0)</f>
        <v>10</v>
      </c>
      <c r="Q113">
        <f>VLOOKUP($A113,'Plan de acci�n consolidado 2025'!$A$3:$V$504,Q$1,0)</f>
        <v>1</v>
      </c>
      <c r="R113" t="str">
        <f>VLOOKUP($A113,'Plan de acci�n consolidado 2025'!$A$3:$V$504,R$1,0)</f>
        <v>Númerica</v>
      </c>
      <c r="S113" t="str">
        <f>VLOOKUP($A113,'Plan de acci�n consolidado 2025'!$A$3:$V$504,S$1,0)</f>
        <v># de premios al inventor colombiano realizados / 1 premio al inventor colombiano por realizar</v>
      </c>
      <c r="T113" s="183" t="str">
        <f>VLOOKUP($A113,'Plan de acci�n consolidado 2025'!$A$3:$V$504,T$1,0)</f>
        <v>2025-02-03</v>
      </c>
      <c r="U113" s="183" t="str">
        <f>VLOOKUP($A113,'Plan de acci�n consolidado 2025'!$A$3:$V$504,U$1,0)</f>
        <v>2025-08-29</v>
      </c>
      <c r="V113" t="str">
        <f>VLOOKUP($A113,'Plan de acci�n consolidado 2025'!$A$3:$V$504,V$1,0)</f>
        <v>2023-GRUPO DE TRABAJO DE CENTRO DE INFORMACIÓN TECNOLÓGICA Y APOYO A LA GESTIÓN DE PROPIEDAD LA INDUSTRIAL</v>
      </c>
      <c r="W113"/>
      <c r="X113"/>
    </row>
    <row r="114" spans="1:24" x14ac:dyDescent="0.25">
      <c r="A114" s="31" t="s">
        <v>755</v>
      </c>
      <c r="B114" t="str">
        <f>VLOOKUP($A114,'Plan de acci�n consolidado 2025'!$A$3:$V$504,B$1,0)</f>
        <v>2023-GRUPO DE TRABAJO DE CENTRO DE INFORMACIÓN TECNOLÓGICA Y APOYO A LA GESTIÓN DE PROPIEDAD LA INDUSTRIAL</v>
      </c>
      <c r="C114">
        <f>VLOOKUP($A114,'Plan de acci�n consolidado 2025'!$A$3:$V$504,C$1,0)</f>
        <v>0</v>
      </c>
      <c r="D114" t="str">
        <f>VLOOKUP($A114,'Plan de acci�n consolidado 2025'!$A$3:$V$504,D$1,0)</f>
        <v>Actividad propia</v>
      </c>
      <c r="E114" t="str">
        <f>VLOOKUP($A114,'Plan de acci�n consolidado 2025'!$A$3:$V$504,E$1,0)</f>
        <v>2023.6.1</v>
      </c>
      <c r="F114" t="str">
        <f>VLOOKUP($A114,'Plan de acci�n consolidado 2025'!$A$3:$V$504,F$1,0)</f>
        <v>N/A</v>
      </c>
      <c r="G114" t="str">
        <f>VLOOKUP($A114,'Plan de acci�n consolidado 2025'!$A$3:$V$504,G$1,0)</f>
        <v>N/A</v>
      </c>
      <c r="H114" t="str">
        <f>VLOOKUP($A114,'Plan de acci�n consolidado 2025'!$A$3:$V$504,H$1,0)</f>
        <v>N/A</v>
      </c>
      <c r="I114" t="str">
        <f>VLOOKUP($A114,'Plan de acci�n consolidado 2025'!$A$3:$V$504,I$1,0)</f>
        <v>N/A</v>
      </c>
      <c r="J114" t="str">
        <f>VLOOKUP($A114,'Plan de acci�n consolidado 2025'!$A$3:$V$504,J$1,0)</f>
        <v>N/A</v>
      </c>
      <c r="K114" t="str">
        <f>VLOOKUP($A114,'Plan de acci�n consolidado 2025'!$A$3:$V$504,K$1,0)</f>
        <v>N/A</v>
      </c>
      <c r="L114" t="str">
        <f>VLOOKUP($A114,'Plan de acci�n consolidado 2025'!$A$3:$V$504,L$1,0)</f>
        <v>N/A</v>
      </c>
      <c r="M114" t="str">
        <f>VLOOKUP($A114,'Plan de acci�n consolidado 2025'!$A$3:$V$504,M$1,0)</f>
        <v>N/A</v>
      </c>
      <c r="N114" t="str">
        <f>VLOOKUP($A114,'Plan de acci�n consolidado 2025'!$A$3:$V$504,N$1,0)</f>
        <v>N/A</v>
      </c>
      <c r="O114" t="str">
        <f>VLOOKUP($A114,'Plan de acci�n consolidado 2025'!$A$3:$V$504,O$1,0)</f>
        <v>Realizar propuesta de restructuración del Premio Nacional al inventor colombiano.  (Documento propuesta elaborado)</v>
      </c>
      <c r="P114">
        <f>VLOOKUP($A114,'Plan de acci�n consolidado 2025'!$A$3:$V$504,P$1,0)</f>
        <v>20</v>
      </c>
      <c r="Q114">
        <f>VLOOKUP($A114,'Plan de acci�n consolidado 2025'!$A$3:$V$504,Q$1,0)</f>
        <v>1</v>
      </c>
      <c r="R114" t="str">
        <f>VLOOKUP($A114,'Plan de acci�n consolidado 2025'!$A$3:$V$504,R$1,0)</f>
        <v>Númerica</v>
      </c>
      <c r="S114" t="str">
        <f>VLOOKUP($A114,'Plan de acci�n consolidado 2025'!$A$3:$V$504,S$1,0)</f>
        <v># de propuestas de reestructuración realizadas / 1 propuesta de reestructuración por realizar</v>
      </c>
      <c r="T114" s="183" t="str">
        <f>VLOOKUP($A114,'Plan de acci�n consolidado 2025'!$A$3:$V$504,T$1,0)</f>
        <v>2025-02-03</v>
      </c>
      <c r="U114" s="183" t="str">
        <f>VLOOKUP($A114,'Plan de acci�n consolidado 2025'!$A$3:$V$504,U$1,0)</f>
        <v>2025-02-28</v>
      </c>
      <c r="V114" t="str">
        <f>VLOOKUP($A114,'Plan de acci�n consolidado 2025'!$A$3:$V$504,V$1,0)</f>
        <v>2023-GRUPO DE TRABAJO DE CENTRO DE INFORMACIÓN TECNOLÓGICA Y APOYO A LA GESTIÓN DE PROPIEDAD LA INDUSTRIAL</v>
      </c>
      <c r="W114"/>
      <c r="X114"/>
    </row>
    <row r="115" spans="1:24" x14ac:dyDescent="0.25">
      <c r="A115" s="31" t="s">
        <v>757</v>
      </c>
      <c r="B115" t="str">
        <f>VLOOKUP($A115,'Plan de acci�n consolidado 2025'!$A$3:$V$504,B$1,0)</f>
        <v>2023-GRUPO DE TRABAJO DE CENTRO DE INFORMACIÓN TECNOLÓGICA Y APOYO A LA GESTIÓN DE PROPIEDAD LA INDUSTRIAL</v>
      </c>
      <c r="C115">
        <f>VLOOKUP($A115,'Plan de acci�n consolidado 2025'!$A$3:$V$504,C$1,0)</f>
        <v>0</v>
      </c>
      <c r="D115" t="str">
        <f>VLOOKUP($A115,'Plan de acci�n consolidado 2025'!$A$3:$V$504,D$1,0)</f>
        <v>Actividad propia</v>
      </c>
      <c r="E115" t="str">
        <f>VLOOKUP($A115,'Plan de acci�n consolidado 2025'!$A$3:$V$504,E$1,0)</f>
        <v>2023.6.2</v>
      </c>
      <c r="F115" t="str">
        <f>VLOOKUP($A115,'Plan de acci�n consolidado 2025'!$A$3:$V$504,F$1,0)</f>
        <v>N/A</v>
      </c>
      <c r="G115" t="str">
        <f>VLOOKUP($A115,'Plan de acci�n consolidado 2025'!$A$3:$V$504,G$1,0)</f>
        <v>N/A</v>
      </c>
      <c r="H115" t="str">
        <f>VLOOKUP($A115,'Plan de acci�n consolidado 2025'!$A$3:$V$504,H$1,0)</f>
        <v>N/A</v>
      </c>
      <c r="I115" t="str">
        <f>VLOOKUP($A115,'Plan de acci�n consolidado 2025'!$A$3:$V$504,I$1,0)</f>
        <v>N/A</v>
      </c>
      <c r="J115" t="str">
        <f>VLOOKUP($A115,'Plan de acci�n consolidado 2025'!$A$3:$V$504,J$1,0)</f>
        <v>N/A</v>
      </c>
      <c r="K115" t="str">
        <f>VLOOKUP($A115,'Plan de acci�n consolidado 2025'!$A$3:$V$504,K$1,0)</f>
        <v>N/A</v>
      </c>
      <c r="L115" t="str">
        <f>VLOOKUP($A115,'Plan de acci�n consolidado 2025'!$A$3:$V$504,L$1,0)</f>
        <v>N/A</v>
      </c>
      <c r="M115" t="str">
        <f>VLOOKUP($A115,'Plan de acci�n consolidado 2025'!$A$3:$V$504,M$1,0)</f>
        <v>N/A</v>
      </c>
      <c r="N115" t="str">
        <f>VLOOKUP($A115,'Plan de acci�n consolidado 2025'!$A$3:$V$504,N$1,0)</f>
        <v>N/A</v>
      </c>
      <c r="O115" t="str">
        <f>VLOOKUP($A115,'Plan de acci�n consolidado 2025'!$A$3:$V$504,O$1,0)</f>
        <v>Socializar  la propuesta con actores clave (internos/externos) para la gestión del premio nacional al inventor colombiano.  (Listados de asistencia a la socialización de la propuesta)</v>
      </c>
      <c r="P115">
        <f>VLOOKUP($A115,'Plan de acci�n consolidado 2025'!$A$3:$V$504,P$1,0)</f>
        <v>10</v>
      </c>
      <c r="Q115">
        <f>VLOOKUP($A115,'Plan de acci�n consolidado 2025'!$A$3:$V$504,Q$1,0)</f>
        <v>2</v>
      </c>
      <c r="R115" t="str">
        <f>VLOOKUP($A115,'Plan de acci�n consolidado 2025'!$A$3:$V$504,R$1,0)</f>
        <v>Númerica</v>
      </c>
      <c r="S115" t="str">
        <f>VLOOKUP($A115,'Plan de acci�n consolidado 2025'!$A$3:$V$504,S$1,0)</f>
        <v># de socializaciones de la propuesta realizadas / 2 socializaciones de la propuesta por realizar</v>
      </c>
      <c r="T115" s="183" t="str">
        <f>VLOOKUP($A115,'Plan de acci�n consolidado 2025'!$A$3:$V$504,T$1,0)</f>
        <v>2025-03-03</v>
      </c>
      <c r="U115" s="183" t="str">
        <f>VLOOKUP($A115,'Plan de acci�n consolidado 2025'!$A$3:$V$504,U$1,0)</f>
        <v>2025-03-31</v>
      </c>
      <c r="V115" t="str">
        <f>VLOOKUP($A115,'Plan de acci�n consolidado 2025'!$A$3:$V$504,V$1,0)</f>
        <v>2023-GRUPO DE TRABAJO DE CENTRO DE INFORMACIÓN TECNOLÓGICA Y APOYO A LA GESTIÓN DE PROPIEDAD LA INDUSTRIAL</v>
      </c>
      <c r="W115"/>
      <c r="X115"/>
    </row>
    <row r="116" spans="1:24" x14ac:dyDescent="0.25">
      <c r="A116" s="31" t="s">
        <v>759</v>
      </c>
      <c r="B116" t="str">
        <f>VLOOKUP($A116,'Plan de acci�n consolidado 2025'!$A$3:$V$504,B$1,0)</f>
        <v>2023-GRUPO DE TRABAJO DE CENTRO DE INFORMACIÓN TECNOLÓGICA Y APOYO A LA GESTIÓN DE PROPIEDAD LA INDUSTRIAL</v>
      </c>
      <c r="C116">
        <f>VLOOKUP($A116,'Plan de acci�n consolidado 2025'!$A$3:$V$504,C$1,0)</f>
        <v>0</v>
      </c>
      <c r="D116" t="str">
        <f>VLOOKUP($A116,'Plan de acci�n consolidado 2025'!$A$3:$V$504,D$1,0)</f>
        <v>Actividad propia</v>
      </c>
      <c r="E116" t="str">
        <f>VLOOKUP($A116,'Plan de acci�n consolidado 2025'!$A$3:$V$504,E$1,0)</f>
        <v>2023.6.3</v>
      </c>
      <c r="F116" t="str">
        <f>VLOOKUP($A116,'Plan de acci�n consolidado 2025'!$A$3:$V$504,F$1,0)</f>
        <v>N/A</v>
      </c>
      <c r="G116" t="str">
        <f>VLOOKUP($A116,'Plan de acci�n consolidado 2025'!$A$3:$V$504,G$1,0)</f>
        <v>N/A</v>
      </c>
      <c r="H116" t="str">
        <f>VLOOKUP($A116,'Plan de acci�n consolidado 2025'!$A$3:$V$504,H$1,0)</f>
        <v>N/A</v>
      </c>
      <c r="I116" t="str">
        <f>VLOOKUP($A116,'Plan de acci�n consolidado 2025'!$A$3:$V$504,I$1,0)</f>
        <v>N/A</v>
      </c>
      <c r="J116" t="str">
        <f>VLOOKUP($A116,'Plan de acci�n consolidado 2025'!$A$3:$V$504,J$1,0)</f>
        <v>N/A</v>
      </c>
      <c r="K116" t="str">
        <f>VLOOKUP($A116,'Plan de acci�n consolidado 2025'!$A$3:$V$504,K$1,0)</f>
        <v>N/A</v>
      </c>
      <c r="L116" t="str">
        <f>VLOOKUP($A116,'Plan de acci�n consolidado 2025'!$A$3:$V$504,L$1,0)</f>
        <v>N/A</v>
      </c>
      <c r="M116" t="str">
        <f>VLOOKUP($A116,'Plan de acci�n consolidado 2025'!$A$3:$V$504,M$1,0)</f>
        <v>N/A</v>
      </c>
      <c r="N116" t="str">
        <f>VLOOKUP($A116,'Plan de acci�n consolidado 2025'!$A$3:$V$504,N$1,0)</f>
        <v>N/A</v>
      </c>
      <c r="O116" t="str">
        <f>VLOOKUP($A116,'Plan de acci�n consolidado 2025'!$A$3:$V$504,O$1,0)</f>
        <v>Realizar el premio al inventor colombiano 2025 desde la convocatoria hasta premiación. (Informe de la realización del premio al inventor Colombiano 2025)</v>
      </c>
      <c r="P116">
        <f>VLOOKUP($A116,'Plan de acci�n consolidado 2025'!$A$3:$V$504,P$1,0)</f>
        <v>70</v>
      </c>
      <c r="Q116">
        <f>VLOOKUP($A116,'Plan de acci�n consolidado 2025'!$A$3:$V$504,Q$1,0)</f>
        <v>1</v>
      </c>
      <c r="R116" t="str">
        <f>VLOOKUP($A116,'Plan de acci�n consolidado 2025'!$A$3:$V$504,R$1,0)</f>
        <v>Númerica</v>
      </c>
      <c r="S116" t="str">
        <f>VLOOKUP($A116,'Plan de acci�n consolidado 2025'!$A$3:$V$504,S$1,0)</f>
        <v># de premios al inventor colombiano realizados / 1 premio al inventor colombiano por realizar</v>
      </c>
      <c r="T116" s="183" t="str">
        <f>VLOOKUP($A116,'Plan de acci�n consolidado 2025'!$A$3:$V$504,T$1,0)</f>
        <v>2025-04-01</v>
      </c>
      <c r="U116" s="183" t="str">
        <f>VLOOKUP($A116,'Plan de acci�n consolidado 2025'!$A$3:$V$504,U$1,0)</f>
        <v>2025-08-29</v>
      </c>
      <c r="V116" t="str">
        <f>VLOOKUP($A116,'Plan de acci�n consolidado 2025'!$A$3:$V$504,V$1,0)</f>
        <v>2023-GRUPO DE TRABAJO DE CENTRO DE INFORMACIÓN TECNOLÓGICA Y APOYO A LA GESTIÓN DE PROPIEDAD LA INDUSTRIAL</v>
      </c>
      <c r="W116"/>
      <c r="X116"/>
    </row>
    <row r="117" spans="1:24" x14ac:dyDescent="0.25">
      <c r="A117" s="31" t="s">
        <v>761</v>
      </c>
      <c r="B117" t="str">
        <f>VLOOKUP($A117,'Plan de acci�n consolidado 2025'!$A$3:$V$504,B$1,0)</f>
        <v>2020-DIRECCIÓN DE NUEVAS CREACIONES</v>
      </c>
      <c r="C117">
        <f>VLOOKUP($A117,'Plan de acci�n consolidado 2025'!$A$3:$V$504,C$1,0)</f>
        <v>0</v>
      </c>
      <c r="D117" t="str">
        <f>VLOOKUP($A117,'Plan de acci�n consolidado 2025'!$A$3:$V$504,D$1,0)</f>
        <v>Producto</v>
      </c>
      <c r="E117" t="str">
        <f>VLOOKUP($A117,'Plan de acci�n consolidado 2025'!$A$3:$V$504,E$1,0)</f>
        <v>2020.1</v>
      </c>
      <c r="F117" t="str">
        <f>VLOOKUP($A117,'Plan de acci�n consolidado 2025'!$A$3:$V$504,F$1,0)</f>
        <v>Operativo</v>
      </c>
      <c r="G117" t="str">
        <f>VLOOKUP($A117,'Plan de acci�n consolidado 2025'!$A$3:$V$504,G$1,0)</f>
        <v>Mejorar la oportunidad en la atención de trámites y servicios.</v>
      </c>
      <c r="H117" t="str">
        <f>VLOOKUP($A117,'Plan de acci�n consolidado 2025'!$A$3:$V$504,H$1,0)</f>
        <v>Avance promedio de cumplimiento de productos asociados a mejorar la oportunidad en la atención de trámites y servicios.</v>
      </c>
      <c r="I117" t="str">
        <f>VLOOKUP($A117,'Plan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17" t="str">
        <f>VLOOKUP($A117,'Plan de acci�n consolidado 2025'!$A$3:$V$504,J$1,0)</f>
        <v xml:space="preserve">PND - 5-31-5-b- Convergencia regional - Entidades públicas territoriales y nacionales fortalecidas </v>
      </c>
      <c r="K117" t="str">
        <f>VLOOKUP($A117,'Plan de acci�n consolidado 2025'!$A$3:$V$504,K$1,0)</f>
        <v>No</v>
      </c>
      <c r="L117" t="str">
        <f>VLOOKUP($A117,'Plan de acci�n consolidado 2025'!$A$3:$V$504,L$1,0)</f>
        <v>C-3503-0200-0014-20309b</v>
      </c>
      <c r="M117" t="str">
        <f>VLOOKUP($A117,'Plan de acci�n consolidado 2025'!$A$3:$V$504,M$1,0)</f>
        <v>Política Servicio al Ciudadano_DIMENSIÓN Gestión con Valores para Resultados</v>
      </c>
      <c r="N117" t="str">
        <f>VLOOKUP($A117,'Plan de acci�n consolidado 2025'!$A$3:$V$504,N$1,0)</f>
        <v>N/A</v>
      </c>
      <c r="O117" t="str">
        <f>VLOOKUP($A117,'Plan de acci�n consolidado 2025'!$A$3:$V$504,O$1,0)</f>
        <v>Solicitudes de patentes de invención y modelos de utilidad pendientes de trámite y que cuenten con pago del examen de patentabilidad anteriores al año 2023, atendidas  (Reporte de indicador generado en Tableau o Power BI)</v>
      </c>
      <c r="P117">
        <f>VLOOKUP($A117,'Plan de acci�n consolidado 2025'!$A$3:$V$504,P$1,0)</f>
        <v>50</v>
      </c>
      <c r="Q117">
        <f>VLOOKUP($A117,'Plan de acci�n consolidado 2025'!$A$3:$V$504,Q$1,0)</f>
        <v>95</v>
      </c>
      <c r="R117" t="str">
        <f>VLOOKUP($A117,'Plan de acci�n consolidado 2025'!$A$3:$V$504,R$1,0)</f>
        <v>Porcentual</v>
      </c>
      <c r="S117" t="str">
        <f>VLOOKUP($A117,'Plan de acci�n consolidado 2025'!$A$3:$V$504,S$1,0)</f>
        <v>% de exámenes de fondo realizados / 95% de exámenes de fondo por realizar</v>
      </c>
      <c r="T117" s="183" t="str">
        <f>VLOOKUP($A117,'Plan de acci�n consolidado 2025'!$A$3:$V$504,T$1,0)</f>
        <v>2025-01-02</v>
      </c>
      <c r="U117" s="183" t="str">
        <f>VLOOKUP($A117,'Plan de acci�n consolidado 2025'!$A$3:$V$504,U$1,0)</f>
        <v>2025-12-31</v>
      </c>
      <c r="V117" t="str">
        <f>VLOOKUP($A117,'Plan de acci�n consolidado 2025'!$A$3:$V$504,V$1,0)</f>
        <v>2020-DIRECCIÓN DE NUEVAS CREACIONES</v>
      </c>
      <c r="W117"/>
      <c r="X117"/>
    </row>
    <row r="118" spans="1:24" x14ac:dyDescent="0.25">
      <c r="A118" s="31" t="s">
        <v>763</v>
      </c>
      <c r="B118" t="str">
        <f>VLOOKUP($A118,'Plan de acci�n consolidado 2025'!$A$3:$V$504,B$1,0)</f>
        <v>2020-DIRECCIÓN DE NUEVAS CREACIONES</v>
      </c>
      <c r="C118">
        <f>VLOOKUP($A118,'Plan de acci�n consolidado 2025'!$A$3:$V$504,C$1,0)</f>
        <v>0</v>
      </c>
      <c r="D118" t="str">
        <f>VLOOKUP($A118,'Plan de acci�n consolidado 2025'!$A$3:$V$504,D$1,0)</f>
        <v>Actividad propia</v>
      </c>
      <c r="E118" t="str">
        <f>VLOOKUP($A118,'Plan de acci�n consolidado 2025'!$A$3:$V$504,E$1,0)</f>
        <v>2020.1.1</v>
      </c>
      <c r="F118" t="str">
        <f>VLOOKUP($A118,'Plan de acci�n consolidado 2025'!$A$3:$V$504,F$1,0)</f>
        <v>N/A</v>
      </c>
      <c r="G118" t="str">
        <f>VLOOKUP($A118,'Plan de acci�n consolidado 2025'!$A$3:$V$504,G$1,0)</f>
        <v>N/A</v>
      </c>
      <c r="H118" t="str">
        <f>VLOOKUP($A118,'Plan de acci�n consolidado 2025'!$A$3:$V$504,H$1,0)</f>
        <v>N/A</v>
      </c>
      <c r="I118" t="str">
        <f>VLOOKUP($A118,'Plan de acci�n consolidado 2025'!$A$3:$V$504,I$1,0)</f>
        <v>N/A</v>
      </c>
      <c r="J118" t="str">
        <f>VLOOKUP($A118,'Plan de acci�n consolidado 2025'!$A$3:$V$504,J$1,0)</f>
        <v>N/A</v>
      </c>
      <c r="K118" t="str">
        <f>VLOOKUP($A118,'Plan de acci�n consolidado 2025'!$A$3:$V$504,K$1,0)</f>
        <v>N/A</v>
      </c>
      <c r="L118" t="str">
        <f>VLOOKUP($A118,'Plan de acci�n consolidado 2025'!$A$3:$V$504,L$1,0)</f>
        <v>N/A</v>
      </c>
      <c r="M118" t="str">
        <f>VLOOKUP($A118,'Plan de acci�n consolidado 2025'!$A$3:$V$504,M$1,0)</f>
        <v>N/A</v>
      </c>
      <c r="N118" t="str">
        <f>VLOOKUP($A118,'Plan de acci�n consolidado 2025'!$A$3:$V$504,N$1,0)</f>
        <v>N/A</v>
      </c>
      <c r="O118" t="str">
        <f>VLOOKUP($A118,'Plan de acci�n consolidado 2025'!$A$3:$V$504,O$1,0)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18">
        <f>VLOOKUP($A118,'Plan de acci�n consolidado 2025'!$A$3:$V$504,P$1,0)</f>
        <v>50</v>
      </c>
      <c r="Q118">
        <f>VLOOKUP($A118,'Plan de acci�n consolidado 2025'!$A$3:$V$504,Q$1,0)</f>
        <v>95</v>
      </c>
      <c r="R118" t="str">
        <f>VLOOKUP($A118,'Plan de acci�n consolidado 2025'!$A$3:$V$504,R$1,0)</f>
        <v>Porcentual</v>
      </c>
      <c r="S118" t="str">
        <f>VLOOKUP($A118,'Plan de acci�n consolidado 2025'!$A$3:$V$504,S$1,0)</f>
        <v>% de exámenes de fondo realizados / 95% de exámenes de fondo por realizar</v>
      </c>
      <c r="T118" s="183" t="str">
        <f>VLOOKUP($A118,'Plan de acci�n consolidado 2025'!$A$3:$V$504,T$1,0)</f>
        <v>2025-01-02</v>
      </c>
      <c r="U118" s="183" t="str">
        <f>VLOOKUP($A118,'Plan de acci�n consolidado 2025'!$A$3:$V$504,U$1,0)</f>
        <v>2025-12-31</v>
      </c>
      <c r="V118" t="str">
        <f>VLOOKUP($A118,'Plan de acci�n consolidado 2025'!$A$3:$V$504,V$1,0)</f>
        <v>2020-DIRECCIÓN DE NUEVAS CREACIONES</v>
      </c>
      <c r="W118"/>
      <c r="X118"/>
    </row>
    <row r="119" spans="1:24" x14ac:dyDescent="0.25">
      <c r="A119" s="31" t="s">
        <v>764</v>
      </c>
      <c r="B119" t="str">
        <f>VLOOKUP($A119,'Plan de acci�n consolidado 2025'!$A$3:$V$504,B$1,0)</f>
        <v>2020-DIRECCIÓN DE NUEVAS CREACIONES</v>
      </c>
      <c r="C119">
        <f>VLOOKUP($A119,'Plan de acci�n consolidado 2025'!$A$3:$V$504,C$1,0)</f>
        <v>0</v>
      </c>
      <c r="D119" t="str">
        <f>VLOOKUP($A119,'Plan de acci�n consolidado 2025'!$A$3:$V$504,D$1,0)</f>
        <v>Actividad propia</v>
      </c>
      <c r="E119" t="str">
        <f>VLOOKUP($A119,'Plan de acci�n consolidado 2025'!$A$3:$V$504,E$1,0)</f>
        <v>2020.1.2</v>
      </c>
      <c r="F119" t="str">
        <f>VLOOKUP($A119,'Plan de acci�n consolidado 2025'!$A$3:$V$504,F$1,0)</f>
        <v>N/A</v>
      </c>
      <c r="G119" t="str">
        <f>VLOOKUP($A119,'Plan de acci�n consolidado 2025'!$A$3:$V$504,G$1,0)</f>
        <v>N/A</v>
      </c>
      <c r="H119" t="str">
        <f>VLOOKUP($A119,'Plan de acci�n consolidado 2025'!$A$3:$V$504,H$1,0)</f>
        <v>N/A</v>
      </c>
      <c r="I119" t="str">
        <f>VLOOKUP($A119,'Plan de acci�n consolidado 2025'!$A$3:$V$504,I$1,0)</f>
        <v>N/A</v>
      </c>
      <c r="J119" t="str">
        <f>VLOOKUP($A119,'Plan de acci�n consolidado 2025'!$A$3:$V$504,J$1,0)</f>
        <v>N/A</v>
      </c>
      <c r="K119" t="str">
        <f>VLOOKUP($A119,'Plan de acci�n consolidado 2025'!$A$3:$V$504,K$1,0)</f>
        <v>N/A</v>
      </c>
      <c r="L119" t="str">
        <f>VLOOKUP($A119,'Plan de acci�n consolidado 2025'!$A$3:$V$504,L$1,0)</f>
        <v>N/A</v>
      </c>
      <c r="M119" t="str">
        <f>VLOOKUP($A119,'Plan de acci�n consolidado 2025'!$A$3:$V$504,M$1,0)</f>
        <v>N/A</v>
      </c>
      <c r="N119" t="str">
        <f>VLOOKUP($A119,'Plan de acci�n consolidado 2025'!$A$3:$V$504,N$1,0)</f>
        <v>N/A</v>
      </c>
      <c r="O119" t="str">
        <f>VLOOKUP($A119,'Plan de acci�n consolidado 2025'!$A$3:$V$504,O$1,0)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P119">
        <f>VLOOKUP($A119,'Plan de acci�n consolidado 2025'!$A$3:$V$504,P$1,0)</f>
        <v>50</v>
      </c>
      <c r="Q119">
        <f>VLOOKUP($A119,'Plan de acci�n consolidado 2025'!$A$3:$V$504,Q$1,0)</f>
        <v>95</v>
      </c>
      <c r="R119" t="str">
        <f>VLOOKUP($A119,'Plan de acci�n consolidado 2025'!$A$3:$V$504,R$1,0)</f>
        <v>Porcentual</v>
      </c>
      <c r="S119" t="str">
        <f>VLOOKUP($A119,'Plan de acci�n consolidado 2025'!$A$3:$V$504,S$1,0)</f>
        <v>% de solicitudes realizadas y enviadas  para suscripción de la señora superintendente / 95% de solicitudes por realizar y enviar para suscripción de la señora superintendente</v>
      </c>
      <c r="T119" s="183" t="str">
        <f>VLOOKUP($A119,'Plan de acci�n consolidado 2025'!$A$3:$V$504,T$1,0)</f>
        <v>2025-01-02</v>
      </c>
      <c r="U119" s="183" t="str">
        <f>VLOOKUP($A119,'Plan de acci�n consolidado 2025'!$A$3:$V$504,U$1,0)</f>
        <v>2025-12-31</v>
      </c>
      <c r="V119" t="str">
        <f>VLOOKUP($A119,'Plan de acci�n consolidado 2025'!$A$3:$V$504,V$1,0)</f>
        <v>2020-DIRECCIÓN DE NUEVAS CREACIONES</v>
      </c>
      <c r="W119"/>
      <c r="X119"/>
    </row>
    <row r="120" spans="1:24" x14ac:dyDescent="0.25">
      <c r="A120" s="31" t="s">
        <v>766</v>
      </c>
      <c r="B120" t="str">
        <f>VLOOKUP($A120,'Plan de acci�n consolidado 2025'!$A$3:$V$504,B$1,0)</f>
        <v>2020-DIRECCIÓN DE NUEVAS CREACIONES</v>
      </c>
      <c r="C120">
        <f>VLOOKUP($A120,'Plan de acci�n consolidado 2025'!$A$3:$V$504,C$1,0)</f>
        <v>0</v>
      </c>
      <c r="D120" t="str">
        <f>VLOOKUP($A120,'Plan de acci�n consolidado 2025'!$A$3:$V$504,D$1,0)</f>
        <v>Producto</v>
      </c>
      <c r="E120" t="str">
        <f>VLOOKUP($A120,'Plan de acci�n consolidado 2025'!$A$3:$V$504,E$1,0)</f>
        <v>2020.2</v>
      </c>
      <c r="F120" t="str">
        <f>VLOOKUP($A120,'Plan de acci�n consolidado 2025'!$A$3:$V$504,F$1,0)</f>
        <v>Operativo</v>
      </c>
      <c r="G120" t="str">
        <f>VLOOKUP($A120,'Plan de acci�n consolidado 2025'!$A$3:$V$504,G$1,0)</f>
        <v>Fortalecer el Sistema Integral de Gestión Institucional en el marco del Modelo Integrado de Planeación y gestión para mejorar la prestación del servicio.</v>
      </c>
      <c r="H120" t="str">
        <f>VLOOKUP($A120,'Plan de acci�n consolidado 2025'!$A$3:$V$504,H$1,0)</f>
        <v xml:space="preserve">Cumplimiento de productos del PAI asociados a Fortacer el Sistema Integral de Gestión Institucional para mejorar la prestación del servicio. 
</v>
      </c>
      <c r="I120" t="str">
        <f>VLOOKUP($A120,'Plan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20" t="str">
        <f>VLOOKUP($A120,'Plan de acci�n consolidado 2025'!$A$3:$V$504,J$1,0)</f>
        <v xml:space="preserve">PND - 5-31-5-b- Convergencia regional - Entidades públicas territoriales y nacionales fortalecidas </v>
      </c>
      <c r="K120" t="str">
        <f>VLOOKUP($A120,'Plan de acci�n consolidado 2025'!$A$3:$V$504,K$1,0)</f>
        <v>No</v>
      </c>
      <c r="L120" t="str">
        <f>VLOOKUP($A120,'Plan de acci�n consolidado 2025'!$A$3:$V$504,L$1,0)</f>
        <v>FUNCIONAMIENTO</v>
      </c>
      <c r="M120" t="str">
        <f>VLOOKUP($A120,'Plan de acci�n consolidado 2025'!$A$3:$V$504,M$1,0)</f>
        <v>Política Fortalecimiento Organizacional y Simplificación de Procesos _DIMENSIÓN Gestión con Valores para Resultados</v>
      </c>
      <c r="N120" t="str">
        <f>VLOOKUP($A120,'Plan de acci�n consolidado 2025'!$A$3:$V$504,N$1,0)</f>
        <v>N/A</v>
      </c>
      <c r="O120" t="str">
        <f>VLOOKUP($A120,'Plan de acci�n consolidado 2025'!$A$3:$V$504,O$1,0)</f>
        <v>Formatos de actos administrativos, estandarizados (Correo electrónico dirigido  al Grupo de Operaciones con los formatos predeterminados actualizados, entregados)</v>
      </c>
      <c r="P120">
        <f>VLOOKUP($A120,'Plan de acci�n consolidado 2025'!$A$3:$V$504,P$1,0)</f>
        <v>50</v>
      </c>
      <c r="Q120">
        <f>VLOOKUP($A120,'Plan de acci�n consolidado 2025'!$A$3:$V$504,Q$1,0)</f>
        <v>100</v>
      </c>
      <c r="R120" t="str">
        <f>VLOOKUP($A120,'Plan de acci�n consolidado 2025'!$A$3:$V$504,R$1,0)</f>
        <v>Porcentual</v>
      </c>
      <c r="S120" t="str">
        <f>VLOOKUP($A120,'Plan de acci�n consolidado 2025'!$A$3:$V$504,S$1,0)</f>
        <v>% de formatos actualizados / 100% de formatos por actualizar</v>
      </c>
      <c r="T120" s="183" t="str">
        <f>VLOOKUP($A120,'Plan de acci�n consolidado 2025'!$A$3:$V$504,T$1,0)</f>
        <v>2025-01-20</v>
      </c>
      <c r="U120" s="183" t="str">
        <f>VLOOKUP($A120,'Plan de acci�n consolidado 2025'!$A$3:$V$504,U$1,0)</f>
        <v>2025-12-31</v>
      </c>
      <c r="V120" t="str">
        <f>VLOOKUP($A120,'Plan de acci�n consolidado 2025'!$A$3:$V$504,V$1,0)</f>
        <v>2020-DIRECCIÓN DE NUEVAS CREACIONES</v>
      </c>
      <c r="W120"/>
      <c r="X120"/>
    </row>
    <row r="121" spans="1:24" x14ac:dyDescent="0.25">
      <c r="A121" s="31" t="s">
        <v>768</v>
      </c>
      <c r="B121" t="str">
        <f>VLOOKUP($A121,'Plan de acci�n consolidado 2025'!$A$3:$V$504,B$1,0)</f>
        <v>2020-DIRECCIÓN DE NUEVAS CREACIONES</v>
      </c>
      <c r="C121">
        <f>VLOOKUP($A121,'Plan de acci�n consolidado 2025'!$A$3:$V$504,C$1,0)</f>
        <v>0</v>
      </c>
      <c r="D121" t="str">
        <f>VLOOKUP($A121,'Plan de acci�n consolidado 2025'!$A$3:$V$504,D$1,0)</f>
        <v>Actividad propia</v>
      </c>
      <c r="E121" t="str">
        <f>VLOOKUP($A121,'Plan de acci�n consolidado 2025'!$A$3:$V$504,E$1,0)</f>
        <v>2020.2.1</v>
      </c>
      <c r="F121" t="str">
        <f>VLOOKUP($A121,'Plan de acci�n consolidado 2025'!$A$3:$V$504,F$1,0)</f>
        <v>N/A</v>
      </c>
      <c r="G121" t="str">
        <f>VLOOKUP($A121,'Plan de acci�n consolidado 2025'!$A$3:$V$504,G$1,0)</f>
        <v>N/A</v>
      </c>
      <c r="H121" t="str">
        <f>VLOOKUP($A121,'Plan de acci�n consolidado 2025'!$A$3:$V$504,H$1,0)</f>
        <v>N/A</v>
      </c>
      <c r="I121" t="str">
        <f>VLOOKUP($A121,'Plan de acci�n consolidado 2025'!$A$3:$V$504,I$1,0)</f>
        <v>N/A</v>
      </c>
      <c r="J121" t="str">
        <f>VLOOKUP($A121,'Plan de acci�n consolidado 2025'!$A$3:$V$504,J$1,0)</f>
        <v>N/A</v>
      </c>
      <c r="K121" t="str">
        <f>VLOOKUP($A121,'Plan de acci�n consolidado 2025'!$A$3:$V$504,K$1,0)</f>
        <v>N/A</v>
      </c>
      <c r="L121" t="str">
        <f>VLOOKUP($A121,'Plan de acci�n consolidado 2025'!$A$3:$V$504,L$1,0)</f>
        <v>N/A</v>
      </c>
      <c r="M121" t="str">
        <f>VLOOKUP($A121,'Plan de acci�n consolidado 2025'!$A$3:$V$504,M$1,0)</f>
        <v>N/A</v>
      </c>
      <c r="N121" t="str">
        <f>VLOOKUP($A121,'Plan de acci�n consolidado 2025'!$A$3:$V$504,N$1,0)</f>
        <v>N/A</v>
      </c>
      <c r="O121" t="str">
        <f>VLOOKUP($A121,'Plan de acci�n consolidado 2025'!$A$3:$V$504,O$1,0)</f>
        <v>Revisar los formatos predeterminados empleados en la etapa de forma y de fondo de las patentes de invención y de modelo de utilidad, para identificar los aspectos que deberán ser actualizados  (Documento que contenga las conclusiones de la revisión)</v>
      </c>
      <c r="P121">
        <f>VLOOKUP($A121,'Plan de acci�n consolidado 2025'!$A$3:$V$504,P$1,0)</f>
        <v>50</v>
      </c>
      <c r="Q121">
        <f>VLOOKUP($A121,'Plan de acci�n consolidado 2025'!$A$3:$V$504,Q$1,0)</f>
        <v>100</v>
      </c>
      <c r="R121" t="str">
        <f>VLOOKUP($A121,'Plan de acci�n consolidado 2025'!$A$3:$V$504,R$1,0)</f>
        <v>Porcentual</v>
      </c>
      <c r="S121" t="str">
        <f>VLOOKUP($A121,'Plan de acci�n consolidado 2025'!$A$3:$V$504,S$1,0)</f>
        <v>% de formatos revisados / 100% de formatos por revisar</v>
      </c>
      <c r="T121" s="183" t="str">
        <f>VLOOKUP($A121,'Plan de acci�n consolidado 2025'!$A$3:$V$504,T$1,0)</f>
        <v>2025-01-20</v>
      </c>
      <c r="U121" s="183" t="str">
        <f>VLOOKUP($A121,'Plan de acci�n consolidado 2025'!$A$3:$V$504,U$1,0)</f>
        <v>2025-12-31</v>
      </c>
      <c r="V121" t="str">
        <f>VLOOKUP($A121,'Plan de acci�n consolidado 2025'!$A$3:$V$504,V$1,0)</f>
        <v>2020-DIRECCIÓN DE NUEVAS CREACIONES</v>
      </c>
      <c r="W121"/>
      <c r="X121"/>
    </row>
    <row r="122" spans="1:24" x14ac:dyDescent="0.25">
      <c r="A122" s="31" t="s">
        <v>770</v>
      </c>
      <c r="B122" t="str">
        <f>VLOOKUP($A122,'Plan de acci�n consolidado 2025'!$A$3:$V$504,B$1,0)</f>
        <v>2020-DIRECCIÓN DE NUEVAS CREACIONES</v>
      </c>
      <c r="C122">
        <f>VLOOKUP($A122,'Plan de acci�n consolidado 2025'!$A$3:$V$504,C$1,0)</f>
        <v>0</v>
      </c>
      <c r="D122" t="str">
        <f>VLOOKUP($A122,'Plan de acci�n consolidado 2025'!$A$3:$V$504,D$1,0)</f>
        <v>Actividad propia</v>
      </c>
      <c r="E122" t="str">
        <f>VLOOKUP($A122,'Plan de acci�n consolidado 2025'!$A$3:$V$504,E$1,0)</f>
        <v>2020.2.2</v>
      </c>
      <c r="F122" t="str">
        <f>VLOOKUP($A122,'Plan de acci�n consolidado 2025'!$A$3:$V$504,F$1,0)</f>
        <v>N/A</v>
      </c>
      <c r="G122" t="str">
        <f>VLOOKUP($A122,'Plan de acci�n consolidado 2025'!$A$3:$V$504,G$1,0)</f>
        <v>N/A</v>
      </c>
      <c r="H122" t="str">
        <f>VLOOKUP($A122,'Plan de acci�n consolidado 2025'!$A$3:$V$504,H$1,0)</f>
        <v>N/A</v>
      </c>
      <c r="I122" t="str">
        <f>VLOOKUP($A122,'Plan de acci�n consolidado 2025'!$A$3:$V$504,I$1,0)</f>
        <v>N/A</v>
      </c>
      <c r="J122" t="str">
        <f>VLOOKUP($A122,'Plan de acci�n consolidado 2025'!$A$3:$V$504,J$1,0)</f>
        <v>N/A</v>
      </c>
      <c r="K122" t="str">
        <f>VLOOKUP($A122,'Plan de acci�n consolidado 2025'!$A$3:$V$504,K$1,0)</f>
        <v>N/A</v>
      </c>
      <c r="L122" t="str">
        <f>VLOOKUP($A122,'Plan de acci�n consolidado 2025'!$A$3:$V$504,L$1,0)</f>
        <v>N/A</v>
      </c>
      <c r="M122" t="str">
        <f>VLOOKUP($A122,'Plan de acci�n consolidado 2025'!$A$3:$V$504,M$1,0)</f>
        <v>N/A</v>
      </c>
      <c r="N122" t="str">
        <f>VLOOKUP($A122,'Plan de acci�n consolidado 2025'!$A$3:$V$504,N$1,0)</f>
        <v>N/A</v>
      </c>
      <c r="O122" t="str">
        <f>VLOOKUP($A122,'Plan de acci�n consolidado 2025'!$A$3:$V$504,O$1,0)</f>
        <v>Actualizar los formatos predeterminados con aspectos de actualización identificados en la revisión y entregarlos en formato Word al Grupo de Operaciones.  (Correo electrónico dirigido  al Grupo de Operaciones con los formatos predeterminados actualizados, entregados)</v>
      </c>
      <c r="P122">
        <f>VLOOKUP($A122,'Plan de acci�n consolidado 2025'!$A$3:$V$504,P$1,0)</f>
        <v>50</v>
      </c>
      <c r="Q122">
        <f>VLOOKUP($A122,'Plan de acci�n consolidado 2025'!$A$3:$V$504,Q$1,0)</f>
        <v>100</v>
      </c>
      <c r="R122" t="str">
        <f>VLOOKUP($A122,'Plan de acci�n consolidado 2025'!$A$3:$V$504,R$1,0)</f>
        <v>Porcentual</v>
      </c>
      <c r="S122" t="str">
        <f>VLOOKUP($A122,'Plan de acci�n consolidado 2025'!$A$3:$V$504,S$1,0)</f>
        <v>% de formatos actualizados / 100% de formatos por actualizar</v>
      </c>
      <c r="T122" s="183" t="str">
        <f>VLOOKUP($A122,'Plan de acci�n consolidado 2025'!$A$3:$V$504,T$1,0)</f>
        <v>2025-01-20</v>
      </c>
      <c r="U122" s="183" t="str">
        <f>VLOOKUP($A122,'Plan de acci�n consolidado 2025'!$A$3:$V$504,U$1,0)</f>
        <v>2025-12-31</v>
      </c>
      <c r="V122" t="str">
        <f>VLOOKUP($A122,'Plan de acci�n consolidado 2025'!$A$3:$V$504,V$1,0)</f>
        <v>2020-DIRECCIÓN DE NUEVAS CREACIONES</v>
      </c>
      <c r="W122"/>
      <c r="X122"/>
    </row>
    <row r="123" spans="1:24" x14ac:dyDescent="0.25">
      <c r="A123" s="31" t="s">
        <v>772</v>
      </c>
      <c r="B123" t="str">
        <f>VLOOKUP($A123,'Plan de acci�n consolidado 2025'!$A$3:$V$504,B$1,0)</f>
        <v>2010-DIRECCION DE SIGNOS DISTINTIVOS</v>
      </c>
      <c r="C123">
        <f>VLOOKUP($A123,'Plan de acci�n consolidado 2025'!$A$3:$V$504,C$1,0)</f>
        <v>0</v>
      </c>
      <c r="D123" t="str">
        <f>VLOOKUP($A123,'Plan de acci�n consolidado 2025'!$A$3:$V$504,D$1,0)</f>
        <v>Producto</v>
      </c>
      <c r="E123" t="str">
        <f>VLOOKUP($A123,'Plan de acci�n consolidado 2025'!$A$3:$V$504,E$1,0)</f>
        <v>2010.1</v>
      </c>
      <c r="F123" t="str">
        <f>VLOOKUP($A123,'Plan de acci�n consolidado 2025'!$A$3:$V$504,F$1,0)</f>
        <v>Operativo</v>
      </c>
      <c r="G123" t="str">
        <f>VLOOKUP($A123,'Plan de acci�n consolidado 2025'!$A$3:$V$504,G$1,0)</f>
        <v>Mejorar la oportunidad en la atención de trámites y servicios.</v>
      </c>
      <c r="H123" t="str">
        <f>VLOOKUP($A123,'Plan de acci�n consolidado 2025'!$A$3:$V$504,H$1,0)</f>
        <v>Avance promedio de cumplimiento de productos asociados a mejorar la oportunidad en la atención de trámites y servicios.</v>
      </c>
      <c r="I123" t="str">
        <f>VLOOKUP($A123,'Plan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3" t="str">
        <f>VLOOKUP($A123,'Plan de acci�n consolidado 2025'!$A$3:$V$504,J$1,0)</f>
        <v xml:space="preserve">PND - 5-31-5-b- Convergencia regional - Entidades públicas territoriales y nacionales fortalecidas </v>
      </c>
      <c r="K123" t="str">
        <f>VLOOKUP($A123,'Plan de acci�n consolidado 2025'!$A$3:$V$504,K$1,0)</f>
        <v>No</v>
      </c>
      <c r="L123" t="str">
        <f>VLOOKUP($A123,'Plan de acci�n consolidado 2025'!$A$3:$V$504,L$1,0)</f>
        <v>C-3503-0200-0014-20309b</v>
      </c>
      <c r="M123" t="str">
        <f>VLOOKUP($A123,'Plan de acci�n consolidado 2025'!$A$3:$V$504,M$1,0)</f>
        <v>Política Servicio al Ciudadano_DIMENSIÓN Gestión con Valores para Resultados</v>
      </c>
      <c r="N123" t="str">
        <f>VLOOKUP($A123,'Plan de acci�n consolidado 2025'!$A$3:$V$504,N$1,0)</f>
        <v>N/A</v>
      </c>
      <c r="O123" t="str">
        <f>VLOOKUP($A123,'Plan de acci�n consolidado 2025'!$A$3:$V$504,O$1,0)</f>
        <v>Solicitudes pendientes de decisión en materia de registro y cancelación de signos distintivos, decididas.  (Reporte de indicador generado en Tableau o Power BI)</v>
      </c>
      <c r="P123">
        <f>VLOOKUP($A123,'Plan de acci�n consolidado 2025'!$A$3:$V$504,P$1,0)</f>
        <v>95</v>
      </c>
      <c r="Q123">
        <f>VLOOKUP($A123,'Plan de acci�n consolidado 2025'!$A$3:$V$504,Q$1,0)</f>
        <v>80</v>
      </c>
      <c r="R123" t="str">
        <f>VLOOKUP($A123,'Plan de acci�n consolidado 2025'!$A$3:$V$504,R$1,0)</f>
        <v>Porcentual</v>
      </c>
      <c r="S123" t="str">
        <f>VLOOKUP($A123,'Plan de acci�n consolidado 2025'!$A$3:$V$504,S$1,0)</f>
        <v>% de solicitudes decididas / 80% de solicitudes por decidir</v>
      </c>
      <c r="T123" s="183" t="str">
        <f>VLOOKUP($A123,'Plan de acci�n consolidado 2025'!$A$3:$V$504,T$1,0)</f>
        <v>2025-01-15</v>
      </c>
      <c r="U123" s="183" t="str">
        <f>VLOOKUP($A123,'Plan de acci�n consolidado 2025'!$A$3:$V$504,U$1,0)</f>
        <v>2025-12-31</v>
      </c>
      <c r="V123" t="str">
        <f>VLOOKUP($A123,'Plan de acci�n consolidado 2025'!$A$3:$V$504,V$1,0)</f>
        <v>2010-DIRECCION DE SIGNOS DISTINTIVOS</v>
      </c>
      <c r="W123"/>
      <c r="X123"/>
    </row>
    <row r="124" spans="1:24" x14ac:dyDescent="0.25">
      <c r="A124" s="31" t="s">
        <v>774</v>
      </c>
      <c r="B124" t="str">
        <f>VLOOKUP($A124,'Plan de acci�n consolidado 2025'!$A$3:$V$504,B$1,0)</f>
        <v>2010-DIRECCION DE SIGNOS DISTINTIVOS</v>
      </c>
      <c r="C124">
        <f>VLOOKUP($A124,'Plan de acci�n consolidado 2025'!$A$3:$V$504,C$1,0)</f>
        <v>0</v>
      </c>
      <c r="D124" t="str">
        <f>VLOOKUP($A124,'Plan de acci�n consolidado 2025'!$A$3:$V$504,D$1,0)</f>
        <v>Actividad propia</v>
      </c>
      <c r="E124" t="str">
        <f>VLOOKUP($A124,'Plan de acci�n consolidado 2025'!$A$3:$V$504,E$1,0)</f>
        <v>2010.1.1</v>
      </c>
      <c r="F124" t="str">
        <f>VLOOKUP($A124,'Plan de acci�n consolidado 2025'!$A$3:$V$504,F$1,0)</f>
        <v>N/A</v>
      </c>
      <c r="G124" t="str">
        <f>VLOOKUP($A124,'Plan de acci�n consolidado 2025'!$A$3:$V$504,G$1,0)</f>
        <v>N/A</v>
      </c>
      <c r="H124" t="str">
        <f>VLOOKUP($A124,'Plan de acci�n consolidado 2025'!$A$3:$V$504,H$1,0)</f>
        <v>N/A</v>
      </c>
      <c r="I124" t="str">
        <f>VLOOKUP($A124,'Plan de acci�n consolidado 2025'!$A$3:$V$504,I$1,0)</f>
        <v>N/A</v>
      </c>
      <c r="J124" t="str">
        <f>VLOOKUP($A124,'Plan de acci�n consolidado 2025'!$A$3:$V$504,J$1,0)</f>
        <v>N/A</v>
      </c>
      <c r="K124" t="str">
        <f>VLOOKUP($A124,'Plan de acci�n consolidado 2025'!$A$3:$V$504,K$1,0)</f>
        <v>N/A</v>
      </c>
      <c r="L124" t="str">
        <f>VLOOKUP($A124,'Plan de acci�n consolidado 2025'!$A$3:$V$504,L$1,0)</f>
        <v>N/A</v>
      </c>
      <c r="M124" t="str">
        <f>VLOOKUP($A124,'Plan de acci�n consolidado 2025'!$A$3:$V$504,M$1,0)</f>
        <v>N/A</v>
      </c>
      <c r="N124" t="str">
        <f>VLOOKUP($A124,'Plan de acci�n consolidado 2025'!$A$3:$V$504,N$1,0)</f>
        <v>N/A</v>
      </c>
      <c r="O124" t="str">
        <f>VLOOKUP($A124,'Plan de acci�n consolidado 2025'!$A$3:$V$504,O$1,0)</f>
        <v>Decidir las clases de registro de signos distintivos sin oposición radicadas a 31 de diciembre de 2024, cuyo stock se calcula que sea de 53.432 clases, excepto los casos detenidos.  (Reporte de indicador generado en Tableau o Power BI)</v>
      </c>
      <c r="P124">
        <f>VLOOKUP($A124,'Plan de acci�n consolidado 2025'!$A$3:$V$504,P$1,0)</f>
        <v>30</v>
      </c>
      <c r="Q124">
        <f>VLOOKUP($A124,'Plan de acci�n consolidado 2025'!$A$3:$V$504,Q$1,0)</f>
        <v>80</v>
      </c>
      <c r="R124" t="str">
        <f>VLOOKUP($A124,'Plan de acci�n consolidado 2025'!$A$3:$V$504,R$1,0)</f>
        <v>Porcentual</v>
      </c>
      <c r="S124" t="str">
        <f>VLOOKUP($A124,'Plan de acci�n consolidado 2025'!$A$3:$V$504,S$1,0)</f>
        <v>% de clases decididas / 80% de clases por decidir</v>
      </c>
      <c r="T124" s="183" t="str">
        <f>VLOOKUP($A124,'Plan de acci�n consolidado 2025'!$A$3:$V$504,T$1,0)</f>
        <v>2025-01-15</v>
      </c>
      <c r="U124" s="183" t="str">
        <f>VLOOKUP($A124,'Plan de acci�n consolidado 2025'!$A$3:$V$504,U$1,0)</f>
        <v>2025-10-31</v>
      </c>
      <c r="V124" t="str">
        <f>VLOOKUP($A124,'Plan de acci�n consolidado 2025'!$A$3:$V$504,V$1,0)</f>
        <v>2010-DIRECCION DE SIGNOS DISTINTIVOS</v>
      </c>
      <c r="W124"/>
      <c r="X124"/>
    </row>
    <row r="125" spans="1:24" x14ac:dyDescent="0.25">
      <c r="A125" s="31" t="s">
        <v>776</v>
      </c>
      <c r="B125" t="str">
        <f>VLOOKUP($A125,'Plan de acci�n consolidado 2025'!$A$3:$V$504,B$1,0)</f>
        <v>2010-DIRECCION DE SIGNOS DISTINTIVOS</v>
      </c>
      <c r="C125">
        <f>VLOOKUP($A125,'Plan de acci�n consolidado 2025'!$A$3:$V$504,C$1,0)</f>
        <v>0</v>
      </c>
      <c r="D125" t="str">
        <f>VLOOKUP($A125,'Plan de acci�n consolidado 2025'!$A$3:$V$504,D$1,0)</f>
        <v>Actividad propia</v>
      </c>
      <c r="E125" t="str">
        <f>VLOOKUP($A125,'Plan de acci�n consolidado 2025'!$A$3:$V$504,E$1,0)</f>
        <v>2010.1.2</v>
      </c>
      <c r="F125" t="str">
        <f>VLOOKUP($A125,'Plan de acci�n consolidado 2025'!$A$3:$V$504,F$1,0)</f>
        <v>N/A</v>
      </c>
      <c r="G125" t="str">
        <f>VLOOKUP($A125,'Plan de acci�n consolidado 2025'!$A$3:$V$504,G$1,0)</f>
        <v>N/A</v>
      </c>
      <c r="H125" t="str">
        <f>VLOOKUP($A125,'Plan de acci�n consolidado 2025'!$A$3:$V$504,H$1,0)</f>
        <v>N/A</v>
      </c>
      <c r="I125" t="str">
        <f>VLOOKUP($A125,'Plan de acci�n consolidado 2025'!$A$3:$V$504,I$1,0)</f>
        <v>N/A</v>
      </c>
      <c r="J125" t="str">
        <f>VLOOKUP($A125,'Plan de acci�n consolidado 2025'!$A$3:$V$504,J$1,0)</f>
        <v>N/A</v>
      </c>
      <c r="K125" t="str">
        <f>VLOOKUP($A125,'Plan de acci�n consolidado 2025'!$A$3:$V$504,K$1,0)</f>
        <v>N/A</v>
      </c>
      <c r="L125" t="str">
        <f>VLOOKUP($A125,'Plan de acci�n consolidado 2025'!$A$3:$V$504,L$1,0)</f>
        <v>N/A</v>
      </c>
      <c r="M125" t="str">
        <f>VLOOKUP($A125,'Plan de acci�n consolidado 2025'!$A$3:$V$504,M$1,0)</f>
        <v>N/A</v>
      </c>
      <c r="N125" t="str">
        <f>VLOOKUP($A125,'Plan de acci�n consolidado 2025'!$A$3:$V$504,N$1,0)</f>
        <v>N/A</v>
      </c>
      <c r="O125" t="str">
        <f>VLOOKUP($A125,'Plan de acci�n consolidado 2025'!$A$3:$V$504,O$1,0)</f>
        <v>Decidir las clases de registro de signos distintivos con oposición radicadas a 31 de diciembre de 2024, cuyo stock se calcula que sea de 5.026 clases, excepto los casos detenidos.  (Reporte de indicador generado en Tableau o Power BI)</v>
      </c>
      <c r="P125">
        <f>VLOOKUP($A125,'Plan de acci�n consolidado 2025'!$A$3:$V$504,P$1,0)</f>
        <v>30</v>
      </c>
      <c r="Q125">
        <f>VLOOKUP($A125,'Plan de acci�n consolidado 2025'!$A$3:$V$504,Q$1,0)</f>
        <v>70</v>
      </c>
      <c r="R125" t="str">
        <f>VLOOKUP($A125,'Plan de acci�n consolidado 2025'!$A$3:$V$504,R$1,0)</f>
        <v>Porcentual</v>
      </c>
      <c r="S125" t="str">
        <f>VLOOKUP($A125,'Plan de acci�n consolidado 2025'!$A$3:$V$504,S$1,0)</f>
        <v>% de clases decididas / 70% de clases por decidir</v>
      </c>
      <c r="T125" s="183" t="str">
        <f>VLOOKUP($A125,'Plan de acci�n consolidado 2025'!$A$3:$V$504,T$1,0)</f>
        <v>2025-01-15</v>
      </c>
      <c r="U125" s="183" t="str">
        <f>VLOOKUP($A125,'Plan de acci�n consolidado 2025'!$A$3:$V$504,U$1,0)</f>
        <v>2025-10-31</v>
      </c>
      <c r="V125" t="str">
        <f>VLOOKUP($A125,'Plan de acci�n consolidado 2025'!$A$3:$V$504,V$1,0)</f>
        <v>2010-DIRECCION DE SIGNOS DISTINTIVOS</v>
      </c>
      <c r="W125"/>
      <c r="X125"/>
    </row>
    <row r="126" spans="1:24" x14ac:dyDescent="0.25">
      <c r="A126" s="31" t="s">
        <v>778</v>
      </c>
      <c r="B126" t="str">
        <f>VLOOKUP($A126,'Plan de acci�n consolidado 2025'!$A$3:$V$504,B$1,0)</f>
        <v>2010-DIRECCION DE SIGNOS DISTINTIVOS</v>
      </c>
      <c r="C126">
        <f>VLOOKUP($A126,'Plan de acci�n consolidado 2025'!$A$3:$V$504,C$1,0)</f>
        <v>0</v>
      </c>
      <c r="D126" t="str">
        <f>VLOOKUP($A126,'Plan de acci�n consolidado 2025'!$A$3:$V$504,D$1,0)</f>
        <v>Actividad propia</v>
      </c>
      <c r="E126" t="str">
        <f>VLOOKUP($A126,'Plan de acci�n consolidado 2025'!$A$3:$V$504,E$1,0)</f>
        <v>2010.1.3</v>
      </c>
      <c r="F126" t="str">
        <f>VLOOKUP($A126,'Plan de acci�n consolidado 2025'!$A$3:$V$504,F$1,0)</f>
        <v>N/A</v>
      </c>
      <c r="G126" t="str">
        <f>VLOOKUP($A126,'Plan de acci�n consolidado 2025'!$A$3:$V$504,G$1,0)</f>
        <v>N/A</v>
      </c>
      <c r="H126" t="str">
        <f>VLOOKUP($A126,'Plan de acci�n consolidado 2025'!$A$3:$V$504,H$1,0)</f>
        <v>N/A</v>
      </c>
      <c r="I126" t="str">
        <f>VLOOKUP($A126,'Plan de acci�n consolidado 2025'!$A$3:$V$504,I$1,0)</f>
        <v>N/A</v>
      </c>
      <c r="J126" t="str">
        <f>VLOOKUP($A126,'Plan de acci�n consolidado 2025'!$A$3:$V$504,J$1,0)</f>
        <v>N/A</v>
      </c>
      <c r="K126" t="str">
        <f>VLOOKUP($A126,'Plan de acci�n consolidado 2025'!$A$3:$V$504,K$1,0)</f>
        <v>N/A</v>
      </c>
      <c r="L126" t="str">
        <f>VLOOKUP($A126,'Plan de acci�n consolidado 2025'!$A$3:$V$504,L$1,0)</f>
        <v>N/A</v>
      </c>
      <c r="M126" t="str">
        <f>VLOOKUP($A126,'Plan de acci�n consolidado 2025'!$A$3:$V$504,M$1,0)</f>
        <v>N/A</v>
      </c>
      <c r="N126" t="str">
        <f>VLOOKUP($A126,'Plan de acci�n consolidado 2025'!$A$3:$V$504,N$1,0)</f>
        <v>N/A</v>
      </c>
      <c r="O126" t="str">
        <f>VLOOKUP($A126,'Plan de acci�n consolidado 2025'!$A$3:$V$504,O$1,0)</f>
        <v>Decidir las solicitudes de acciones de cancelación con traslado vencido al 14 de noviembre de 2025, excepto los casos detenidos.  (Reporte de indicador generado en Tableau o Power BI)</v>
      </c>
      <c r="P126">
        <f>VLOOKUP($A126,'Plan de acci�n consolidado 2025'!$A$3:$V$504,P$1,0)</f>
        <v>20</v>
      </c>
      <c r="Q126">
        <f>VLOOKUP($A126,'Plan de acci�n consolidado 2025'!$A$3:$V$504,Q$1,0)</f>
        <v>70</v>
      </c>
      <c r="R126" t="str">
        <f>VLOOKUP($A126,'Plan de acci�n consolidado 2025'!$A$3:$V$504,R$1,0)</f>
        <v>Porcentual</v>
      </c>
      <c r="S126" t="str">
        <f>VLOOKUP($A126,'Plan de acci�n consolidado 2025'!$A$3:$V$504,S$1,0)</f>
        <v>% de solicitudes decididas / 70% de solicitudes por decidir</v>
      </c>
      <c r="T126" s="183" t="str">
        <f>VLOOKUP($A126,'Plan de acci�n consolidado 2025'!$A$3:$V$504,T$1,0)</f>
        <v>2025-01-15</v>
      </c>
      <c r="U126" s="183" t="str">
        <f>VLOOKUP($A126,'Plan de acci�n consolidado 2025'!$A$3:$V$504,U$1,0)</f>
        <v>2025-12-31</v>
      </c>
      <c r="V126" t="str">
        <f>VLOOKUP($A126,'Plan de acci�n consolidado 2025'!$A$3:$V$504,V$1,0)</f>
        <v>2010-DIRECCION DE SIGNOS DISTINTIVOS</v>
      </c>
      <c r="W126"/>
      <c r="X126"/>
    </row>
    <row r="127" spans="1:24" x14ac:dyDescent="0.25">
      <c r="A127" s="31" t="s">
        <v>780</v>
      </c>
      <c r="B127" t="str">
        <f>VLOOKUP($A127,'Plan de acci�n consolidado 2025'!$A$3:$V$504,B$1,0)</f>
        <v>2010-DIRECCION DE SIGNOS DISTINTIVOS</v>
      </c>
      <c r="C127">
        <f>VLOOKUP($A127,'Plan de acci�n consolidado 2025'!$A$3:$V$504,C$1,0)</f>
        <v>0</v>
      </c>
      <c r="D127" t="str">
        <f>VLOOKUP($A127,'Plan de acci�n consolidado 2025'!$A$3:$V$504,D$1,0)</f>
        <v>Actividad propia</v>
      </c>
      <c r="E127" t="str">
        <f>VLOOKUP($A127,'Plan de acci�n consolidado 2025'!$A$3:$V$504,E$1,0)</f>
        <v>2010.1.4</v>
      </c>
      <c r="F127" t="str">
        <f>VLOOKUP($A127,'Plan de acci�n consolidado 2025'!$A$3:$V$504,F$1,0)</f>
        <v>N/A</v>
      </c>
      <c r="G127" t="str">
        <f>VLOOKUP($A127,'Plan de acci�n consolidado 2025'!$A$3:$V$504,G$1,0)</f>
        <v>N/A</v>
      </c>
      <c r="H127" t="str">
        <f>VLOOKUP($A127,'Plan de acci�n consolidado 2025'!$A$3:$V$504,H$1,0)</f>
        <v>N/A</v>
      </c>
      <c r="I127" t="str">
        <f>VLOOKUP($A127,'Plan de acci�n consolidado 2025'!$A$3:$V$504,I$1,0)</f>
        <v>N/A</v>
      </c>
      <c r="J127" t="str">
        <f>VLOOKUP($A127,'Plan de acci�n consolidado 2025'!$A$3:$V$504,J$1,0)</f>
        <v>N/A</v>
      </c>
      <c r="K127" t="str">
        <f>VLOOKUP($A127,'Plan de acci�n consolidado 2025'!$A$3:$V$504,K$1,0)</f>
        <v>N/A</v>
      </c>
      <c r="L127" t="str">
        <f>VLOOKUP($A127,'Plan de acci�n consolidado 2025'!$A$3:$V$504,L$1,0)</f>
        <v>N/A</v>
      </c>
      <c r="M127" t="str">
        <f>VLOOKUP($A127,'Plan de acci�n consolidado 2025'!$A$3:$V$504,M$1,0)</f>
        <v>N/A</v>
      </c>
      <c r="N127" t="str">
        <f>VLOOKUP($A127,'Plan de acci�n consolidado 2025'!$A$3:$V$504,N$1,0)</f>
        <v>N/A</v>
      </c>
      <c r="O127" t="str">
        <f>VLOOKUP($A127,'Plan de acci�n consolidado 2025'!$A$3:$V$504,O$1,0)</f>
        <v>Decidir las clases de registro de signos distintivos sin oposición radicadas entre el 1 de enero de 2025 y 30 de junio de 2025, cuyo stock se calcula que sea de 22.393, excepto los casos detenidos.  (Reporte de indicador generado en Tableau o Power BI)</v>
      </c>
      <c r="P127">
        <f>VLOOKUP($A127,'Plan de acci�n consolidado 2025'!$A$3:$V$504,P$1,0)</f>
        <v>20</v>
      </c>
      <c r="Q127">
        <f>VLOOKUP($A127,'Plan de acci�n consolidado 2025'!$A$3:$V$504,Q$1,0)</f>
        <v>70</v>
      </c>
      <c r="R127" t="str">
        <f>VLOOKUP($A127,'Plan de acci�n consolidado 2025'!$A$3:$V$504,R$1,0)</f>
        <v>Porcentual</v>
      </c>
      <c r="S127" t="str">
        <f>VLOOKUP($A127,'Plan de acci�n consolidado 2025'!$A$3:$V$504,S$1,0)</f>
        <v>% de clases decididas / 70% de clases por decidir</v>
      </c>
      <c r="T127" s="183" t="str">
        <f>VLOOKUP($A127,'Plan de acci�n consolidado 2025'!$A$3:$V$504,T$1,0)</f>
        <v>2025-08-01</v>
      </c>
      <c r="U127" s="183" t="str">
        <f>VLOOKUP($A127,'Plan de acci�n consolidado 2025'!$A$3:$V$504,U$1,0)</f>
        <v>2025-12-31</v>
      </c>
      <c r="V127" t="str">
        <f>VLOOKUP($A127,'Plan de acci�n consolidado 2025'!$A$3:$V$504,V$1,0)</f>
        <v>2010-DIRECCION DE SIGNOS DISTINTIVOS</v>
      </c>
      <c r="W127"/>
      <c r="X127"/>
    </row>
    <row r="128" spans="1:24" x14ac:dyDescent="0.25">
      <c r="A128" s="31" t="s">
        <v>781</v>
      </c>
      <c r="B128" t="str">
        <f>VLOOKUP($A128,'Plan de acci�n consolidado 2025'!$A$3:$V$504,B$1,0)</f>
        <v>2010-DIRECCION DE SIGNOS DISTINTIVOS</v>
      </c>
      <c r="C128">
        <f>VLOOKUP($A128,'Plan de acci�n consolidado 2025'!$A$3:$V$504,C$1,0)</f>
        <v>0</v>
      </c>
      <c r="D128" t="str">
        <f>VLOOKUP($A128,'Plan de acci�n consolidado 2025'!$A$3:$V$504,D$1,0)</f>
        <v>Producto</v>
      </c>
      <c r="E128" t="str">
        <f>VLOOKUP($A128,'Plan de acci�n consolidado 2025'!$A$3:$V$504,E$1,0)</f>
        <v>2010.2</v>
      </c>
      <c r="F128" t="str">
        <f>VLOOKUP($A128,'Plan de acci�n consolidado 2025'!$A$3:$V$504,F$1,0)</f>
        <v>Innovador</v>
      </c>
      <c r="G128" t="str">
        <f>VLOOKUP($A128,'Plan de acci�n consolidado 2025'!$A$3:$V$504,G$1,0)</f>
        <v xml:space="preserve">Fortalecer la gestión de la información, el conocimiento y la innovación para optimizar la capacidad institucional 
</v>
      </c>
      <c r="H128" t="str">
        <f>VLOOKUP($A128,'Plan de acci�n consolidado 2025'!$A$3:$V$504,H$1,0)</f>
        <v xml:space="preserve">Cumplimiento de productos del PAI asociados a Fortalecer la gestión de la información, el conocimiento y la innovación para optimizar la capacidad institucional 
</v>
      </c>
      <c r="I128" t="str">
        <f>VLOOKUP($A128,'Plan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8" t="str">
        <f>VLOOKUP($A128,'Plan de acci�n consolidado 2025'!$A$3:$V$504,J$1,0)</f>
        <v xml:space="preserve">PND - 5-31-5-b- Convergencia regional - Entidades públicas territoriales y nacionales fortalecidas </v>
      </c>
      <c r="K128" t="str">
        <f>VLOOKUP($A128,'Plan de acci�n consolidado 2025'!$A$3:$V$504,K$1,0)</f>
        <v>Si</v>
      </c>
      <c r="L128" t="str">
        <f>VLOOKUP($A128,'Plan de acci�n consolidado 2025'!$A$3:$V$504,L$1,0)</f>
        <v>N/A</v>
      </c>
      <c r="M128" t="str">
        <f>VLOOKUP($A128,'Plan de acci�n consolidado 2025'!$A$3:$V$504,M$1,0)</f>
        <v>Política Gestión del Conocimiento y la Innovación _DIMENSIÓN Gestión del conocimiento y la innovación</v>
      </c>
      <c r="N128" t="str">
        <f>VLOOKUP($A128,'Plan de acci�n consolidado 2025'!$A$3:$V$504,N$1,0)</f>
        <v>PND_ 2_Fomentar estrategiasDe sensibilizaciónPara el reconocimiento, aprovechamiento y uso responsableDe losDerechosDePI</v>
      </c>
      <c r="O128" t="str">
        <f>VLOOKUP($A128,'Plan de acci�n consolidado 2025'!$A$3:$V$504,O$1,0)</f>
        <v>Contenidos estratégicos y accesibles para la ciudadanía sobre signos distintivos notorios y denominaciones de origen protegidas de productos colombianos, publicado (Captura de pantalla de las publicaciones)</v>
      </c>
      <c r="P128">
        <f>VLOOKUP($A128,'Plan de acci�n consolidado 2025'!$A$3:$V$504,P$1,0)</f>
        <v>5</v>
      </c>
      <c r="Q128">
        <f>VLOOKUP($A128,'Plan de acci�n consolidado 2025'!$A$3:$V$504,Q$1,0)</f>
        <v>2</v>
      </c>
      <c r="R128" t="str">
        <f>VLOOKUP($A128,'Plan de acci�n consolidado 2025'!$A$3:$V$504,R$1,0)</f>
        <v>Númerica</v>
      </c>
      <c r="S128" t="str">
        <f>VLOOKUP($A128,'Plan de acci�n consolidado 2025'!$A$3:$V$504,S$1,0)</f>
        <v># de contenidos publicados / 2 contenidos por publicar</v>
      </c>
      <c r="T128" s="183" t="str">
        <f>VLOOKUP($A128,'Plan de acci�n consolidado 2025'!$A$3:$V$504,T$1,0)</f>
        <v>2025-02-03</v>
      </c>
      <c r="U128" s="183" t="str">
        <f>VLOOKUP($A128,'Plan de acci�n consolidado 2025'!$A$3:$V$504,U$1,0)</f>
        <v>2025-08-15</v>
      </c>
      <c r="V128" t="str">
        <f>VLOOKUP($A128,'Plan de acci�n consolidado 2025'!$A$3:$V$504,V$1,0)</f>
        <v>20-OFICINA DE TECNOLOGÍA E INFORMÁTICA;
2010-DIRECCION DE SIGNOS DISTINTIVOS;
73-GRUPO DE TRABAJO DE COMUNICACION</v>
      </c>
      <c r="W128"/>
      <c r="X128"/>
    </row>
    <row r="129" spans="1:24" x14ac:dyDescent="0.25">
      <c r="A129" s="31" t="s">
        <v>785</v>
      </c>
      <c r="B129" t="str">
        <f>VLOOKUP($A129,'Plan de acci�n consolidado 2025'!$A$3:$V$504,B$1,0)</f>
        <v>2010-DIRECCION DE SIGNOS DISTINTIVOS</v>
      </c>
      <c r="C129">
        <f>VLOOKUP($A129,'Plan de acci�n consolidado 2025'!$A$3:$V$504,C$1,0)</f>
        <v>0</v>
      </c>
      <c r="D129" t="str">
        <f>VLOOKUP($A129,'Plan de acci�n consolidado 2025'!$A$3:$V$504,D$1,0)</f>
        <v>Actividad propia</v>
      </c>
      <c r="E129" t="str">
        <f>VLOOKUP($A129,'Plan de acci�n consolidado 2025'!$A$3:$V$504,E$1,0)</f>
        <v>2010.2.1</v>
      </c>
      <c r="F129" t="str">
        <f>VLOOKUP($A129,'Plan de acci�n consolidado 2025'!$A$3:$V$504,F$1,0)</f>
        <v>N/A</v>
      </c>
      <c r="G129" t="str">
        <f>VLOOKUP($A129,'Plan de acci�n consolidado 2025'!$A$3:$V$504,G$1,0)</f>
        <v>N/A</v>
      </c>
      <c r="H129" t="str">
        <f>VLOOKUP($A129,'Plan de acci�n consolidado 2025'!$A$3:$V$504,H$1,0)</f>
        <v>N/A</v>
      </c>
      <c r="I129" t="str">
        <f>VLOOKUP($A129,'Plan de acci�n consolidado 2025'!$A$3:$V$504,I$1,0)</f>
        <v>N/A</v>
      </c>
      <c r="J129" t="str">
        <f>VLOOKUP($A129,'Plan de acci�n consolidado 2025'!$A$3:$V$504,J$1,0)</f>
        <v>N/A</v>
      </c>
      <c r="K129" t="str">
        <f>VLOOKUP($A129,'Plan de acci�n consolidado 2025'!$A$3:$V$504,K$1,0)</f>
        <v>N/A</v>
      </c>
      <c r="L129" t="str">
        <f>VLOOKUP($A129,'Plan de acci�n consolidado 2025'!$A$3:$V$504,L$1,0)</f>
        <v>N/A</v>
      </c>
      <c r="M129" t="str">
        <f>VLOOKUP($A129,'Plan de acci�n consolidado 2025'!$A$3:$V$504,M$1,0)</f>
        <v>N/A</v>
      </c>
      <c r="N129" t="str">
        <f>VLOOKUP($A129,'Plan de acci�n consolidado 2025'!$A$3:$V$504,N$1,0)</f>
        <v>N/A</v>
      </c>
      <c r="O129" t="str">
        <f>VLOOKUP($A129,'Plan de acci�n consolidado 2025'!$A$3:$V$504,O$1,0)</f>
        <v>Preparar y enviar la información correspondiente al listado de signos distintivos declarados como notorios y la de denominaciones de origen protegidas de productos colombianos. (Correo electrónico de envió de la información)</v>
      </c>
      <c r="P129">
        <f>VLOOKUP($A129,'Plan de acci�n consolidado 2025'!$A$3:$V$504,P$1,0)</f>
        <v>30</v>
      </c>
      <c r="Q129">
        <f>VLOOKUP($A129,'Plan de acci�n consolidado 2025'!$A$3:$V$504,Q$1,0)</f>
        <v>2</v>
      </c>
      <c r="R129" t="str">
        <f>VLOOKUP($A129,'Plan de acci�n consolidado 2025'!$A$3:$V$504,R$1,0)</f>
        <v>Númerica</v>
      </c>
      <c r="S129" t="str">
        <f>VLOOKUP($A129,'Plan de acci�n consolidado 2025'!$A$3:$V$504,S$1,0)</f>
        <v># de envíos de información realizados / 2 envió de información por realizar</v>
      </c>
      <c r="T129" s="183" t="str">
        <f>VLOOKUP($A129,'Plan de acci�n consolidado 2025'!$A$3:$V$504,T$1,0)</f>
        <v>2025-02-03</v>
      </c>
      <c r="U129" s="183" t="str">
        <f>VLOOKUP($A129,'Plan de acci�n consolidado 2025'!$A$3:$V$504,U$1,0)</f>
        <v>2025-03-28</v>
      </c>
      <c r="V129" t="str">
        <f>VLOOKUP($A129,'Plan de acci�n consolidado 2025'!$A$3:$V$504,V$1,0)</f>
        <v>2010-DIRECCION DE SIGNOS DISTINTIVOS</v>
      </c>
      <c r="W129"/>
      <c r="X129"/>
    </row>
    <row r="130" spans="1:24" x14ac:dyDescent="0.25">
      <c r="A130" s="31" t="s">
        <v>787</v>
      </c>
      <c r="B130" t="str">
        <f>VLOOKUP($A130,'Plan de acci�n consolidado 2025'!$A$3:$V$504,B$1,0)</f>
        <v>2010-DIRECCION DE SIGNOS DISTINTIVOS</v>
      </c>
      <c r="C130">
        <f>VLOOKUP($A130,'Plan de acci�n consolidado 2025'!$A$3:$V$504,C$1,0)</f>
        <v>0</v>
      </c>
      <c r="D130" t="str">
        <f>VLOOKUP($A130,'Plan de acci�n consolidado 2025'!$A$3:$V$504,D$1,0)</f>
        <v>Actividad sin participaci�n</v>
      </c>
      <c r="E130" t="str">
        <f>VLOOKUP($A130,'Plan de acci�n consolidado 2025'!$A$3:$V$504,E$1,0)</f>
        <v>2010.2.2</v>
      </c>
      <c r="F130" t="str">
        <f>VLOOKUP($A130,'Plan de acci�n consolidado 2025'!$A$3:$V$504,F$1,0)</f>
        <v>N/A</v>
      </c>
      <c r="G130" t="str">
        <f>VLOOKUP($A130,'Plan de acci�n consolidado 2025'!$A$3:$V$504,G$1,0)</f>
        <v>N/A</v>
      </c>
      <c r="H130" t="str">
        <f>VLOOKUP($A130,'Plan de acci�n consolidado 2025'!$A$3:$V$504,H$1,0)</f>
        <v>N/A</v>
      </c>
      <c r="I130" t="str">
        <f>VLOOKUP($A130,'Plan de acci�n consolidado 2025'!$A$3:$V$504,I$1,0)</f>
        <v>N/A</v>
      </c>
      <c r="J130" t="str">
        <f>VLOOKUP($A130,'Plan de acci�n consolidado 2025'!$A$3:$V$504,J$1,0)</f>
        <v>N/A</v>
      </c>
      <c r="K130" t="str">
        <f>VLOOKUP($A130,'Plan de acci�n consolidado 2025'!$A$3:$V$504,K$1,0)</f>
        <v>N/A</v>
      </c>
      <c r="L130" t="str">
        <f>VLOOKUP($A130,'Plan de acci�n consolidado 2025'!$A$3:$V$504,L$1,0)</f>
        <v>N/A</v>
      </c>
      <c r="M130" t="str">
        <f>VLOOKUP($A130,'Plan de acci�n consolidado 2025'!$A$3:$V$504,M$1,0)</f>
        <v>N/A</v>
      </c>
      <c r="N130" t="str">
        <f>VLOOKUP($A130,'Plan de acci�n consolidado 2025'!$A$3:$V$504,N$1,0)</f>
        <v>N/A</v>
      </c>
      <c r="O130" t="str">
        <f>VLOOKUP($A130,'Plan de acci�n consolidado 2025'!$A$3:$V$504,O$1,0)</f>
        <v>Revisar el contenido correspondiente  al listado de signos distintivos declarados como notorios y el de las denominaciones de origen protegidas de productos colombianos, y formular eventuales observaciones.  (Correo electrónico enviado)</v>
      </c>
      <c r="P130">
        <f>VLOOKUP($A130,'Plan de acci�n consolidado 2025'!$A$3:$V$504,P$1,0)</f>
        <v>0</v>
      </c>
      <c r="Q130">
        <f>VLOOKUP($A130,'Plan de acci�n consolidado 2025'!$A$3:$V$504,Q$1,0)</f>
        <v>2</v>
      </c>
      <c r="R130" t="str">
        <f>VLOOKUP($A130,'Plan de acci�n consolidado 2025'!$A$3:$V$504,R$1,0)</f>
        <v>Númerica</v>
      </c>
      <c r="S130" t="str">
        <f>VLOOKUP($A130,'Plan de acci�n consolidado 2025'!$A$3:$V$504,S$1,0)</f>
        <v># de revisiones de contenido realizadas	revisión de contenido por realizar / 2 envió de información por realizar</v>
      </c>
      <c r="T130" s="183" t="str">
        <f>VLOOKUP($A130,'Plan de acci�n consolidado 2025'!$A$3:$V$504,T$1,0)</f>
        <v>2025-03-31</v>
      </c>
      <c r="U130" s="183" t="str">
        <f>VLOOKUP($A130,'Plan de acci�n consolidado 2025'!$A$3:$V$504,U$1,0)</f>
        <v>2025-04-21</v>
      </c>
      <c r="V130" t="str">
        <f>VLOOKUP($A130,'Plan de acci�n consolidado 2025'!$A$3:$V$504,V$1,0)</f>
        <v>73-GRUPO DE TRABAJO DE COMUNICACION</v>
      </c>
      <c r="W130"/>
      <c r="X130"/>
    </row>
    <row r="131" spans="1:24" x14ac:dyDescent="0.25">
      <c r="A131" s="31" t="s">
        <v>789</v>
      </c>
      <c r="B131" t="str">
        <f>VLOOKUP($A131,'Plan de acci�n consolidado 2025'!$A$3:$V$504,B$1,0)</f>
        <v>2010-DIRECCION DE SIGNOS DISTINTIVOS</v>
      </c>
      <c r="C131">
        <f>VLOOKUP($A131,'Plan de acci�n consolidado 2025'!$A$3:$V$504,C$1,0)</f>
        <v>0</v>
      </c>
      <c r="D131" t="str">
        <f>VLOOKUP($A131,'Plan de acci�n consolidado 2025'!$A$3:$V$504,D$1,0)</f>
        <v>Actividad propia</v>
      </c>
      <c r="E131" t="str">
        <f>VLOOKUP($A131,'Plan de acci�n consolidado 2025'!$A$3:$V$504,E$1,0)</f>
        <v>2010.2.3</v>
      </c>
      <c r="F131" t="str">
        <f>VLOOKUP($A131,'Plan de acci�n consolidado 2025'!$A$3:$V$504,F$1,0)</f>
        <v>N/A</v>
      </c>
      <c r="G131" t="str">
        <f>VLOOKUP($A131,'Plan de acci�n consolidado 2025'!$A$3:$V$504,G$1,0)</f>
        <v>N/A</v>
      </c>
      <c r="H131" t="str">
        <f>VLOOKUP($A131,'Plan de acci�n consolidado 2025'!$A$3:$V$504,H$1,0)</f>
        <v>N/A</v>
      </c>
      <c r="I131" t="str">
        <f>VLOOKUP($A131,'Plan de acci�n consolidado 2025'!$A$3:$V$504,I$1,0)</f>
        <v>N/A</v>
      </c>
      <c r="J131" t="str">
        <f>VLOOKUP($A131,'Plan de acci�n consolidado 2025'!$A$3:$V$504,J$1,0)</f>
        <v>N/A</v>
      </c>
      <c r="K131" t="str">
        <f>VLOOKUP($A131,'Plan de acci�n consolidado 2025'!$A$3:$V$504,K$1,0)</f>
        <v>N/A</v>
      </c>
      <c r="L131" t="str">
        <f>VLOOKUP($A131,'Plan de acci�n consolidado 2025'!$A$3:$V$504,L$1,0)</f>
        <v>N/A</v>
      </c>
      <c r="M131" t="str">
        <f>VLOOKUP($A131,'Plan de acci�n consolidado 2025'!$A$3:$V$504,M$1,0)</f>
        <v>N/A</v>
      </c>
      <c r="N131" t="str">
        <f>VLOOKUP($A131,'Plan de acci�n consolidado 2025'!$A$3:$V$504,N$1,0)</f>
        <v>N/A</v>
      </c>
      <c r="O131" t="str">
        <f>VLOOKUP($A131,'Plan de acci�n consolidado 2025'!$A$3:$V$504,O$1,0)</f>
        <v>Ajustar el contenido correspondiente  al listado de signos distintivos declarados como notorios y el de las denominaciones de origen protegidas de productos colombianos  (Correo electrónico de envió de la información)</v>
      </c>
      <c r="P131">
        <f>VLOOKUP($A131,'Plan de acci�n consolidado 2025'!$A$3:$V$504,P$1,0)</f>
        <v>20</v>
      </c>
      <c r="Q131">
        <f>VLOOKUP($A131,'Plan de acci�n consolidado 2025'!$A$3:$V$504,Q$1,0)</f>
        <v>2</v>
      </c>
      <c r="R131" t="str">
        <f>VLOOKUP($A131,'Plan de acci�n consolidado 2025'!$A$3:$V$504,R$1,0)</f>
        <v>Númerica</v>
      </c>
      <c r="S131" t="str">
        <f>VLOOKUP($A131,'Plan de acci�n consolidado 2025'!$A$3:$V$504,S$1,0)</f>
        <v># de ajustes de contenido realizadas / 2 ajustes de contenido por realizar</v>
      </c>
      <c r="T131" s="183" t="str">
        <f>VLOOKUP($A131,'Plan de acci�n consolidado 2025'!$A$3:$V$504,T$1,0)</f>
        <v>2025-04-22</v>
      </c>
      <c r="U131" s="183" t="str">
        <f>VLOOKUP($A131,'Plan de acci�n consolidado 2025'!$A$3:$V$504,U$1,0)</f>
        <v>2025-04-30</v>
      </c>
      <c r="V131" t="str">
        <f>VLOOKUP($A131,'Plan de acci�n consolidado 2025'!$A$3:$V$504,V$1,0)</f>
        <v>2010-DIRECCION DE SIGNOS DISTINTIVOS</v>
      </c>
      <c r="W131"/>
      <c r="X131"/>
    </row>
    <row r="132" spans="1:24" x14ac:dyDescent="0.25">
      <c r="A132" s="31" t="s">
        <v>791</v>
      </c>
      <c r="B132" t="str">
        <f>VLOOKUP($A132,'Plan de acci�n consolidado 2025'!$A$3:$V$504,B$1,0)</f>
        <v>2010-DIRECCION DE SIGNOS DISTINTIVOS</v>
      </c>
      <c r="C132">
        <f>VLOOKUP($A132,'Plan de acci�n consolidado 2025'!$A$3:$V$504,C$1,0)</f>
        <v>0</v>
      </c>
      <c r="D132" t="str">
        <f>VLOOKUP($A132,'Plan de acci�n consolidado 2025'!$A$3:$V$504,D$1,0)</f>
        <v>Actividad propia</v>
      </c>
      <c r="E132" t="str">
        <f>VLOOKUP($A132,'Plan de acci�n consolidado 2025'!$A$3:$V$504,E$1,0)</f>
        <v>2010.2.4</v>
      </c>
      <c r="F132" t="str">
        <f>VLOOKUP($A132,'Plan de acci�n consolidado 2025'!$A$3:$V$504,F$1,0)</f>
        <v>N/A</v>
      </c>
      <c r="G132" t="str">
        <f>VLOOKUP($A132,'Plan de acci�n consolidado 2025'!$A$3:$V$504,G$1,0)</f>
        <v>N/A</v>
      </c>
      <c r="H132" t="str">
        <f>VLOOKUP($A132,'Plan de acci�n consolidado 2025'!$A$3:$V$504,H$1,0)</f>
        <v>N/A</v>
      </c>
      <c r="I132" t="str">
        <f>VLOOKUP($A132,'Plan de acci�n consolidado 2025'!$A$3:$V$504,I$1,0)</f>
        <v>N/A</v>
      </c>
      <c r="J132" t="str">
        <f>VLOOKUP($A132,'Plan de acci�n consolidado 2025'!$A$3:$V$504,J$1,0)</f>
        <v>N/A</v>
      </c>
      <c r="K132" t="str">
        <f>VLOOKUP($A132,'Plan de acci�n consolidado 2025'!$A$3:$V$504,K$1,0)</f>
        <v>N/A</v>
      </c>
      <c r="L132" t="str">
        <f>VLOOKUP($A132,'Plan de acci�n consolidado 2025'!$A$3:$V$504,L$1,0)</f>
        <v>N/A</v>
      </c>
      <c r="M132" t="str">
        <f>VLOOKUP($A132,'Plan de acci�n consolidado 2025'!$A$3:$V$504,M$1,0)</f>
        <v>N/A</v>
      </c>
      <c r="N132" t="str">
        <f>VLOOKUP($A132,'Plan de acci�n consolidado 2025'!$A$3:$V$504,N$1,0)</f>
        <v>N/A</v>
      </c>
      <c r="O132" t="str">
        <f>VLOOKUP($A132,'Plan de acci�n consolidado 2025'!$A$3:$V$504,O$1,0)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32">
        <f>VLOOKUP($A132,'Plan de acci�n consolidado 2025'!$A$3:$V$504,P$1,0)</f>
        <v>20</v>
      </c>
      <c r="Q132">
        <f>VLOOKUP($A132,'Plan de acci�n consolidado 2025'!$A$3:$V$504,Q$1,0)</f>
        <v>2</v>
      </c>
      <c r="R132" t="str">
        <f>VLOOKUP($A132,'Plan de acci�n consolidado 2025'!$A$3:$V$504,R$1,0)</f>
        <v>Númerica</v>
      </c>
      <c r="S132" t="str">
        <f>VLOOKUP($A132,'Plan de acci�n consolidado 2025'!$A$3:$V$504,S$1,0)</f>
        <v># de ajustes al contenido realizados / 2 ajustes al contenido por realizar</v>
      </c>
      <c r="T132" s="183" t="str">
        <f>VLOOKUP($A132,'Plan de acci�n consolidado 2025'!$A$3:$V$504,T$1,0)</f>
        <v>2025-05-05</v>
      </c>
      <c r="U132" s="183" t="str">
        <f>VLOOKUP($A132,'Plan de acci�n consolidado 2025'!$A$3:$V$504,U$1,0)</f>
        <v>2025-05-23</v>
      </c>
      <c r="V132" t="str">
        <f>VLOOKUP($A132,'Plan de acci�n consolidado 2025'!$A$3:$V$504,V$1,0)</f>
        <v>2010-DIRECCION DE SIGNOS DISTINTIVOS;
73-GRUPO DE TRABAJO DE COMUNICACION</v>
      </c>
      <c r="W132"/>
      <c r="X132"/>
    </row>
    <row r="133" spans="1:24" x14ac:dyDescent="0.25">
      <c r="A133" s="31" t="s">
        <v>794</v>
      </c>
      <c r="B133" t="str">
        <f>VLOOKUP($A133,'Plan de acci�n consolidado 2025'!$A$3:$V$504,B$1,0)</f>
        <v>2010-DIRECCION DE SIGNOS DISTINTIVOS</v>
      </c>
      <c r="C133">
        <f>VLOOKUP($A133,'Plan de acci�n consolidado 2025'!$A$3:$V$504,C$1,0)</f>
        <v>0</v>
      </c>
      <c r="D133" t="str">
        <f>VLOOKUP($A133,'Plan de acci�n consolidado 2025'!$A$3:$V$504,D$1,0)</f>
        <v>Actividad propia</v>
      </c>
      <c r="E133" t="str">
        <f>VLOOKUP($A133,'Plan de acci�n consolidado 2025'!$A$3:$V$504,E$1,0)</f>
        <v>2010.2.5</v>
      </c>
      <c r="F133" t="str">
        <f>VLOOKUP($A133,'Plan de acci�n consolidado 2025'!$A$3:$V$504,F$1,0)</f>
        <v>N/A</v>
      </c>
      <c r="G133" t="str">
        <f>VLOOKUP($A133,'Plan de acci�n consolidado 2025'!$A$3:$V$504,G$1,0)</f>
        <v>N/A</v>
      </c>
      <c r="H133" t="str">
        <f>VLOOKUP($A133,'Plan de acci�n consolidado 2025'!$A$3:$V$504,H$1,0)</f>
        <v>N/A</v>
      </c>
      <c r="I133" t="str">
        <f>VLOOKUP($A133,'Plan de acci�n consolidado 2025'!$A$3:$V$504,I$1,0)</f>
        <v>N/A</v>
      </c>
      <c r="J133" t="str">
        <f>VLOOKUP($A133,'Plan de acci�n consolidado 2025'!$A$3:$V$504,J$1,0)</f>
        <v>N/A</v>
      </c>
      <c r="K133" t="str">
        <f>VLOOKUP($A133,'Plan de acci�n consolidado 2025'!$A$3:$V$504,K$1,0)</f>
        <v>N/A</v>
      </c>
      <c r="L133" t="str">
        <f>VLOOKUP($A133,'Plan de acci�n consolidado 2025'!$A$3:$V$504,L$1,0)</f>
        <v>N/A</v>
      </c>
      <c r="M133" t="str">
        <f>VLOOKUP($A133,'Plan de acci�n consolidado 2025'!$A$3:$V$504,M$1,0)</f>
        <v>N/A</v>
      </c>
      <c r="N133" t="str">
        <f>VLOOKUP($A133,'Plan de acci�n consolidado 2025'!$A$3:$V$504,N$1,0)</f>
        <v>N/A</v>
      </c>
      <c r="O133" t="str">
        <f>VLOOKUP($A133,'Plan de acci�n consolidado 2025'!$A$3:$V$504,O$1,0)</f>
        <v>Desarrollar los micrositios y publicar la información de signos declarados como notorios y de las denominaciones de origen protegidas de productos colombianos. (Captura de pantalla de la publicación)</v>
      </c>
      <c r="P133">
        <f>VLOOKUP($A133,'Plan de acci�n consolidado 2025'!$A$3:$V$504,P$1,0)</f>
        <v>30</v>
      </c>
      <c r="Q133">
        <f>VLOOKUP($A133,'Plan de acci�n consolidado 2025'!$A$3:$V$504,Q$1,0)</f>
        <v>2</v>
      </c>
      <c r="R133" t="str">
        <f>VLOOKUP($A133,'Plan de acci�n consolidado 2025'!$A$3:$V$504,R$1,0)</f>
        <v>Númerica</v>
      </c>
      <c r="S133" t="str">
        <f>VLOOKUP($A133,'Plan de acci�n consolidado 2025'!$A$3:$V$504,S$1,0)</f>
        <v># de micrositios y publicaciones realizadas / 2 micrositio y publicación por realizar</v>
      </c>
      <c r="T133" s="183" t="str">
        <f>VLOOKUP($A133,'Plan de acci�n consolidado 2025'!$A$3:$V$504,T$1,0)</f>
        <v>2025-05-26</v>
      </c>
      <c r="U133" s="183" t="str">
        <f>VLOOKUP($A133,'Plan de acci�n consolidado 2025'!$A$3:$V$504,U$1,0)</f>
        <v>2025-08-15</v>
      </c>
      <c r="V133" t="str">
        <f>VLOOKUP($A133,'Plan de acci�n consolidado 2025'!$A$3:$V$504,V$1,0)</f>
        <v>20-OFICINA DE TECNOLOGÍA E INFORMÁTICA;
2010-DIRECCION DE SIGNOS DISTINTIVOS</v>
      </c>
      <c r="W133"/>
      <c r="X133"/>
    </row>
    <row r="134" spans="1:24" x14ac:dyDescent="0.25">
      <c r="A134" s="31" t="s">
        <v>928</v>
      </c>
      <c r="B134" t="str">
        <f>VLOOKUP($A134,'Plan de acci�n consolidado 2025'!$A$3:$V$504,B$1,0)</f>
        <v>7200-DIRECCION DE HABEAS DATA</v>
      </c>
      <c r="C134">
        <f>VLOOKUP($A134,'Plan de acci�n consolidado 2025'!$A$3:$V$504,C$1,0)</f>
        <v>0</v>
      </c>
      <c r="D134" t="str">
        <f>VLOOKUP($A134,'Plan de acci�n consolidado 2025'!$A$3:$V$504,D$1,0)</f>
        <v>Producto</v>
      </c>
      <c r="E134" t="str">
        <f>VLOOKUP($A134,'Plan de acci�n consolidado 2025'!$A$3:$V$504,E$1,0)</f>
        <v>7200.1</v>
      </c>
      <c r="F134" t="str">
        <f>VLOOKUP($A134,'Plan de acci�n consolidado 2025'!$A$3:$V$504,F$1,0)</f>
        <v>Innovador</v>
      </c>
      <c r="G134" t="str">
        <f>VLOOKUP($A134,'Plan de acci�n consolidado 2025'!$A$3:$V$504,G$1,0)</f>
        <v xml:space="preserve">Fortalecer la infraestructura, uso y aprovechamiento de las tecnologías de la información, para optimizar la capacidad institucional
</v>
      </c>
      <c r="H134" t="str">
        <f>VLOOKUP($A134,'Plan de acci�n consolidado 2025'!$A$3:$V$504,H$1,0)</f>
        <v xml:space="preserve">Cumplimiento de productos del PAI asociados a Fortalecer la infraestructura, uso y aprovechamiento de las tecnologías de la información, para optimizar la capacidad institucional
</v>
      </c>
      <c r="I134" t="str">
        <f>VLOOKUP($A134,'Plan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34" t="str">
        <f>VLOOKUP($A134,'Plan de acci�n consolidado 2025'!$A$3:$V$504,J$1,0)</f>
        <v xml:space="preserve">PND - 5-31-5-d- Convergencia regional - Gobierno digital para la gente </v>
      </c>
      <c r="K134" t="str">
        <f>VLOOKUP($A134,'Plan de acci�n consolidado 2025'!$A$3:$V$504,K$1,0)</f>
        <v>Si</v>
      </c>
      <c r="L134" t="str">
        <f>VLOOKUP($A134,'Plan de acci�n consolidado 2025'!$A$3:$V$504,L$1,0)</f>
        <v>C-3503-0200-0012-20104c</v>
      </c>
      <c r="M134" t="str">
        <f>VLOOKUP($A134,'Plan de acci�n consolidado 2025'!$A$3:$V$504,M$1,0)</f>
        <v>Política Fortalecimiento Organizacional y Simplificación de Procesos _DIMENSIÓN Gestión con Valores para Resultados</v>
      </c>
      <c r="N134" t="str">
        <f>VLOOKUP($A134,'Plan de acci�n consolidado 2025'!$A$3:$V$504,N$1,0)</f>
        <v>N/A</v>
      </c>
      <c r="O134" t="str">
        <f>VLOOKUP($A134,'Plan de acci�n consolidado 2025'!$A$3:$V$504,O$1,0)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134">
        <f>VLOOKUP($A134,'Plan de acci�n consolidado 2025'!$A$3:$V$504,P$1,0)</f>
        <v>50</v>
      </c>
      <c r="Q134">
        <f>VLOOKUP($A134,'Plan de acci�n consolidado 2025'!$A$3:$V$504,Q$1,0)</f>
        <v>1</v>
      </c>
      <c r="R134" t="str">
        <f>VLOOKUP($A134,'Plan de acci�n consolidado 2025'!$A$3:$V$504,R$1,0)</f>
        <v>Númerica</v>
      </c>
      <c r="S134" t="str">
        <f>VLOOKUP($A134,'Plan de acci�n consolidado 2025'!$A$3:$V$504,S$1,0)</f>
        <v># de Piloto de Inteligencia Artificial desarrollado / 1 Piloto de Inteligencia Artificial programado</v>
      </c>
      <c r="T134" s="183" t="str">
        <f>VLOOKUP($A134,'Plan de acci�n consolidado 2025'!$A$3:$V$504,T$1,0)</f>
        <v>2025-02-03</v>
      </c>
      <c r="U134" s="183" t="str">
        <f>VLOOKUP($A134,'Plan de acci�n consolidado 2025'!$A$3:$V$504,U$1,0)</f>
        <v>2025-10-30</v>
      </c>
      <c r="V134" t="str">
        <f>VLOOKUP($A134,'Plan de acci�n consolidado 2025'!$A$3:$V$504,V$1,0)</f>
        <v>20-OFICINA DE TECNOLOGÍA E INFORMÁTICA;
7200-DIRECCION DE HABEAS DATA</v>
      </c>
      <c r="W134"/>
      <c r="X134"/>
    </row>
    <row r="135" spans="1:24" x14ac:dyDescent="0.25">
      <c r="A135" s="31" t="s">
        <v>931</v>
      </c>
      <c r="B135" t="str">
        <f>VLOOKUP($A135,'Plan de acci�n consolidado 2025'!$A$3:$V$504,B$1,0)</f>
        <v>7200-DIRECCION DE HABEAS DATA</v>
      </c>
      <c r="C135">
        <f>VLOOKUP($A135,'Plan de acci�n consolidado 2025'!$A$3:$V$504,C$1,0)</f>
        <v>0</v>
      </c>
      <c r="D135" t="str">
        <f>VLOOKUP($A135,'Plan de acci�n consolidado 2025'!$A$3:$V$504,D$1,0)</f>
        <v>Actividad propia</v>
      </c>
      <c r="E135" t="str">
        <f>VLOOKUP($A135,'Plan de acci�n consolidado 2025'!$A$3:$V$504,E$1,0)</f>
        <v>7200.1.1</v>
      </c>
      <c r="F135" t="str">
        <f>VLOOKUP($A135,'Plan de acci�n consolidado 2025'!$A$3:$V$504,F$1,0)</f>
        <v>N/A</v>
      </c>
      <c r="G135" t="str">
        <f>VLOOKUP($A135,'Plan de acci�n consolidado 2025'!$A$3:$V$504,G$1,0)</f>
        <v>N/A</v>
      </c>
      <c r="H135" t="str">
        <f>VLOOKUP($A135,'Plan de acci�n consolidado 2025'!$A$3:$V$504,H$1,0)</f>
        <v>N/A</v>
      </c>
      <c r="I135" t="str">
        <f>VLOOKUP($A135,'Plan de acci�n consolidado 2025'!$A$3:$V$504,I$1,0)</f>
        <v>N/A</v>
      </c>
      <c r="J135" t="str">
        <f>VLOOKUP($A135,'Plan de acci�n consolidado 2025'!$A$3:$V$504,J$1,0)</f>
        <v>N/A</v>
      </c>
      <c r="K135" t="str">
        <f>VLOOKUP($A135,'Plan de acci�n consolidado 2025'!$A$3:$V$504,K$1,0)</f>
        <v>N/A</v>
      </c>
      <c r="L135" t="str">
        <f>VLOOKUP($A135,'Plan de acci�n consolidado 2025'!$A$3:$V$504,L$1,0)</f>
        <v>N/A</v>
      </c>
      <c r="M135" t="str">
        <f>VLOOKUP($A135,'Plan de acci�n consolidado 2025'!$A$3:$V$504,M$1,0)</f>
        <v>N/A</v>
      </c>
      <c r="N135" t="str">
        <f>VLOOKUP($A135,'Plan de acci�n consolidado 2025'!$A$3:$V$504,N$1,0)</f>
        <v>N/A</v>
      </c>
      <c r="O135" t="str">
        <f>VLOOKUP($A135,'Plan de acci�n consolidado 2025'!$A$3:$V$504,O$1,0)</f>
        <v>Elaborar y aprobar requerimiento (1. Formato Solicitud de Requerimientos a Sistemas de Información GS03-F18, 2. Formato Lista de Chequeo de Requisitos de Seguridad de la Información GS03-F27 (Opcional) )</v>
      </c>
      <c r="P135">
        <f>VLOOKUP($A135,'Plan de acci�n consolidado 2025'!$A$3:$V$504,P$1,0)</f>
        <v>100</v>
      </c>
      <c r="Q135">
        <f>VLOOKUP($A135,'Plan de acci�n consolidado 2025'!$A$3:$V$504,Q$1,0)</f>
        <v>1</v>
      </c>
      <c r="R135" t="str">
        <f>VLOOKUP($A135,'Plan de acci�n consolidado 2025'!$A$3:$V$504,R$1,0)</f>
        <v>Númerica</v>
      </c>
      <c r="S135" t="str">
        <f>VLOOKUP($A135,'Plan de acci�n consolidado 2025'!$A$3:$V$504,S$1,0)</f>
        <v># de soportes presentados / 1 soportes a presentar</v>
      </c>
      <c r="T135" s="183" t="str">
        <f>VLOOKUP($A135,'Plan de acci�n consolidado 2025'!$A$3:$V$504,T$1,0)</f>
        <v>2025-02-03</v>
      </c>
      <c r="U135" s="183" t="str">
        <f>VLOOKUP($A135,'Plan de acci�n consolidado 2025'!$A$3:$V$504,U$1,0)</f>
        <v>2025-04-30</v>
      </c>
      <c r="V135" t="str">
        <f>VLOOKUP($A135,'Plan de acci�n consolidado 2025'!$A$3:$V$504,V$1,0)</f>
        <v>20-OFICINA DE TECNOLOGÍA E INFORMÁTICA;
7200-DIRECCION DE HABEAS DATA</v>
      </c>
      <c r="W135"/>
      <c r="X135"/>
    </row>
    <row r="136" spans="1:24" x14ac:dyDescent="0.25">
      <c r="A136" s="31" t="s">
        <v>933</v>
      </c>
      <c r="B136" t="str">
        <f>VLOOKUP($A136,'Plan de acci�n consolidado 2025'!$A$3:$V$504,B$1,0)</f>
        <v>7200-DIRECCION DE HABEAS DATA</v>
      </c>
      <c r="C136">
        <f>VLOOKUP($A136,'Plan de acci�n consolidado 2025'!$A$3:$V$504,C$1,0)</f>
        <v>0</v>
      </c>
      <c r="D136" t="str">
        <f>VLOOKUP($A136,'Plan de acci�n consolidado 2025'!$A$3:$V$504,D$1,0)</f>
        <v>Actividad sin participaci�n</v>
      </c>
      <c r="E136" t="str">
        <f>VLOOKUP($A136,'Plan de acci�n consolidado 2025'!$A$3:$V$504,E$1,0)</f>
        <v>7200.1.2</v>
      </c>
      <c r="F136" t="str">
        <f>VLOOKUP($A136,'Plan de acci�n consolidado 2025'!$A$3:$V$504,F$1,0)</f>
        <v>N/A</v>
      </c>
      <c r="G136" t="str">
        <f>VLOOKUP($A136,'Plan de acci�n consolidado 2025'!$A$3:$V$504,G$1,0)</f>
        <v>N/A</v>
      </c>
      <c r="H136" t="str">
        <f>VLOOKUP($A136,'Plan de acci�n consolidado 2025'!$A$3:$V$504,H$1,0)</f>
        <v>N/A</v>
      </c>
      <c r="I136" t="str">
        <f>VLOOKUP($A136,'Plan de acci�n consolidado 2025'!$A$3:$V$504,I$1,0)</f>
        <v>N/A</v>
      </c>
      <c r="J136" t="str">
        <f>VLOOKUP($A136,'Plan de acci�n consolidado 2025'!$A$3:$V$504,J$1,0)</f>
        <v>N/A</v>
      </c>
      <c r="K136" t="str">
        <f>VLOOKUP($A136,'Plan de acci�n consolidado 2025'!$A$3:$V$504,K$1,0)</f>
        <v>N/A</v>
      </c>
      <c r="L136" t="str">
        <f>VLOOKUP($A136,'Plan de acci�n consolidado 2025'!$A$3:$V$504,L$1,0)</f>
        <v>N/A</v>
      </c>
      <c r="M136" t="str">
        <f>VLOOKUP($A136,'Plan de acci�n consolidado 2025'!$A$3:$V$504,M$1,0)</f>
        <v>N/A</v>
      </c>
      <c r="N136" t="str">
        <f>VLOOKUP($A136,'Plan de acci�n consolidado 2025'!$A$3:$V$504,N$1,0)</f>
        <v>N/A</v>
      </c>
      <c r="O136" t="str">
        <f>VLOOKUP($A136,'Plan de acci�n consolidado 2025'!$A$3:$V$504,O$1,0)</f>
        <v>Diseñar la solución (1. Anteproyecto (Alcance, estado del arte, metodología, métricas, cronograma, etc.) / Único entregable)</v>
      </c>
      <c r="P136">
        <f>VLOOKUP($A136,'Plan de acci�n consolidado 2025'!$A$3:$V$504,P$1,0)</f>
        <v>0</v>
      </c>
      <c r="Q136">
        <f>VLOOKUP($A136,'Plan de acci�n consolidado 2025'!$A$3:$V$504,Q$1,0)</f>
        <v>1</v>
      </c>
      <c r="R136" t="str">
        <f>VLOOKUP($A136,'Plan de acci�n consolidado 2025'!$A$3:$V$504,R$1,0)</f>
        <v>Númerica</v>
      </c>
      <c r="S136" t="str">
        <f>VLOOKUP($A136,'Plan de acci�n consolidado 2025'!$A$3:$V$504,S$1,0)</f>
        <v># de soportes presentados / 1 soportes a presentar</v>
      </c>
      <c r="T136" s="183" t="str">
        <f>VLOOKUP($A136,'Plan de acci�n consolidado 2025'!$A$3:$V$504,T$1,0)</f>
        <v>2025-05-02</v>
      </c>
      <c r="U136" s="183" t="str">
        <f>VLOOKUP($A136,'Plan de acci�n consolidado 2025'!$A$3:$V$504,U$1,0)</f>
        <v>2025-07-01</v>
      </c>
      <c r="V136" t="str">
        <f>VLOOKUP($A136,'Plan de acci�n consolidado 2025'!$A$3:$V$504,V$1,0)</f>
        <v>20-OFICINA DE TECNOLOGÍA E INFORMÁTICA</v>
      </c>
      <c r="W136"/>
      <c r="X136"/>
    </row>
    <row r="137" spans="1:24" x14ac:dyDescent="0.25">
      <c r="A137" s="31" t="s">
        <v>934</v>
      </c>
      <c r="B137" t="str">
        <f>VLOOKUP($A137,'Plan de acci�n consolidado 2025'!$A$3:$V$504,B$1,0)</f>
        <v>7200-DIRECCION DE HABEAS DATA</v>
      </c>
      <c r="C137">
        <f>VLOOKUP($A137,'Plan de acci�n consolidado 2025'!$A$3:$V$504,C$1,0)</f>
        <v>0</v>
      </c>
      <c r="D137" t="str">
        <f>VLOOKUP($A137,'Plan de acci�n consolidado 2025'!$A$3:$V$504,D$1,0)</f>
        <v>Actividad sin participaci�n</v>
      </c>
      <c r="E137" t="str">
        <f>VLOOKUP($A137,'Plan de acci�n consolidado 2025'!$A$3:$V$504,E$1,0)</f>
        <v>7200.1.3</v>
      </c>
      <c r="F137" t="str">
        <f>VLOOKUP($A137,'Plan de acci�n consolidado 2025'!$A$3:$V$504,F$1,0)</f>
        <v>N/A</v>
      </c>
      <c r="G137" t="str">
        <f>VLOOKUP($A137,'Plan de acci�n consolidado 2025'!$A$3:$V$504,G$1,0)</f>
        <v>N/A</v>
      </c>
      <c r="H137" t="str">
        <f>VLOOKUP($A137,'Plan de acci�n consolidado 2025'!$A$3:$V$504,H$1,0)</f>
        <v>N/A</v>
      </c>
      <c r="I137" t="str">
        <f>VLOOKUP($A137,'Plan de acci�n consolidado 2025'!$A$3:$V$504,I$1,0)</f>
        <v>N/A</v>
      </c>
      <c r="J137" t="str">
        <f>VLOOKUP($A137,'Plan de acci�n consolidado 2025'!$A$3:$V$504,J$1,0)</f>
        <v>N/A</v>
      </c>
      <c r="K137" t="str">
        <f>VLOOKUP($A137,'Plan de acci�n consolidado 2025'!$A$3:$V$504,K$1,0)</f>
        <v>N/A</v>
      </c>
      <c r="L137" t="str">
        <f>VLOOKUP($A137,'Plan de acci�n consolidado 2025'!$A$3:$V$504,L$1,0)</f>
        <v>N/A</v>
      </c>
      <c r="M137" t="str">
        <f>VLOOKUP($A137,'Plan de acci�n consolidado 2025'!$A$3:$V$504,M$1,0)</f>
        <v>N/A</v>
      </c>
      <c r="N137" t="str">
        <f>VLOOKUP($A137,'Plan de acci�n consolidado 2025'!$A$3:$V$504,N$1,0)</f>
        <v>N/A</v>
      </c>
      <c r="O137" t="str">
        <f>VLOOKUP($A137,'Plan de acci�n consolidado 2025'!$A$3:$V$504,O$1,0)</f>
        <v>Planeación y gestión de la solución  (1. Reporte planeación de tareas, linea base de requerimientos (historias de usuario) y entregables  en la herramienta devops 2. plan de pruebas diseñado y registrado en la herramienta devops)</v>
      </c>
      <c r="P137">
        <f>VLOOKUP($A137,'Plan de acci�n consolidado 2025'!$A$3:$V$504,P$1,0)</f>
        <v>0</v>
      </c>
      <c r="Q137">
        <f>VLOOKUP($A137,'Plan de acci�n consolidado 2025'!$A$3:$V$504,Q$1,0)</f>
        <v>1</v>
      </c>
      <c r="R137" t="str">
        <f>VLOOKUP($A137,'Plan de acci�n consolidado 2025'!$A$3:$V$504,R$1,0)</f>
        <v>Númerica</v>
      </c>
      <c r="S137" t="str">
        <f>VLOOKUP($A137,'Plan de acci�n consolidado 2025'!$A$3:$V$504,S$1,0)</f>
        <v># de soportes presentados / 1 soportes a presentar</v>
      </c>
      <c r="T137" s="183" t="str">
        <f>VLOOKUP($A137,'Plan de acci�n consolidado 2025'!$A$3:$V$504,T$1,0)</f>
        <v>2025-07-01</v>
      </c>
      <c r="U137" s="183" t="str">
        <f>VLOOKUP($A137,'Plan de acci�n consolidado 2025'!$A$3:$V$504,U$1,0)</f>
        <v>2025-07-31</v>
      </c>
      <c r="V137" t="str">
        <f>VLOOKUP($A137,'Plan de acci�n consolidado 2025'!$A$3:$V$504,V$1,0)</f>
        <v>20-OFICINA DE TECNOLOGÍA E INFORMÁTICA</v>
      </c>
      <c r="W137"/>
      <c r="X137"/>
    </row>
    <row r="138" spans="1:24" x14ac:dyDescent="0.25">
      <c r="A138" s="31" t="s">
        <v>935</v>
      </c>
      <c r="B138" t="str">
        <f>VLOOKUP($A138,'Plan de acci�n consolidado 2025'!$A$3:$V$504,B$1,0)</f>
        <v>7200-DIRECCION DE HABEAS DATA</v>
      </c>
      <c r="C138">
        <f>VLOOKUP($A138,'Plan de acci�n consolidado 2025'!$A$3:$V$504,C$1,0)</f>
        <v>0</v>
      </c>
      <c r="D138" t="str">
        <f>VLOOKUP($A138,'Plan de acci�n consolidado 2025'!$A$3:$V$504,D$1,0)</f>
        <v>Actividad sin participaci�n</v>
      </c>
      <c r="E138" t="str">
        <f>VLOOKUP($A138,'Plan de acci�n consolidado 2025'!$A$3:$V$504,E$1,0)</f>
        <v>7200.1.4</v>
      </c>
      <c r="F138" t="str">
        <f>VLOOKUP($A138,'Plan de acci�n consolidado 2025'!$A$3:$V$504,F$1,0)</f>
        <v>N/A</v>
      </c>
      <c r="G138" t="str">
        <f>VLOOKUP($A138,'Plan de acci�n consolidado 2025'!$A$3:$V$504,G$1,0)</f>
        <v>N/A</v>
      </c>
      <c r="H138" t="str">
        <f>VLOOKUP($A138,'Plan de acci�n consolidado 2025'!$A$3:$V$504,H$1,0)</f>
        <v>N/A</v>
      </c>
      <c r="I138" t="str">
        <f>VLOOKUP($A138,'Plan de acci�n consolidado 2025'!$A$3:$V$504,I$1,0)</f>
        <v>N/A</v>
      </c>
      <c r="J138" t="str">
        <f>VLOOKUP($A138,'Plan de acci�n consolidado 2025'!$A$3:$V$504,J$1,0)</f>
        <v>N/A</v>
      </c>
      <c r="K138" t="str">
        <f>VLOOKUP($A138,'Plan de acci�n consolidado 2025'!$A$3:$V$504,K$1,0)</f>
        <v>N/A</v>
      </c>
      <c r="L138" t="str">
        <f>VLOOKUP($A138,'Plan de acci�n consolidado 2025'!$A$3:$V$504,L$1,0)</f>
        <v>N/A</v>
      </c>
      <c r="M138" t="str">
        <f>VLOOKUP($A138,'Plan de acci�n consolidado 2025'!$A$3:$V$504,M$1,0)</f>
        <v>N/A</v>
      </c>
      <c r="N138" t="str">
        <f>VLOOKUP($A138,'Plan de acci�n consolidado 2025'!$A$3:$V$504,N$1,0)</f>
        <v>N/A</v>
      </c>
      <c r="O138" t="str">
        <f>VLOOKUP($A138,'Plan de acci�n consolidado 2025'!$A$3:$V$504,O$1,0)</f>
        <v>Desarrollo de la solución (1. Captura de pantalla del Código fuente registrado en devops / 2. Captura de pantalla  de casos de prueba ejecutados por desarrollo. 3. Informe de desarrollo )</v>
      </c>
      <c r="P138">
        <f>VLOOKUP($A138,'Plan de acci�n consolidado 2025'!$A$3:$V$504,P$1,0)</f>
        <v>0</v>
      </c>
      <c r="Q138">
        <f>VLOOKUP($A138,'Plan de acci�n consolidado 2025'!$A$3:$V$504,Q$1,0)</f>
        <v>1</v>
      </c>
      <c r="R138" t="str">
        <f>VLOOKUP($A138,'Plan de acci�n consolidado 2025'!$A$3:$V$504,R$1,0)</f>
        <v>Númerica</v>
      </c>
      <c r="S138" t="str">
        <f>VLOOKUP($A138,'Plan de acci�n consolidado 2025'!$A$3:$V$504,S$1,0)</f>
        <v># de soportes presentados / 1 soportes a presentar</v>
      </c>
      <c r="T138" s="183" t="str">
        <f>VLOOKUP($A138,'Plan de acci�n consolidado 2025'!$A$3:$V$504,T$1,0)</f>
        <v>2025-08-01</v>
      </c>
      <c r="U138" s="183" t="str">
        <f>VLOOKUP($A138,'Plan de acci�n consolidado 2025'!$A$3:$V$504,U$1,0)</f>
        <v>2025-10-30</v>
      </c>
      <c r="V138" t="str">
        <f>VLOOKUP($A138,'Plan de acci�n consolidado 2025'!$A$3:$V$504,V$1,0)</f>
        <v>20-OFICINA DE TECNOLOGÍA E INFORMÁTICA</v>
      </c>
      <c r="W138"/>
      <c r="X138"/>
    </row>
    <row r="139" spans="1:24" x14ac:dyDescent="0.25">
      <c r="A139" s="31" t="s">
        <v>936</v>
      </c>
      <c r="B139" t="str">
        <f>VLOOKUP($A139,'Plan de acci�n consolidado 2025'!$A$3:$V$504,B$1,0)</f>
        <v>7200-DIRECCION DE HABEAS DATA</v>
      </c>
      <c r="C139">
        <f>VLOOKUP($A139,'Plan de acci�n consolidado 2025'!$A$3:$V$504,C$1,0)</f>
        <v>0</v>
      </c>
      <c r="D139" t="str">
        <f>VLOOKUP($A139,'Plan de acci�n consolidado 2025'!$A$3:$V$504,D$1,0)</f>
        <v>Producto</v>
      </c>
      <c r="E139" t="str">
        <f>VLOOKUP($A139,'Plan de acci�n consolidado 2025'!$A$3:$V$504,E$1,0)</f>
        <v>7200.2</v>
      </c>
      <c r="F139" t="str">
        <f>VLOOKUP($A139,'Plan de acci�n consolidado 2025'!$A$3:$V$504,F$1,0)</f>
        <v>Operativo</v>
      </c>
      <c r="G139" t="str">
        <f>VLOOKUP($A139,'Plan de acci�n consolidado 2025'!$A$3:$V$504,G$1,0)</f>
        <v xml:space="preserve">Fortalecer la gestión de la información, el conocimiento y la innovación para optimizar la capacidad institucional 
</v>
      </c>
      <c r="H139" t="str">
        <f>VLOOKUP($A139,'Plan de acci�n consolidado 2025'!$A$3:$V$504,H$1,0)</f>
        <v xml:space="preserve">Cumplimiento de productos del PAI asociados a Fortalecer la gestión de la información, el conocimiento y la innovación para optimizar la capacidad institucional 
</v>
      </c>
      <c r="I139" t="str">
        <f>VLOOKUP($A139,'Plan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9" t="str">
        <f>VLOOKUP($A139,'Plan de acci�n consolidado 2025'!$A$3:$V$504,J$1,0)</f>
        <v xml:space="preserve">PND - 5-31-5-b- Convergencia regional - Entidades públicas territoriales y nacionales fortalecidas </v>
      </c>
      <c r="K139" t="str">
        <f>VLOOKUP($A139,'Plan de acci�n consolidado 2025'!$A$3:$V$504,K$1,0)</f>
        <v>No</v>
      </c>
      <c r="L139" t="str">
        <f>VLOOKUP($A139,'Plan de acci�n consolidado 2025'!$A$3:$V$504,L$1,0)</f>
        <v>C-3503-0200-0012-20104c</v>
      </c>
      <c r="M139" t="str">
        <f>VLOOKUP($A139,'Plan de acci�n consolidado 2025'!$A$3:$V$504,M$1,0)</f>
        <v>Política Servicio al Ciudadano_DIMENSIÓN Gestión con Valores para Resultados</v>
      </c>
      <c r="N139" t="str">
        <f>VLOOKUP($A139,'Plan de acci�n consolidado 2025'!$A$3:$V$504,N$1,0)</f>
        <v>N/A</v>
      </c>
      <c r="O139" t="str">
        <f>VLOOKUP($A139,'Plan de acci�n consolidado 2025'!$A$3:$V$504,O$1,0)</f>
        <v>Monitoreos de verificación y cumplimiento respecto a las decisiones impartidas por la Dirección de Habeas Data relacionados con las malas prácticas y reincidencias al Régimen de Protección de Datos Personales por parte de los sujetos obligados, realizados. (informe)</v>
      </c>
      <c r="P139">
        <f>VLOOKUP($A139,'Plan de acci�n consolidado 2025'!$A$3:$V$504,P$1,0)</f>
        <v>50</v>
      </c>
      <c r="Q139">
        <f>VLOOKUP($A139,'Plan de acci�n consolidado 2025'!$A$3:$V$504,Q$1,0)</f>
        <v>2</v>
      </c>
      <c r="R139" t="str">
        <f>VLOOKUP($A139,'Plan de acci�n consolidado 2025'!$A$3:$V$504,R$1,0)</f>
        <v>Númerica</v>
      </c>
      <c r="S139" t="str">
        <f>VLOOKUP($A139,'Plan de acci�n consolidado 2025'!$A$3:$V$504,S$1,0)</f>
        <v># de Monitoreos realizados / 2 Monitoreos programados</v>
      </c>
      <c r="T139" s="183" t="str">
        <f>VLOOKUP($A139,'Plan de acci�n consolidado 2025'!$A$3:$V$504,T$1,0)</f>
        <v>2025-02-03</v>
      </c>
      <c r="U139" s="183" t="str">
        <f>VLOOKUP($A139,'Plan de acci�n consolidado 2025'!$A$3:$V$504,U$1,0)</f>
        <v>2025-11-28</v>
      </c>
      <c r="V139" t="str">
        <f>VLOOKUP($A139,'Plan de acci�n consolidado 2025'!$A$3:$V$504,V$1,0)</f>
        <v>7200-DIRECCION DE HABEAS DATA</v>
      </c>
      <c r="W139"/>
      <c r="X139"/>
    </row>
    <row r="140" spans="1:24" x14ac:dyDescent="0.25">
      <c r="A140" s="31" t="s">
        <v>938</v>
      </c>
      <c r="B140" t="str">
        <f>VLOOKUP($A140,'Plan de acci�n consolidado 2025'!$A$3:$V$504,B$1,0)</f>
        <v>7200-DIRECCION DE HABEAS DATA</v>
      </c>
      <c r="C140">
        <f>VLOOKUP($A140,'Plan de acci�n consolidado 2025'!$A$3:$V$504,C$1,0)</f>
        <v>0</v>
      </c>
      <c r="D140" t="str">
        <f>VLOOKUP($A140,'Plan de acci�n consolidado 2025'!$A$3:$V$504,D$1,0)</f>
        <v>Actividad propia</v>
      </c>
      <c r="E140" t="str">
        <f>VLOOKUP($A140,'Plan de acci�n consolidado 2025'!$A$3:$V$504,E$1,0)</f>
        <v>7200.2.1</v>
      </c>
      <c r="F140" t="str">
        <f>VLOOKUP($A140,'Plan de acci�n consolidado 2025'!$A$3:$V$504,F$1,0)</f>
        <v>N/A</v>
      </c>
      <c r="G140" t="str">
        <f>VLOOKUP($A140,'Plan de acci�n consolidado 2025'!$A$3:$V$504,G$1,0)</f>
        <v>N/A</v>
      </c>
      <c r="H140" t="str">
        <f>VLOOKUP($A140,'Plan de acci�n consolidado 2025'!$A$3:$V$504,H$1,0)</f>
        <v>N/A</v>
      </c>
      <c r="I140" t="str">
        <f>VLOOKUP($A140,'Plan de acci�n consolidado 2025'!$A$3:$V$504,I$1,0)</f>
        <v>N/A</v>
      </c>
      <c r="J140" t="str">
        <f>VLOOKUP($A140,'Plan de acci�n consolidado 2025'!$A$3:$V$504,J$1,0)</f>
        <v>N/A</v>
      </c>
      <c r="K140" t="str">
        <f>VLOOKUP($A140,'Plan de acci�n consolidado 2025'!$A$3:$V$504,K$1,0)</f>
        <v>N/A</v>
      </c>
      <c r="L140" t="str">
        <f>VLOOKUP($A140,'Plan de acci�n consolidado 2025'!$A$3:$V$504,L$1,0)</f>
        <v>N/A</v>
      </c>
      <c r="M140" t="str">
        <f>VLOOKUP($A140,'Plan de acci�n consolidado 2025'!$A$3:$V$504,M$1,0)</f>
        <v>N/A</v>
      </c>
      <c r="N140" t="str">
        <f>VLOOKUP($A140,'Plan de acci�n consolidado 2025'!$A$3:$V$504,N$1,0)</f>
        <v>N/A</v>
      </c>
      <c r="O140" t="str">
        <f>VLOOKUP($A140,'Plan de acci�n consolidado 2025'!$A$3:$V$504,O$1,0)</f>
        <v>Realizar mesas de trabajo entre la Dirección de Habeas Data y la Dirección de Investigaciones para determinar el enfoque de cada monitoreo (Listado asistencia /único entregable)</v>
      </c>
      <c r="P140">
        <f>VLOOKUP($A140,'Plan de acci�n consolidado 2025'!$A$3:$V$504,P$1,0)</f>
        <v>20</v>
      </c>
      <c r="Q140">
        <f>VLOOKUP($A140,'Plan de acci�n consolidado 2025'!$A$3:$V$504,Q$1,0)</f>
        <v>2</v>
      </c>
      <c r="R140" t="str">
        <f>VLOOKUP($A140,'Plan de acci�n consolidado 2025'!$A$3:$V$504,R$1,0)</f>
        <v>Númerica</v>
      </c>
      <c r="S140" t="str">
        <f>VLOOKUP($A140,'Plan de acci�n consolidado 2025'!$A$3:$V$504,S$1,0)</f>
        <v># de Mesas de trabajo realizadas / 2 Mesas de trabajo a realizar</v>
      </c>
      <c r="T140" s="183" t="str">
        <f>VLOOKUP($A140,'Plan de acci�n consolidado 2025'!$A$3:$V$504,T$1,0)</f>
        <v>2025-02-03</v>
      </c>
      <c r="U140" s="183" t="str">
        <f>VLOOKUP($A140,'Plan de acci�n consolidado 2025'!$A$3:$V$504,U$1,0)</f>
        <v>2025-07-04</v>
      </c>
      <c r="V140" t="str">
        <f>VLOOKUP($A140,'Plan de acci�n consolidado 2025'!$A$3:$V$504,V$1,0)</f>
        <v>7200-DIRECCION DE HABEAS DATA</v>
      </c>
      <c r="W140"/>
      <c r="X140"/>
    </row>
    <row r="141" spans="1:24" x14ac:dyDescent="0.25">
      <c r="A141" s="31" t="s">
        <v>940</v>
      </c>
      <c r="B141" t="str">
        <f>VLOOKUP($A141,'Plan de acci�n consolidado 2025'!$A$3:$V$504,B$1,0)</f>
        <v>7200-DIRECCION DE HABEAS DATA</v>
      </c>
      <c r="C141">
        <f>VLOOKUP($A141,'Plan de acci�n consolidado 2025'!$A$3:$V$504,C$1,0)</f>
        <v>0</v>
      </c>
      <c r="D141" t="str">
        <f>VLOOKUP($A141,'Plan de acci�n consolidado 2025'!$A$3:$V$504,D$1,0)</f>
        <v>Actividad propia</v>
      </c>
      <c r="E141" t="str">
        <f>VLOOKUP($A141,'Plan de acci�n consolidado 2025'!$A$3:$V$504,E$1,0)</f>
        <v>7200.2.2</v>
      </c>
      <c r="F141" t="str">
        <f>VLOOKUP($A141,'Plan de acci�n consolidado 2025'!$A$3:$V$504,F$1,0)</f>
        <v>N/A</v>
      </c>
      <c r="G141" t="str">
        <f>VLOOKUP($A141,'Plan de acci�n consolidado 2025'!$A$3:$V$504,G$1,0)</f>
        <v>N/A</v>
      </c>
      <c r="H141" t="str">
        <f>VLOOKUP($A141,'Plan de acci�n consolidado 2025'!$A$3:$V$504,H$1,0)</f>
        <v>N/A</v>
      </c>
      <c r="I141" t="str">
        <f>VLOOKUP($A141,'Plan de acci�n consolidado 2025'!$A$3:$V$504,I$1,0)</f>
        <v>N/A</v>
      </c>
      <c r="J141" t="str">
        <f>VLOOKUP($A141,'Plan de acci�n consolidado 2025'!$A$3:$V$504,J$1,0)</f>
        <v>N/A</v>
      </c>
      <c r="K141" t="str">
        <f>VLOOKUP($A141,'Plan de acci�n consolidado 2025'!$A$3:$V$504,K$1,0)</f>
        <v>N/A</v>
      </c>
      <c r="L141" t="str">
        <f>VLOOKUP($A141,'Plan de acci�n consolidado 2025'!$A$3:$V$504,L$1,0)</f>
        <v>N/A</v>
      </c>
      <c r="M141" t="str">
        <f>VLOOKUP($A141,'Plan de acci�n consolidado 2025'!$A$3:$V$504,M$1,0)</f>
        <v>N/A</v>
      </c>
      <c r="N141" t="str">
        <f>VLOOKUP($A141,'Plan de acci�n consolidado 2025'!$A$3:$V$504,N$1,0)</f>
        <v>N/A</v>
      </c>
      <c r="O141" t="str">
        <f>VLOOKUP($A141,'Plan de acci�n consolidado 2025'!$A$3:$V$504,O$1,0)</f>
        <v>Realizar informe respecto de las órdenes impartidas, de la ley 1266 de 2008. (Documento respecto de la ley 1266 de 2008/único entregable)</v>
      </c>
      <c r="P141">
        <f>VLOOKUP($A141,'Plan de acci�n consolidado 2025'!$A$3:$V$504,P$1,0)</f>
        <v>40</v>
      </c>
      <c r="Q141">
        <f>VLOOKUP($A141,'Plan de acci�n consolidado 2025'!$A$3:$V$504,Q$1,0)</f>
        <v>1</v>
      </c>
      <c r="R141" t="str">
        <f>VLOOKUP($A141,'Plan de acci�n consolidado 2025'!$A$3:$V$504,R$1,0)</f>
        <v>Númerica</v>
      </c>
      <c r="S141" t="str">
        <f>VLOOKUP($A141,'Plan de acci�n consolidado 2025'!$A$3:$V$504,S$1,0)</f>
        <v># de Monitoreos realizados / 1 Monitoreos programados</v>
      </c>
      <c r="T141" s="183" t="str">
        <f>VLOOKUP($A141,'Plan de acci�n consolidado 2025'!$A$3:$V$504,T$1,0)</f>
        <v>2025-03-04</v>
      </c>
      <c r="U141" s="183" t="str">
        <f>VLOOKUP($A141,'Plan de acci�n consolidado 2025'!$A$3:$V$504,U$1,0)</f>
        <v>2025-06-27</v>
      </c>
      <c r="V141" t="str">
        <f>VLOOKUP($A141,'Plan de acci�n consolidado 2025'!$A$3:$V$504,V$1,0)</f>
        <v>7200-DIRECCION DE HABEAS DATA</v>
      </c>
      <c r="W141"/>
      <c r="X141"/>
    </row>
    <row r="142" spans="1:24" x14ac:dyDescent="0.25">
      <c r="A142" s="31" t="s">
        <v>942</v>
      </c>
      <c r="B142" t="str">
        <f>VLOOKUP($A142,'Plan de acci�n consolidado 2025'!$A$3:$V$504,B$1,0)</f>
        <v>7200-DIRECCION DE HABEAS DATA</v>
      </c>
      <c r="C142">
        <f>VLOOKUP($A142,'Plan de acci�n consolidado 2025'!$A$3:$V$504,C$1,0)</f>
        <v>0</v>
      </c>
      <c r="D142" t="str">
        <f>VLOOKUP($A142,'Plan de acci�n consolidado 2025'!$A$3:$V$504,D$1,0)</f>
        <v>Actividad propia</v>
      </c>
      <c r="E142" t="str">
        <f>VLOOKUP($A142,'Plan de acci�n consolidado 2025'!$A$3:$V$504,E$1,0)</f>
        <v>7200.2.3</v>
      </c>
      <c r="F142" t="str">
        <f>VLOOKUP($A142,'Plan de acci�n consolidado 2025'!$A$3:$V$504,F$1,0)</f>
        <v>N/A</v>
      </c>
      <c r="G142" t="str">
        <f>VLOOKUP($A142,'Plan de acci�n consolidado 2025'!$A$3:$V$504,G$1,0)</f>
        <v>N/A</v>
      </c>
      <c r="H142" t="str">
        <f>VLOOKUP($A142,'Plan de acci�n consolidado 2025'!$A$3:$V$504,H$1,0)</f>
        <v>N/A</v>
      </c>
      <c r="I142" t="str">
        <f>VLOOKUP($A142,'Plan de acci�n consolidado 2025'!$A$3:$V$504,I$1,0)</f>
        <v>N/A</v>
      </c>
      <c r="J142" t="str">
        <f>VLOOKUP($A142,'Plan de acci�n consolidado 2025'!$A$3:$V$504,J$1,0)</f>
        <v>N/A</v>
      </c>
      <c r="K142" t="str">
        <f>VLOOKUP($A142,'Plan de acci�n consolidado 2025'!$A$3:$V$504,K$1,0)</f>
        <v>N/A</v>
      </c>
      <c r="L142" t="str">
        <f>VLOOKUP($A142,'Plan de acci�n consolidado 2025'!$A$3:$V$504,L$1,0)</f>
        <v>N/A</v>
      </c>
      <c r="M142" t="str">
        <f>VLOOKUP($A142,'Plan de acci�n consolidado 2025'!$A$3:$V$504,M$1,0)</f>
        <v>N/A</v>
      </c>
      <c r="N142" t="str">
        <f>VLOOKUP($A142,'Plan de acci�n consolidado 2025'!$A$3:$V$504,N$1,0)</f>
        <v>N/A</v>
      </c>
      <c r="O142" t="str">
        <f>VLOOKUP($A142,'Plan de acci�n consolidado 2025'!$A$3:$V$504,O$1,0)</f>
        <v>Realizar informe respecto de las órdenes impartidas, de la ley 1581 de 2012  (Documento respecto de la ley 1581 de 2012/único entregable)</v>
      </c>
      <c r="P142">
        <f>VLOOKUP($A142,'Plan de acci�n consolidado 2025'!$A$3:$V$504,P$1,0)</f>
        <v>40</v>
      </c>
      <c r="Q142">
        <f>VLOOKUP($A142,'Plan de acci�n consolidado 2025'!$A$3:$V$504,Q$1,0)</f>
        <v>1</v>
      </c>
      <c r="R142" t="str">
        <f>VLOOKUP($A142,'Plan de acci�n consolidado 2025'!$A$3:$V$504,R$1,0)</f>
        <v>Númerica</v>
      </c>
      <c r="S142" t="str">
        <f>VLOOKUP($A142,'Plan de acci�n consolidado 2025'!$A$3:$V$504,S$1,0)</f>
        <v># de Monitoreos realizados / 1 Monitoreos programados</v>
      </c>
      <c r="T142" s="183" t="str">
        <f>VLOOKUP($A142,'Plan de acci�n consolidado 2025'!$A$3:$V$504,T$1,0)</f>
        <v>2025-07-01</v>
      </c>
      <c r="U142" s="183" t="str">
        <f>VLOOKUP($A142,'Plan de acci�n consolidado 2025'!$A$3:$V$504,U$1,0)</f>
        <v>2025-11-28</v>
      </c>
      <c r="V142" t="str">
        <f>VLOOKUP($A142,'Plan de acci�n consolidado 2025'!$A$3:$V$504,V$1,0)</f>
        <v>7200-DIRECCION DE HABEAS DATA</v>
      </c>
      <c r="W142"/>
      <c r="X142"/>
    </row>
    <row r="143" spans="1:24" x14ac:dyDescent="0.25">
      <c r="A143" s="31" t="s">
        <v>992</v>
      </c>
      <c r="B143" t="str">
        <f>VLOOKUP($A143,'Plan de acci�n consolidado 2025'!$A$3:$V$504,B$1,0)</f>
        <v>3200-DIRECCIÓN DE INVESTIGACIONES DE PROTECCIÓN DE USUARIOS DE SERVICIOS DE COMUNICACIONES</v>
      </c>
      <c r="C143">
        <f>VLOOKUP($A143,'Plan de acci�n consolidado 2025'!$A$3:$V$504,C$1,0)</f>
        <v>0</v>
      </c>
      <c r="D143" t="str">
        <f>VLOOKUP($A143,'Plan de acci�n consolidado 2025'!$A$3:$V$504,D$1,0)</f>
        <v>Producto</v>
      </c>
      <c r="E143" t="str">
        <f>VLOOKUP($A143,'Plan de acci�n consolidado 2025'!$A$3:$V$504,E$1,0)</f>
        <v>3200.1</v>
      </c>
      <c r="F143" t="str">
        <f>VLOOKUP($A143,'Plan de acci�n consolidado 2025'!$A$3:$V$504,F$1,0)</f>
        <v>Innovador</v>
      </c>
      <c r="G143" t="str">
        <f>VLOOKUP($A143,'Plan de acci�n consolidado 2025'!$A$3:$V$504,G$1,0)</f>
        <v xml:space="preserve">Fortalecer la gestión de la información, el conocimiento y la innovación para optimizar la capacidad institucional 
</v>
      </c>
      <c r="H143" t="str">
        <f>VLOOKUP($A143,'Plan de acci�n consolidado 2025'!$A$3:$V$504,H$1,0)</f>
        <v xml:space="preserve">Cumplimiento de productos del PAI asociados a Fortalecer la gestión de la información, el conocimiento y la innovación para optimizar la capacidad institucional 
</v>
      </c>
      <c r="I143" t="str">
        <f>VLOOKUP($A143,'Plan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3" t="str">
        <f>VLOOKUP($A143,'Plan de acci�n consolidado 2025'!$A$3:$V$504,J$1,0)</f>
        <v xml:space="preserve">PND - 5-31-5-b- Convergencia regional - Entidades públicas territoriales y nacionales fortalecidas </v>
      </c>
      <c r="K143" t="str">
        <f>VLOOKUP($A143,'Plan de acci�n consolidado 2025'!$A$3:$V$504,K$1,0)</f>
        <v>No</v>
      </c>
      <c r="L143" t="str">
        <f>VLOOKUP($A143,'Plan de acci�n consolidado 2025'!$A$3:$V$504,L$1,0)</f>
        <v>FUNCIONAMIENTO</v>
      </c>
      <c r="M143" t="str">
        <f>VLOOKUP($A143,'Plan de acci�n consolidado 2025'!$A$3:$V$504,M$1,0)</f>
        <v>Política Servicio al Ciudadano_DIMENSIÓN Gestión con Valores para Resultados</v>
      </c>
      <c r="N143" t="str">
        <f>VLOOKUP($A143,'Plan de acci�n consolidado 2025'!$A$3:$V$504,N$1,0)</f>
        <v>PND_8_Fortalecer lasCapacidades yConocimiento sobreDerechos yDeberesDe las relacionesDeConsumo;
PND_9_Ampliar los instrumentosDePrevención</v>
      </c>
      <c r="O143" t="str">
        <f>VLOOKUP($A143,'Plan de acci�n consolidado 2025'!$A$3:$V$504,O$1,0)</f>
        <v>Capacitaciones externas de acompañamiento a los operadores comunitarios respecto del Régimen diferencial de protección de usuarios, realizadas (Soportes de desarrollo de capacitaciones (Presentación  y/o listas asistencia  y/o fotos)</v>
      </c>
      <c r="P143">
        <f>VLOOKUP($A143,'Plan de acci�n consolidado 2025'!$A$3:$V$504,P$1,0)</f>
        <v>50</v>
      </c>
      <c r="Q143">
        <f>VLOOKUP($A143,'Plan de acci�n consolidado 2025'!$A$3:$V$504,Q$1,0)</f>
        <v>10</v>
      </c>
      <c r="R143" t="str">
        <f>VLOOKUP($A143,'Plan de acci�n consolidado 2025'!$A$3:$V$504,R$1,0)</f>
        <v>Númerica</v>
      </c>
      <c r="S143" t="str">
        <f>VLOOKUP($A143,'Plan de acci�n consolidado 2025'!$A$3:$V$504,S$1,0)</f>
        <v># de Jornadas realizadas / 10 Jornadas a realizar</v>
      </c>
      <c r="T143" s="183" t="str">
        <f>VLOOKUP($A143,'Plan de acci�n consolidado 2025'!$A$3:$V$504,T$1,0)</f>
        <v>2025-01-15</v>
      </c>
      <c r="U143" s="183" t="str">
        <f>VLOOKUP($A143,'Plan de acci�n consolidado 2025'!$A$3:$V$504,U$1,0)</f>
        <v>2025-12-15</v>
      </c>
      <c r="V143" t="str">
        <f>VLOOKUP($A143,'Plan de acci�n consolidado 2025'!$A$3:$V$504,V$1,0)</f>
        <v>3200-DIRECCIÓN DE INVESTIGACIONES DE PROTECCIÓN DE USUARIOS DE SERVICIOS DE COMUNICACIONES</v>
      </c>
      <c r="W143"/>
      <c r="X143"/>
    </row>
    <row r="144" spans="1:24" x14ac:dyDescent="0.25">
      <c r="A144" s="31" t="s">
        <v>995</v>
      </c>
      <c r="B144" t="str">
        <f>VLOOKUP($A144,'Plan de acci�n consolidado 2025'!$A$3:$V$504,B$1,0)</f>
        <v>3200-DIRECCIÓN DE INVESTIGACIONES DE PROTECCIÓN DE USUARIOS DE SERVICIOS DE COMUNICACIONES</v>
      </c>
      <c r="C144">
        <f>VLOOKUP($A144,'Plan de acci�n consolidado 2025'!$A$3:$V$504,C$1,0)</f>
        <v>0</v>
      </c>
      <c r="D144" t="str">
        <f>VLOOKUP($A144,'Plan de acci�n consolidado 2025'!$A$3:$V$504,D$1,0)</f>
        <v>Actividad propia</v>
      </c>
      <c r="E144" t="str">
        <f>VLOOKUP($A144,'Plan de acci�n consolidado 2025'!$A$3:$V$504,E$1,0)</f>
        <v>3200.1.1</v>
      </c>
      <c r="F144" t="str">
        <f>VLOOKUP($A144,'Plan de acci�n consolidado 2025'!$A$3:$V$504,F$1,0)</f>
        <v>N/A</v>
      </c>
      <c r="G144" t="str">
        <f>VLOOKUP($A144,'Plan de acci�n consolidado 2025'!$A$3:$V$504,G$1,0)</f>
        <v>N/A</v>
      </c>
      <c r="H144" t="str">
        <f>VLOOKUP($A144,'Plan de acci�n consolidado 2025'!$A$3:$V$504,H$1,0)</f>
        <v>N/A</v>
      </c>
      <c r="I144" t="str">
        <f>VLOOKUP($A144,'Plan de acci�n consolidado 2025'!$A$3:$V$504,I$1,0)</f>
        <v>N/A</v>
      </c>
      <c r="J144" t="str">
        <f>VLOOKUP($A144,'Plan de acci�n consolidado 2025'!$A$3:$V$504,J$1,0)</f>
        <v>N/A</v>
      </c>
      <c r="K144" t="str">
        <f>VLOOKUP($A144,'Plan de acci�n consolidado 2025'!$A$3:$V$504,K$1,0)</f>
        <v>N/A</v>
      </c>
      <c r="L144" t="str">
        <f>VLOOKUP($A144,'Plan de acci�n consolidado 2025'!$A$3:$V$504,L$1,0)</f>
        <v>N/A</v>
      </c>
      <c r="M144" t="str">
        <f>VLOOKUP($A144,'Plan de acci�n consolidado 2025'!$A$3:$V$504,M$1,0)</f>
        <v>N/A</v>
      </c>
      <c r="N144" t="str">
        <f>VLOOKUP($A144,'Plan de acci�n consolidado 2025'!$A$3:$V$504,N$1,0)</f>
        <v>N/A</v>
      </c>
      <c r="O144" t="str">
        <f>VLOOKUP($A144,'Plan de acci�n consolidado 2025'!$A$3:$V$504,O$1,0)</f>
        <v>Definir el plan de trabajo de las capacitaciones a realizar (Temas y lugares donde se realizarán las capacitaciones) (Acta de reunión)</v>
      </c>
      <c r="P144">
        <f>VLOOKUP($A144,'Plan de acci�n consolidado 2025'!$A$3:$V$504,P$1,0)</f>
        <v>50</v>
      </c>
      <c r="Q144">
        <f>VLOOKUP($A144,'Plan de acci�n consolidado 2025'!$A$3:$V$504,Q$1,0)</f>
        <v>1</v>
      </c>
      <c r="R144" t="str">
        <f>VLOOKUP($A144,'Plan de acci�n consolidado 2025'!$A$3:$V$504,R$1,0)</f>
        <v>Númerica</v>
      </c>
      <c r="S144" t="str">
        <f>VLOOKUP($A144,'Plan de acci�n consolidado 2025'!$A$3:$V$504,S$1,0)</f>
        <v># de Reunión realizada / 1 Reuniones a realizar</v>
      </c>
      <c r="T144" s="183" t="str">
        <f>VLOOKUP($A144,'Plan de acci�n consolidado 2025'!$A$3:$V$504,T$1,0)</f>
        <v>2025-01-15</v>
      </c>
      <c r="U144" s="183" t="str">
        <f>VLOOKUP($A144,'Plan de acci�n consolidado 2025'!$A$3:$V$504,U$1,0)</f>
        <v>2025-02-14</v>
      </c>
      <c r="V144" t="str">
        <f>VLOOKUP($A144,'Plan de acci�n consolidado 2025'!$A$3:$V$504,V$1,0)</f>
        <v>3200-DIRECCIÓN DE INVESTIGACIONES DE PROTECCIÓN DE USUARIOS DE SERVICIOS DE COMUNICACIONES</v>
      </c>
      <c r="W144"/>
      <c r="X144"/>
    </row>
    <row r="145" spans="1:24" x14ac:dyDescent="0.25">
      <c r="A145" s="31" t="s">
        <v>997</v>
      </c>
      <c r="B145" t="str">
        <f>VLOOKUP($A145,'Plan de acci�n consolidado 2025'!$A$3:$V$504,B$1,0)</f>
        <v>3200-DIRECCIÓN DE INVESTIGACIONES DE PROTECCIÓN DE USUARIOS DE SERVICIOS DE COMUNICACIONES</v>
      </c>
      <c r="C145">
        <f>VLOOKUP($A145,'Plan de acci�n consolidado 2025'!$A$3:$V$504,C$1,0)</f>
        <v>0</v>
      </c>
      <c r="D145" t="str">
        <f>VLOOKUP($A145,'Plan de acci�n consolidado 2025'!$A$3:$V$504,D$1,0)</f>
        <v>Actividad propia</v>
      </c>
      <c r="E145" t="str">
        <f>VLOOKUP($A145,'Plan de acci�n consolidado 2025'!$A$3:$V$504,E$1,0)</f>
        <v>3200.1.2</v>
      </c>
      <c r="F145" t="str">
        <f>VLOOKUP($A145,'Plan de acci�n consolidado 2025'!$A$3:$V$504,F$1,0)</f>
        <v>N/A</v>
      </c>
      <c r="G145" t="str">
        <f>VLOOKUP($A145,'Plan de acci�n consolidado 2025'!$A$3:$V$504,G$1,0)</f>
        <v>N/A</v>
      </c>
      <c r="H145" t="str">
        <f>VLOOKUP($A145,'Plan de acci�n consolidado 2025'!$A$3:$V$504,H$1,0)</f>
        <v>N/A</v>
      </c>
      <c r="I145" t="str">
        <f>VLOOKUP($A145,'Plan de acci�n consolidado 2025'!$A$3:$V$504,I$1,0)</f>
        <v>N/A</v>
      </c>
      <c r="J145" t="str">
        <f>VLOOKUP($A145,'Plan de acci�n consolidado 2025'!$A$3:$V$504,J$1,0)</f>
        <v>N/A</v>
      </c>
      <c r="K145" t="str">
        <f>VLOOKUP($A145,'Plan de acci�n consolidado 2025'!$A$3:$V$504,K$1,0)</f>
        <v>N/A</v>
      </c>
      <c r="L145" t="str">
        <f>VLOOKUP($A145,'Plan de acci�n consolidado 2025'!$A$3:$V$504,L$1,0)</f>
        <v>N/A</v>
      </c>
      <c r="M145" t="str">
        <f>VLOOKUP($A145,'Plan de acci�n consolidado 2025'!$A$3:$V$504,M$1,0)</f>
        <v>N/A</v>
      </c>
      <c r="N145" t="str">
        <f>VLOOKUP($A145,'Plan de acci�n consolidado 2025'!$A$3:$V$504,N$1,0)</f>
        <v>N/A</v>
      </c>
      <c r="O145" t="str">
        <f>VLOOKUP($A145,'Plan de acci�n consolidado 2025'!$A$3:$V$504,O$1,0)</f>
        <v>Realizar las jornadas de capacitación (Soportes de desarrollo de capacitaciones (Presentación  y/o listas asistencia  y/o fotos)</v>
      </c>
      <c r="P145">
        <f>VLOOKUP($A145,'Plan de acci�n consolidado 2025'!$A$3:$V$504,P$1,0)</f>
        <v>50</v>
      </c>
      <c r="Q145">
        <f>VLOOKUP($A145,'Plan de acci�n consolidado 2025'!$A$3:$V$504,Q$1,0)</f>
        <v>10</v>
      </c>
      <c r="R145" t="str">
        <f>VLOOKUP($A145,'Plan de acci�n consolidado 2025'!$A$3:$V$504,R$1,0)</f>
        <v>Númerica</v>
      </c>
      <c r="S145" t="str">
        <f>VLOOKUP($A145,'Plan de acci�n consolidado 2025'!$A$3:$V$504,S$1,0)</f>
        <v># de Jornadas realizadas / 10 Jornadas a realizar</v>
      </c>
      <c r="T145" s="183" t="str">
        <f>VLOOKUP($A145,'Plan de acci�n consolidado 2025'!$A$3:$V$504,T$1,0)</f>
        <v>2025-02-17</v>
      </c>
      <c r="U145" s="183" t="str">
        <f>VLOOKUP($A145,'Plan de acci�n consolidado 2025'!$A$3:$V$504,U$1,0)</f>
        <v>2025-12-15</v>
      </c>
      <c r="V145" t="str">
        <f>VLOOKUP($A145,'Plan de acci�n consolidado 2025'!$A$3:$V$504,V$1,0)</f>
        <v>3200-DIRECCIÓN DE INVESTIGACIONES DE PROTECCIÓN DE USUARIOS DE SERVICIOS DE COMUNICACIONES</v>
      </c>
      <c r="W145"/>
      <c r="X145"/>
    </row>
    <row r="146" spans="1:24" x14ac:dyDescent="0.25">
      <c r="A146" s="31" t="s">
        <v>998</v>
      </c>
      <c r="B146" t="str">
        <f>VLOOKUP($A146,'Plan de acci�n consolidado 2025'!$A$3:$V$504,B$1,0)</f>
        <v>3200-DIRECCIÓN DE INVESTIGACIONES DE PROTECCIÓN DE USUARIOS DE SERVICIOS DE COMUNICACIONES</v>
      </c>
      <c r="C146">
        <f>VLOOKUP($A146,'Plan de acci�n consolidado 2025'!$A$3:$V$504,C$1,0)</f>
        <v>0</v>
      </c>
      <c r="D146" t="str">
        <f>VLOOKUP($A146,'Plan de acci�n consolidado 2025'!$A$3:$V$504,D$1,0)</f>
        <v>Producto</v>
      </c>
      <c r="E146" t="str">
        <f>VLOOKUP($A146,'Plan de acci�n consolidado 2025'!$A$3:$V$504,E$1,0)</f>
        <v>3200.2</v>
      </c>
      <c r="F146" t="str">
        <f>VLOOKUP($A146,'Plan de acci�n consolidado 2025'!$A$3:$V$504,F$1,0)</f>
        <v>Operativo</v>
      </c>
      <c r="G146" t="str">
        <f>VLOOKUP($A146,'Plan de acci�n consolidado 2025'!$A$3:$V$504,G$1,0)</f>
        <v xml:space="preserve">Promover el enfoque preventivo, diferencial y territorial en el que hacer misional de la entidad 
</v>
      </c>
      <c r="H146" t="str">
        <f>VLOOKUP($A146,'Plan de acci�n consolidado 2025'!$A$3:$V$504,H$1,0)</f>
        <v xml:space="preserve">Cumplimiento de productos del PAI asociados a Promover el enfoque preventivo, diferencial y territorial en el que hacer misional de la entidad 
</v>
      </c>
      <c r="I146" t="str">
        <f>VLOOKUP($A146,'Plan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46" t="str">
        <f>VLOOKUP($A146,'Plan de acci�n consolidado 2025'!$A$3:$V$504,J$1,0)</f>
        <v xml:space="preserve">PND - 5-31-5-b- Convergencia regional - Entidades públicas territoriales y nacionales fortalecidas </v>
      </c>
      <c r="K146" t="str">
        <f>VLOOKUP($A146,'Plan de acci�n consolidado 2025'!$A$3:$V$504,K$1,0)</f>
        <v>No</v>
      </c>
      <c r="L146" t="str">
        <f>VLOOKUP($A146,'Plan de acci�n consolidado 2025'!$A$3:$V$504,L$1,0)</f>
        <v>FUNCIONAMIENTO</v>
      </c>
      <c r="M146" t="str">
        <f>VLOOKUP($A146,'Plan de acci�n consolidado 2025'!$A$3:$V$504,M$1,0)</f>
        <v>Política Servicio al Ciudadano_DIMENSIÓN Gestión con Valores para Resultados</v>
      </c>
      <c r="N146" t="str">
        <f>VLOOKUP($A146,'Plan de acci�n consolidado 2025'!$A$3:$V$504,N$1,0)</f>
        <v>N/A</v>
      </c>
      <c r="O146" t="str">
        <f>VLOOKUP($A146,'Plan de acci�n consolidado 2025'!$A$3:$V$504,O$1,0)</f>
        <v>Recursos de reposición decididos en 6 meses o menos ( Listado definitivo realizado).</v>
      </c>
      <c r="P146">
        <f>VLOOKUP($A146,'Plan de acci�n consolidado 2025'!$A$3:$V$504,P$1,0)</f>
        <v>50</v>
      </c>
      <c r="Q146">
        <f>VLOOKUP($A146,'Plan de acci�n consolidado 2025'!$A$3:$V$504,Q$1,0)</f>
        <v>80</v>
      </c>
      <c r="R146" t="str">
        <f>VLOOKUP($A146,'Plan de acci�n consolidado 2025'!$A$3:$V$504,R$1,0)</f>
        <v>Porcentual</v>
      </c>
      <c r="S146" t="str">
        <f>VLOOKUP($A146,'Plan de acci�n consolidado 2025'!$A$3:$V$504,S$1,0)</f>
        <v>% de Listado Total recursos periodo / 80% de Listado recursos tramitados en menos de 6 meses</v>
      </c>
      <c r="T146" s="183" t="str">
        <f>VLOOKUP($A146,'Plan de acci�n consolidado 2025'!$A$3:$V$504,T$1,0)</f>
        <v>2025-01-02</v>
      </c>
      <c r="U146" s="183" t="str">
        <f>VLOOKUP($A146,'Plan de acci�n consolidado 2025'!$A$3:$V$504,U$1,0)</f>
        <v>2025-12-30</v>
      </c>
      <c r="V146" t="str">
        <f>VLOOKUP($A146,'Plan de acci�n consolidado 2025'!$A$3:$V$504,V$1,0)</f>
        <v>3200-DIRECCIÓN DE INVESTIGACIONES DE PROTECCIÓN DE USUARIOS DE SERVICIOS DE COMUNICACIONES</v>
      </c>
      <c r="W146"/>
      <c r="X146"/>
    </row>
    <row r="147" spans="1:24" x14ac:dyDescent="0.25">
      <c r="A147" s="31" t="s">
        <v>1000</v>
      </c>
      <c r="B147" t="str">
        <f>VLOOKUP($A147,'Plan de acci�n consolidado 2025'!$A$3:$V$504,B$1,0)</f>
        <v>3200-DIRECCIÓN DE INVESTIGACIONES DE PROTECCIÓN DE USUARIOS DE SERVICIOS DE COMUNICACIONES</v>
      </c>
      <c r="C147">
        <f>VLOOKUP($A147,'Plan de acci�n consolidado 2025'!$A$3:$V$504,C$1,0)</f>
        <v>0</v>
      </c>
      <c r="D147" t="str">
        <f>VLOOKUP($A147,'Plan de acci�n consolidado 2025'!$A$3:$V$504,D$1,0)</f>
        <v>Actividad propia</v>
      </c>
      <c r="E147" t="str">
        <f>VLOOKUP($A147,'Plan de acci�n consolidado 2025'!$A$3:$V$504,E$1,0)</f>
        <v>3200.2.1</v>
      </c>
      <c r="F147" t="str">
        <f>VLOOKUP($A147,'Plan de acci�n consolidado 2025'!$A$3:$V$504,F$1,0)</f>
        <v>N/A</v>
      </c>
      <c r="G147" t="str">
        <f>VLOOKUP($A147,'Plan de acci�n consolidado 2025'!$A$3:$V$504,G$1,0)</f>
        <v>N/A</v>
      </c>
      <c r="H147" t="str">
        <f>VLOOKUP($A147,'Plan de acci�n consolidado 2025'!$A$3:$V$504,H$1,0)</f>
        <v>N/A</v>
      </c>
      <c r="I147" t="str">
        <f>VLOOKUP($A147,'Plan de acci�n consolidado 2025'!$A$3:$V$504,I$1,0)</f>
        <v>N/A</v>
      </c>
      <c r="J147" t="str">
        <f>VLOOKUP($A147,'Plan de acci�n consolidado 2025'!$A$3:$V$504,J$1,0)</f>
        <v>N/A</v>
      </c>
      <c r="K147" t="str">
        <f>VLOOKUP($A147,'Plan de acci�n consolidado 2025'!$A$3:$V$504,K$1,0)</f>
        <v>N/A</v>
      </c>
      <c r="L147" t="str">
        <f>VLOOKUP($A147,'Plan de acci�n consolidado 2025'!$A$3:$V$504,L$1,0)</f>
        <v>N/A</v>
      </c>
      <c r="M147" t="str">
        <f>VLOOKUP($A147,'Plan de acci�n consolidado 2025'!$A$3:$V$504,M$1,0)</f>
        <v>N/A</v>
      </c>
      <c r="N147" t="str">
        <f>VLOOKUP($A147,'Plan de acci�n consolidado 2025'!$A$3:$V$504,N$1,0)</f>
        <v>N/A</v>
      </c>
      <c r="O147" t="str">
        <f>VLOOKUP($A147,'Plan de acci�n consolidado 2025'!$A$3:$V$504,O$1,0)</f>
        <v>Realizar un inventario que identifique los recursos de reposición radicados entre el 15 de agosto de 2024 y el 15 de enero de 2025, incluyendo la información necesaria para verificar su cumplimiento (Listado con celdas definidas)</v>
      </c>
      <c r="P147">
        <f>VLOOKUP($A147,'Plan de acci�n consolidado 2025'!$A$3:$V$504,P$1,0)</f>
        <v>25</v>
      </c>
      <c r="Q147">
        <f>VLOOKUP($A147,'Plan de acci�n consolidado 2025'!$A$3:$V$504,Q$1,0)</f>
        <v>1</v>
      </c>
      <c r="R147" t="str">
        <f>VLOOKUP($A147,'Plan de acci�n consolidado 2025'!$A$3:$V$504,R$1,0)</f>
        <v>Númerica</v>
      </c>
      <c r="S147" t="str">
        <f>VLOOKUP($A147,'Plan de acci�n consolidado 2025'!$A$3:$V$504,S$1,0)</f>
        <v># de Listado realizado / 1 Listado a realizar</v>
      </c>
      <c r="T147" s="183" t="str">
        <f>VLOOKUP($A147,'Plan de acci�n consolidado 2025'!$A$3:$V$504,T$1,0)</f>
        <v>2025-01-02</v>
      </c>
      <c r="U147" s="183" t="str">
        <f>VLOOKUP($A147,'Plan de acci�n consolidado 2025'!$A$3:$V$504,U$1,0)</f>
        <v>2025-03-14</v>
      </c>
      <c r="V147" t="str">
        <f>VLOOKUP($A147,'Plan de acci�n consolidado 2025'!$A$3:$V$504,V$1,0)</f>
        <v>3200-DIRECCIÓN DE INVESTIGACIONES DE PROTECCIÓN DE USUARIOS DE SERVICIOS DE COMUNICACIONES</v>
      </c>
      <c r="W147"/>
      <c r="X147"/>
    </row>
    <row r="148" spans="1:24" x14ac:dyDescent="0.25">
      <c r="A148" s="31" t="s">
        <v>1002</v>
      </c>
      <c r="B148" t="str">
        <f>VLOOKUP($A148,'Plan de acci�n consolidado 2025'!$A$3:$V$504,B$1,0)</f>
        <v>3200-DIRECCIÓN DE INVESTIGACIONES DE PROTECCIÓN DE USUARIOS DE SERVICIOS DE COMUNICACIONES</v>
      </c>
      <c r="C148">
        <f>VLOOKUP($A148,'Plan de acci�n consolidado 2025'!$A$3:$V$504,C$1,0)</f>
        <v>0</v>
      </c>
      <c r="D148" t="str">
        <f>VLOOKUP($A148,'Plan de acci�n consolidado 2025'!$A$3:$V$504,D$1,0)</f>
        <v>Actividad propia</v>
      </c>
      <c r="E148" t="str">
        <f>VLOOKUP($A148,'Plan de acci�n consolidado 2025'!$A$3:$V$504,E$1,0)</f>
        <v>3200.2.2</v>
      </c>
      <c r="F148" t="str">
        <f>VLOOKUP($A148,'Plan de acci�n consolidado 2025'!$A$3:$V$504,F$1,0)</f>
        <v>N/A</v>
      </c>
      <c r="G148" t="str">
        <f>VLOOKUP($A148,'Plan de acci�n consolidado 2025'!$A$3:$V$504,G$1,0)</f>
        <v>N/A</v>
      </c>
      <c r="H148" t="str">
        <f>VLOOKUP($A148,'Plan de acci�n consolidado 2025'!$A$3:$V$504,H$1,0)</f>
        <v>N/A</v>
      </c>
      <c r="I148" t="str">
        <f>VLOOKUP($A148,'Plan de acci�n consolidado 2025'!$A$3:$V$504,I$1,0)</f>
        <v>N/A</v>
      </c>
      <c r="J148" t="str">
        <f>VLOOKUP($A148,'Plan de acci�n consolidado 2025'!$A$3:$V$504,J$1,0)</f>
        <v>N/A</v>
      </c>
      <c r="K148" t="str">
        <f>VLOOKUP($A148,'Plan de acci�n consolidado 2025'!$A$3:$V$504,K$1,0)</f>
        <v>N/A</v>
      </c>
      <c r="L148" t="str">
        <f>VLOOKUP($A148,'Plan de acci�n consolidado 2025'!$A$3:$V$504,L$1,0)</f>
        <v>N/A</v>
      </c>
      <c r="M148" t="str">
        <f>VLOOKUP($A148,'Plan de acci�n consolidado 2025'!$A$3:$V$504,M$1,0)</f>
        <v>N/A</v>
      </c>
      <c r="N148" t="str">
        <f>VLOOKUP($A148,'Plan de acci�n consolidado 2025'!$A$3:$V$504,N$1,0)</f>
        <v>N/A</v>
      </c>
      <c r="O148" t="str">
        <f>VLOOKUP($A148,'Plan de acci�n consolidado 2025'!$A$3:$V$504,O$1,0)</f>
        <v>Actualizar periodicamente el listado, incorporando los recursos de reposición ingresados desde el 15 de enero hasta el 30 de junio de 2025.  (Listado)</v>
      </c>
      <c r="P148">
        <f>VLOOKUP($A148,'Plan de acci�n consolidado 2025'!$A$3:$V$504,P$1,0)</f>
        <v>25</v>
      </c>
      <c r="Q148">
        <f>VLOOKUP($A148,'Plan de acci�n consolidado 2025'!$A$3:$V$504,Q$1,0)</f>
        <v>1</v>
      </c>
      <c r="R148" t="str">
        <f>VLOOKUP($A148,'Plan de acci�n consolidado 2025'!$A$3:$V$504,R$1,0)</f>
        <v>Númerica</v>
      </c>
      <c r="S148" t="str">
        <f>VLOOKUP($A148,'Plan de acci�n consolidado 2025'!$A$3:$V$504,S$1,0)</f>
        <v># de Listado realizado / 1 Listado a realizar</v>
      </c>
      <c r="T148" s="183" t="str">
        <f>VLOOKUP($A148,'Plan de acci�n consolidado 2025'!$A$3:$V$504,T$1,0)</f>
        <v>2025-01-02</v>
      </c>
      <c r="U148" s="183" t="str">
        <f>VLOOKUP($A148,'Plan de acci�n consolidado 2025'!$A$3:$V$504,U$1,0)</f>
        <v>2025-07-15</v>
      </c>
      <c r="V148" t="str">
        <f>VLOOKUP($A148,'Plan de acci�n consolidado 2025'!$A$3:$V$504,V$1,0)</f>
        <v>3200-DIRECCIÓN DE INVESTIGACIONES DE PROTECCIÓN DE USUARIOS DE SERVICIOS DE COMUNICACIONES</v>
      </c>
      <c r="W148"/>
      <c r="X148"/>
    </row>
    <row r="149" spans="1:24" x14ac:dyDescent="0.25">
      <c r="A149" s="31" t="s">
        <v>1003</v>
      </c>
      <c r="B149" t="str">
        <f>VLOOKUP($A149,'Plan de acci�n consolidado 2025'!$A$3:$V$504,B$1,0)</f>
        <v>3200-DIRECCIÓN DE INVESTIGACIONES DE PROTECCIÓN DE USUARIOS DE SERVICIOS DE COMUNICACIONES</v>
      </c>
      <c r="C149">
        <f>VLOOKUP($A149,'Plan de acci�n consolidado 2025'!$A$3:$V$504,C$1,0)</f>
        <v>0</v>
      </c>
      <c r="D149" t="str">
        <f>VLOOKUP($A149,'Plan de acci�n consolidado 2025'!$A$3:$V$504,D$1,0)</f>
        <v>Actividad propia</v>
      </c>
      <c r="E149" t="str">
        <f>VLOOKUP($A149,'Plan de acci�n consolidado 2025'!$A$3:$V$504,E$1,0)</f>
        <v>3200.2.3</v>
      </c>
      <c r="F149" t="str">
        <f>VLOOKUP($A149,'Plan de acci�n consolidado 2025'!$A$3:$V$504,F$1,0)</f>
        <v>N/A</v>
      </c>
      <c r="G149" t="str">
        <f>VLOOKUP($A149,'Plan de acci�n consolidado 2025'!$A$3:$V$504,G$1,0)</f>
        <v>N/A</v>
      </c>
      <c r="H149" t="str">
        <f>VLOOKUP($A149,'Plan de acci�n consolidado 2025'!$A$3:$V$504,H$1,0)</f>
        <v>N/A</v>
      </c>
      <c r="I149" t="str">
        <f>VLOOKUP($A149,'Plan de acci�n consolidado 2025'!$A$3:$V$504,I$1,0)</f>
        <v>N/A</v>
      </c>
      <c r="J149" t="str">
        <f>VLOOKUP($A149,'Plan de acci�n consolidado 2025'!$A$3:$V$504,J$1,0)</f>
        <v>N/A</v>
      </c>
      <c r="K149" t="str">
        <f>VLOOKUP($A149,'Plan de acci�n consolidado 2025'!$A$3:$V$504,K$1,0)</f>
        <v>N/A</v>
      </c>
      <c r="L149" t="str">
        <f>VLOOKUP($A149,'Plan de acci�n consolidado 2025'!$A$3:$V$504,L$1,0)</f>
        <v>N/A</v>
      </c>
      <c r="M149" t="str">
        <f>VLOOKUP($A149,'Plan de acci�n consolidado 2025'!$A$3:$V$504,M$1,0)</f>
        <v>N/A</v>
      </c>
      <c r="N149" t="str">
        <f>VLOOKUP($A149,'Plan de acci�n consolidado 2025'!$A$3:$V$504,N$1,0)</f>
        <v>N/A</v>
      </c>
      <c r="O149" t="str">
        <f>VLOOKUP($A149,'Plan de acci�n consolidado 2025'!$A$3:$V$504,O$1,0)</f>
        <v>Resolver los recursos de reposición identificados en el inventario de la actividad anterior en 6 meses o menos (listado definitivo realizado)</v>
      </c>
      <c r="P149">
        <f>VLOOKUP($A149,'Plan de acci�n consolidado 2025'!$A$3:$V$504,P$1,0)</f>
        <v>50</v>
      </c>
      <c r="Q149">
        <f>VLOOKUP($A149,'Plan de acci�n consolidado 2025'!$A$3:$V$504,Q$1,0)</f>
        <v>80</v>
      </c>
      <c r="R149" t="str">
        <f>VLOOKUP($A149,'Plan de acci�n consolidado 2025'!$A$3:$V$504,R$1,0)</f>
        <v>Porcentual</v>
      </c>
      <c r="S149" t="str">
        <f>VLOOKUP($A149,'Plan de acci�n consolidado 2025'!$A$3:$V$504,S$1,0)</f>
        <v>% de Listado recursos periodo actualizado / 80% de Listado recursos periodo a actualizar</v>
      </c>
      <c r="T149" s="183" t="str">
        <f>VLOOKUP($A149,'Plan de acci�n consolidado 2025'!$A$3:$V$504,T$1,0)</f>
        <v>2025-01-02</v>
      </c>
      <c r="U149" s="183" t="str">
        <f>VLOOKUP($A149,'Plan de acci�n consolidado 2025'!$A$3:$V$504,U$1,0)</f>
        <v>2025-12-30</v>
      </c>
      <c r="V149" t="str">
        <f>VLOOKUP($A149,'Plan de acci�n consolidado 2025'!$A$3:$V$504,V$1,0)</f>
        <v>3200-DIRECCIÓN DE INVESTIGACIONES DE PROTECCIÓN DE USUARIOS DE SERVICIOS DE COMUNICACIONES</v>
      </c>
      <c r="W149"/>
      <c r="X149"/>
    </row>
    <row r="150" spans="1:24" x14ac:dyDescent="0.25">
      <c r="A150" s="31" t="s">
        <v>1232</v>
      </c>
      <c r="B150" t="str">
        <f>VLOOKUP($A150,'Plan de acci�n consolidado 2025'!$A$3:$V$504,B$1,0)</f>
        <v>6000-DESPACHO DEL SUPERINTENDENTE DELEGADO PARA EL CONTROL Y VERIFICACIÓN DE REGLAMENTOS TÉCNICOS Y METROLOGÍA LEGAL</v>
      </c>
      <c r="C150">
        <f>VLOOKUP($A150,'Plan de acci�n consolidado 2025'!$A$3:$V$504,C$1,0)</f>
        <v>0</v>
      </c>
      <c r="D150" t="str">
        <f>VLOOKUP($A150,'Plan de acci�n consolidado 2025'!$A$3:$V$504,D$1,0)</f>
        <v>Producto</v>
      </c>
      <c r="E150" t="str">
        <f>VLOOKUP($A150,'Plan de acci�n consolidado 2025'!$A$3:$V$504,E$1,0)</f>
        <v>6000.1</v>
      </c>
      <c r="F150" t="str">
        <f>VLOOKUP($A150,'Plan de acci�n consolidado 2025'!$A$3:$V$504,F$1,0)</f>
        <v>Innovador</v>
      </c>
      <c r="G150" t="str">
        <f>VLOOKUP($A150,'Plan de acci�n consolidado 2025'!$A$3:$V$504,G$1,0)</f>
        <v xml:space="preserve">Promover el enfoque preventivo, diferencial y territorial en el que hacer misional de la entidad 
</v>
      </c>
      <c r="H150" t="str">
        <f>VLOOKUP($A150,'Plan de acci�n consolidado 2025'!$A$3:$V$504,H$1,0)</f>
        <v xml:space="preserve">Cumplimiento de productos del PAI asociados a Promover el enfoque preventivo, diferencial y territorial en el que hacer misional de la entidad 
</v>
      </c>
      <c r="I150" t="str">
        <f>VLOOKUP($A150,'Plan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0" t="str">
        <f>VLOOKUP($A150,'Plan de acci�n consolidado 2025'!$A$3:$V$504,J$1,0)</f>
        <v xml:space="preserve">PND - 4-04-1-c- Transformación productiva, internacionalización y acción climática - Políticas de competencia, consumidor e infraestructura de la calidad modernas </v>
      </c>
      <c r="K150" t="str">
        <f>VLOOKUP($A150,'Plan de acci�n consolidado 2025'!$A$3:$V$504,K$1,0)</f>
        <v>No</v>
      </c>
      <c r="L150" t="str">
        <f>VLOOKUP($A150,'Plan de acci�n consolidado 2025'!$A$3:$V$504,L$1,0)</f>
        <v>C-3503-0200-0016-40401c</v>
      </c>
      <c r="M150" t="str">
        <f>VLOOKUP($A150,'Plan de acci�n consolidado 2025'!$A$3:$V$504,M$1,0)</f>
        <v>Política Gestión de la información estadística _DIMENSIÓN Información y Comunicación</v>
      </c>
      <c r="N150" t="str">
        <f>VLOOKUP($A150,'Plan de acci�n consolidado 2025'!$A$3:$V$504,N$1,0)</f>
        <v xml:space="preserve">PND 10_Fortalecer las actividades de inspección, vigilancia y Control </v>
      </c>
      <c r="O150" t="str">
        <f>VLOOKUP($A150,'Plan de acci�n consolidado 2025'!$A$3:$V$504,O$1,0)</f>
        <v>Campañas de control preventivo en los sectores eléctrico, seguridad vial, hogar y construcción e hidrocarburos, realizadas</v>
      </c>
      <c r="P150">
        <f>VLOOKUP($A150,'Plan de acci�n consolidado 2025'!$A$3:$V$504,P$1,0)</f>
        <v>14</v>
      </c>
      <c r="Q150">
        <f>VLOOKUP($A150,'Plan de acci�n consolidado 2025'!$A$3:$V$504,Q$1,0)</f>
        <v>4</v>
      </c>
      <c r="R150" t="str">
        <f>VLOOKUP($A150,'Plan de acci�n consolidado 2025'!$A$3:$V$504,R$1,0)</f>
        <v>Númerica</v>
      </c>
      <c r="S150" t="str">
        <f>VLOOKUP($A150,'Plan de acci�n consolidado 2025'!$A$3:$V$504,S$1,0)</f>
        <v># de Informe de evaluación realizado / 4 Informe de evaluación realizado</v>
      </c>
      <c r="T150" s="183" t="str">
        <f>VLOOKUP($A150,'Plan de acci�n consolidado 2025'!$A$3:$V$504,T$1,0)</f>
        <v>2025-01-13</v>
      </c>
      <c r="U150" s="183" t="str">
        <f>VLOOKUP($A150,'Plan de acci�n consolidado 2025'!$A$3:$V$504,U$1,0)</f>
        <v>2025-12-31</v>
      </c>
      <c r="V150" t="str">
        <f>VLOOKUP($A150,'Plan de acci�n consolidado 2025'!$A$3:$V$504,V$1,0)</f>
        <v>6000-DESPACHO DEL SUPERINTENDENTE DELEGADO PARA EL CONTROL Y VERIFICACIÓN DE REGLAMENTOS TÉCNICOS Y METROLOGÍA LEGAL</v>
      </c>
      <c r="W150"/>
      <c r="X150"/>
    </row>
    <row r="151" spans="1:24" x14ac:dyDescent="0.25">
      <c r="A151" s="31" t="s">
        <v>1234</v>
      </c>
      <c r="B151" t="str">
        <f>VLOOKUP($A151,'Plan de acci�n consolidado 2025'!$A$3:$V$504,B$1,0)</f>
        <v>6000-DESPACHO DEL SUPERINTENDENTE DELEGADO PARA EL CONTROL Y VERIFICACIÓN DE REGLAMENTOS TÉCNICOS Y METROLOGÍA LEGAL</v>
      </c>
      <c r="C151">
        <f>VLOOKUP($A151,'Plan de acci�n consolidado 2025'!$A$3:$V$504,C$1,0)</f>
        <v>0</v>
      </c>
      <c r="D151" t="str">
        <f>VLOOKUP($A151,'Plan de acci�n consolidado 2025'!$A$3:$V$504,D$1,0)</f>
        <v>Actividad propia</v>
      </c>
      <c r="E151" t="str">
        <f>VLOOKUP($A151,'Plan de acci�n consolidado 2025'!$A$3:$V$504,E$1,0)</f>
        <v>6000.1.1</v>
      </c>
      <c r="F151" t="str">
        <f>VLOOKUP($A151,'Plan de acci�n consolidado 2025'!$A$3:$V$504,F$1,0)</f>
        <v>N/A</v>
      </c>
      <c r="G151" t="str">
        <f>VLOOKUP($A151,'Plan de acci�n consolidado 2025'!$A$3:$V$504,G$1,0)</f>
        <v>N/A</v>
      </c>
      <c r="H151" t="str">
        <f>VLOOKUP($A151,'Plan de acci�n consolidado 2025'!$A$3:$V$504,H$1,0)</f>
        <v>N/A</v>
      </c>
      <c r="I151" t="str">
        <f>VLOOKUP($A151,'Plan de acci�n consolidado 2025'!$A$3:$V$504,I$1,0)</f>
        <v>N/A</v>
      </c>
      <c r="J151" t="str">
        <f>VLOOKUP($A151,'Plan de acci�n consolidado 2025'!$A$3:$V$504,J$1,0)</f>
        <v>N/A</v>
      </c>
      <c r="K151" t="str">
        <f>VLOOKUP($A151,'Plan de acci�n consolidado 2025'!$A$3:$V$504,K$1,0)</f>
        <v>N/A</v>
      </c>
      <c r="L151" t="str">
        <f>VLOOKUP($A151,'Plan de acci�n consolidado 2025'!$A$3:$V$504,L$1,0)</f>
        <v>N/A</v>
      </c>
      <c r="M151" t="str">
        <f>VLOOKUP($A151,'Plan de acci�n consolidado 2025'!$A$3:$V$504,M$1,0)</f>
        <v>N/A</v>
      </c>
      <c r="N151" t="str">
        <f>VLOOKUP($A151,'Plan de acci�n consolidado 2025'!$A$3:$V$504,N$1,0)</f>
        <v>N/A</v>
      </c>
      <c r="O151" t="str">
        <f>VLOOKUP($A151,'Plan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1">
        <f>VLOOKUP($A151,'Plan de acci�n consolidado 2025'!$A$3:$V$504,P$1,0)</f>
        <v>20</v>
      </c>
      <c r="Q151">
        <f>VLOOKUP($A151,'Plan de acci�n consolidado 2025'!$A$3:$V$504,Q$1,0)</f>
        <v>1</v>
      </c>
      <c r="R151" t="str">
        <f>VLOOKUP($A151,'Plan de acci�n consolidado 2025'!$A$3:$V$504,R$1,0)</f>
        <v>Númerica</v>
      </c>
      <c r="S151" t="str">
        <f>VLOOKUP($A151,'Plan de acci�n consolidado 2025'!$A$3:$V$504,S$1,0)</f>
        <v># de Campaña planificada / 1 Campaña programada</v>
      </c>
      <c r="T151" s="183" t="str">
        <f>VLOOKUP($A151,'Plan de acci�n consolidado 2025'!$A$3:$V$504,T$1,0)</f>
        <v>2025-01-13</v>
      </c>
      <c r="U151" s="183" t="str">
        <f>VLOOKUP($A151,'Plan de acci�n consolidado 2025'!$A$3:$V$504,U$1,0)</f>
        <v>2025-08-28</v>
      </c>
      <c r="V151" t="str">
        <f>VLOOKUP($A151,'Plan de acci�n consolidado 2025'!$A$3:$V$504,V$1,0)</f>
        <v>6000-DESPACHO DEL SUPERINTENDENTE DELEGADO PARA EL CONTROL Y VERIFICACIÓN DE REGLAMENTOS TÉCNICOS Y METROLOGÍA LEGAL</v>
      </c>
      <c r="W151"/>
      <c r="X151"/>
    </row>
    <row r="152" spans="1:24" x14ac:dyDescent="0.25">
      <c r="A152" s="31" t="s">
        <v>1236</v>
      </c>
      <c r="B152" t="str">
        <f>VLOOKUP($A152,'Plan de acci�n consolidado 2025'!$A$3:$V$504,B$1,0)</f>
        <v>6000-DESPACHO DEL SUPERINTENDENTE DELEGADO PARA EL CONTROL Y VERIFICACIÓN DE REGLAMENTOS TÉCNICOS Y METROLOGÍA LEGAL</v>
      </c>
      <c r="C152">
        <f>VLOOKUP($A152,'Plan de acci�n consolidado 2025'!$A$3:$V$504,C$1,0)</f>
        <v>0</v>
      </c>
      <c r="D152" t="str">
        <f>VLOOKUP($A152,'Plan de acci�n consolidado 2025'!$A$3:$V$504,D$1,0)</f>
        <v>Actividad propia</v>
      </c>
      <c r="E152" t="str">
        <f>VLOOKUP($A152,'Plan de acci�n consolidado 2025'!$A$3:$V$504,E$1,0)</f>
        <v>6000.1.2</v>
      </c>
      <c r="F152" t="str">
        <f>VLOOKUP($A152,'Plan de acci�n consolidado 2025'!$A$3:$V$504,F$1,0)</f>
        <v>N/A</v>
      </c>
      <c r="G152" t="str">
        <f>VLOOKUP($A152,'Plan de acci�n consolidado 2025'!$A$3:$V$504,G$1,0)</f>
        <v>N/A</v>
      </c>
      <c r="H152" t="str">
        <f>VLOOKUP($A152,'Plan de acci�n consolidado 2025'!$A$3:$V$504,H$1,0)</f>
        <v>N/A</v>
      </c>
      <c r="I152" t="str">
        <f>VLOOKUP($A152,'Plan de acci�n consolidado 2025'!$A$3:$V$504,I$1,0)</f>
        <v>N/A</v>
      </c>
      <c r="J152" t="str">
        <f>VLOOKUP($A152,'Plan de acci�n consolidado 2025'!$A$3:$V$504,J$1,0)</f>
        <v>N/A</v>
      </c>
      <c r="K152" t="str">
        <f>VLOOKUP($A152,'Plan de acci�n consolidado 2025'!$A$3:$V$504,K$1,0)</f>
        <v>N/A</v>
      </c>
      <c r="L152" t="str">
        <f>VLOOKUP($A152,'Plan de acci�n consolidado 2025'!$A$3:$V$504,L$1,0)</f>
        <v>N/A</v>
      </c>
      <c r="M152" t="str">
        <f>VLOOKUP($A152,'Plan de acci�n consolidado 2025'!$A$3:$V$504,M$1,0)</f>
        <v>N/A</v>
      </c>
      <c r="N152" t="str">
        <f>VLOOKUP($A152,'Plan de acci�n consolidado 2025'!$A$3:$V$504,N$1,0)</f>
        <v>N/A</v>
      </c>
      <c r="O152" t="str">
        <f>VLOOKUP($A152,'Plan de acci�n consolidado 2025'!$A$3:$V$504,O$1,0)</f>
        <v>Establecer el cronograma de visitas y requerimientos de cada una de las campañas en los sectores definidos (Cronograma)</v>
      </c>
      <c r="P152">
        <f>VLOOKUP($A152,'Plan de acci�n consolidado 2025'!$A$3:$V$504,P$1,0)</f>
        <v>20</v>
      </c>
      <c r="Q152">
        <f>VLOOKUP($A152,'Plan de acci�n consolidado 2025'!$A$3:$V$504,Q$1,0)</f>
        <v>1</v>
      </c>
      <c r="R152" t="str">
        <f>VLOOKUP($A152,'Plan de acci�n consolidado 2025'!$A$3:$V$504,R$1,0)</f>
        <v>Númerica</v>
      </c>
      <c r="S152" t="str">
        <f>VLOOKUP($A152,'Plan de acci�n consolidado 2025'!$A$3:$V$504,S$1,0)</f>
        <v># de Cronograma elaborado / 1 Cronograma programado</v>
      </c>
      <c r="T152" s="183" t="str">
        <f>VLOOKUP($A152,'Plan de acci�n consolidado 2025'!$A$3:$V$504,T$1,0)</f>
        <v>2025-01-13</v>
      </c>
      <c r="U152" s="183" t="str">
        <f>VLOOKUP($A152,'Plan de acci�n consolidado 2025'!$A$3:$V$504,U$1,0)</f>
        <v>2025-12-31</v>
      </c>
      <c r="V152" t="str">
        <f>VLOOKUP($A152,'Plan de acci�n consolidado 2025'!$A$3:$V$504,V$1,0)</f>
        <v>6000-DESPACHO DEL SUPERINTENDENTE DELEGADO PARA EL CONTROL Y VERIFICACIÓN DE REGLAMENTOS TÉCNICOS Y METROLOGÍA LEGAL</v>
      </c>
      <c r="W152"/>
      <c r="X152"/>
    </row>
    <row r="153" spans="1:24" x14ac:dyDescent="0.25">
      <c r="A153" s="31" t="s">
        <v>1238</v>
      </c>
      <c r="B153" t="str">
        <f>VLOOKUP($A153,'Plan de acci�n consolidado 2025'!$A$3:$V$504,B$1,0)</f>
        <v>6000-DESPACHO DEL SUPERINTENDENTE DELEGADO PARA EL CONTROL Y VERIFICACIÓN DE REGLAMENTOS TÉCNICOS Y METROLOGÍA LEGAL</v>
      </c>
      <c r="C153">
        <f>VLOOKUP($A153,'Plan de acci�n consolidado 2025'!$A$3:$V$504,C$1,0)</f>
        <v>0</v>
      </c>
      <c r="D153" t="str">
        <f>VLOOKUP($A153,'Plan de acci�n consolidado 2025'!$A$3:$V$504,D$1,0)</f>
        <v>Actividad propia</v>
      </c>
      <c r="E153" t="str">
        <f>VLOOKUP($A153,'Plan de acci�n consolidado 2025'!$A$3:$V$504,E$1,0)</f>
        <v>6000.1.3</v>
      </c>
      <c r="F153" t="str">
        <f>VLOOKUP($A153,'Plan de acci�n consolidado 2025'!$A$3:$V$504,F$1,0)</f>
        <v>N/A</v>
      </c>
      <c r="G153" t="str">
        <f>VLOOKUP($A153,'Plan de acci�n consolidado 2025'!$A$3:$V$504,G$1,0)</f>
        <v>N/A</v>
      </c>
      <c r="H153" t="str">
        <f>VLOOKUP($A153,'Plan de acci�n consolidado 2025'!$A$3:$V$504,H$1,0)</f>
        <v>N/A</v>
      </c>
      <c r="I153" t="str">
        <f>VLOOKUP($A153,'Plan de acci�n consolidado 2025'!$A$3:$V$504,I$1,0)</f>
        <v>N/A</v>
      </c>
      <c r="J153" t="str">
        <f>VLOOKUP($A153,'Plan de acci�n consolidado 2025'!$A$3:$V$504,J$1,0)</f>
        <v>N/A</v>
      </c>
      <c r="K153" t="str">
        <f>VLOOKUP($A153,'Plan de acci�n consolidado 2025'!$A$3:$V$504,K$1,0)</f>
        <v>N/A</v>
      </c>
      <c r="L153" t="str">
        <f>VLOOKUP($A153,'Plan de acci�n consolidado 2025'!$A$3:$V$504,L$1,0)</f>
        <v>N/A</v>
      </c>
      <c r="M153" t="str">
        <f>VLOOKUP($A153,'Plan de acci�n consolidado 2025'!$A$3:$V$504,M$1,0)</f>
        <v>N/A</v>
      </c>
      <c r="N153" t="str">
        <f>VLOOKUP($A153,'Plan de acci�n consolidado 2025'!$A$3:$V$504,N$1,0)</f>
        <v>N/A</v>
      </c>
      <c r="O153" t="str">
        <f>VLOOKUP($A153,'Plan de acci�n consolidado 2025'!$A$3:$V$504,O$1,0)</f>
        <v>Ejecutar el cronograma de visitas y requerimientos (Seguimiento al cronograma y evidencias de ejecución)</v>
      </c>
      <c r="P153">
        <f>VLOOKUP($A153,'Plan de acci�n consolidado 2025'!$A$3:$V$504,P$1,0)</f>
        <v>30</v>
      </c>
      <c r="Q153">
        <f>VLOOKUP($A153,'Plan de acci�n consolidado 2025'!$A$3:$V$504,Q$1,0)</f>
        <v>100</v>
      </c>
      <c r="R153" t="str">
        <f>VLOOKUP($A153,'Plan de acci�n consolidado 2025'!$A$3:$V$504,R$1,0)</f>
        <v>Porcentual</v>
      </c>
      <c r="S153" t="str">
        <f>VLOOKUP($A153,'Plan de acci�n consolidado 2025'!$A$3:$V$504,S$1,0)</f>
        <v>% de Actividades ejecutadas / 100% de Actividades programadas</v>
      </c>
      <c r="T153" s="183" t="str">
        <f>VLOOKUP($A153,'Plan de acci�n consolidado 2025'!$A$3:$V$504,T$1,0)</f>
        <v>2025-01-13</v>
      </c>
      <c r="U153" s="183" t="str">
        <f>VLOOKUP($A153,'Plan de acci�n consolidado 2025'!$A$3:$V$504,U$1,0)</f>
        <v>2025-12-31</v>
      </c>
      <c r="V153" t="str">
        <f>VLOOKUP($A153,'Plan de acci�n consolidado 2025'!$A$3:$V$504,V$1,0)</f>
        <v>6000-DESPACHO DEL SUPERINTENDENTE DELEGADO PARA EL CONTROL Y VERIFICACIÓN DE REGLAMENTOS TÉCNICOS Y METROLOGÍA LEGAL</v>
      </c>
      <c r="W153"/>
      <c r="X153"/>
    </row>
    <row r="154" spans="1:24" x14ac:dyDescent="0.25">
      <c r="A154" s="31" t="s">
        <v>1240</v>
      </c>
      <c r="B154" t="str">
        <f>VLOOKUP($A154,'Plan de acci�n consolidado 2025'!$A$3:$V$504,B$1,0)</f>
        <v>6000-DESPACHO DEL SUPERINTENDENTE DELEGADO PARA EL CONTROL Y VERIFICACIÓN DE REGLAMENTOS TÉCNICOS Y METROLOGÍA LEGAL</v>
      </c>
      <c r="C154">
        <f>VLOOKUP($A154,'Plan de acci�n consolidado 2025'!$A$3:$V$504,C$1,0)</f>
        <v>0</v>
      </c>
      <c r="D154" t="str">
        <f>VLOOKUP($A154,'Plan de acci�n consolidado 2025'!$A$3:$V$504,D$1,0)</f>
        <v>Actividad propia</v>
      </c>
      <c r="E154" t="str">
        <f>VLOOKUP($A154,'Plan de acci�n consolidado 2025'!$A$3:$V$504,E$1,0)</f>
        <v>6000.1.4</v>
      </c>
      <c r="F154" t="str">
        <f>VLOOKUP($A154,'Plan de acci�n consolidado 2025'!$A$3:$V$504,F$1,0)</f>
        <v>N/A</v>
      </c>
      <c r="G154" t="str">
        <f>VLOOKUP($A154,'Plan de acci�n consolidado 2025'!$A$3:$V$504,G$1,0)</f>
        <v>N/A</v>
      </c>
      <c r="H154" t="str">
        <f>VLOOKUP($A154,'Plan de acci�n consolidado 2025'!$A$3:$V$504,H$1,0)</f>
        <v>N/A</v>
      </c>
      <c r="I154" t="str">
        <f>VLOOKUP($A154,'Plan de acci�n consolidado 2025'!$A$3:$V$504,I$1,0)</f>
        <v>N/A</v>
      </c>
      <c r="J154" t="str">
        <f>VLOOKUP($A154,'Plan de acci�n consolidado 2025'!$A$3:$V$504,J$1,0)</f>
        <v>N/A</v>
      </c>
      <c r="K154" t="str">
        <f>VLOOKUP($A154,'Plan de acci�n consolidado 2025'!$A$3:$V$504,K$1,0)</f>
        <v>N/A</v>
      </c>
      <c r="L154" t="str">
        <f>VLOOKUP($A154,'Plan de acci�n consolidado 2025'!$A$3:$V$504,L$1,0)</f>
        <v>N/A</v>
      </c>
      <c r="M154" t="str">
        <f>VLOOKUP($A154,'Plan de acci�n consolidado 2025'!$A$3:$V$504,M$1,0)</f>
        <v>N/A</v>
      </c>
      <c r="N154" t="str">
        <f>VLOOKUP($A154,'Plan de acci�n consolidado 2025'!$A$3:$V$504,N$1,0)</f>
        <v>N/A</v>
      </c>
      <c r="O154" t="str">
        <f>VLOOKUP($A154,'Plan de acci�n consolidado 2025'!$A$3:$V$504,O$1,0)</f>
        <v>Evaluar el resultado de las campañas (Informe de resultados de la campaña)</v>
      </c>
      <c r="P154">
        <f>VLOOKUP($A154,'Plan de acci�n consolidado 2025'!$A$3:$V$504,P$1,0)</f>
        <v>30</v>
      </c>
      <c r="Q154">
        <f>VLOOKUP($A154,'Plan de acci�n consolidado 2025'!$A$3:$V$504,Q$1,0)</f>
        <v>1</v>
      </c>
      <c r="R154" t="str">
        <f>VLOOKUP($A154,'Plan de acci�n consolidado 2025'!$A$3:$V$504,R$1,0)</f>
        <v>Númerica</v>
      </c>
      <c r="S154" t="str">
        <f>VLOOKUP($A154,'Plan de acci�n consolidado 2025'!$A$3:$V$504,S$1,0)</f>
        <v># de Informe de evaluación realizado / 1 Informe de evaluación realizado</v>
      </c>
      <c r="T154" s="183" t="str">
        <f>VLOOKUP($A154,'Plan de acci�n consolidado 2025'!$A$3:$V$504,T$1,0)</f>
        <v>2025-01-13</v>
      </c>
      <c r="U154" s="183" t="str">
        <f>VLOOKUP($A154,'Plan de acci�n consolidado 2025'!$A$3:$V$504,U$1,0)</f>
        <v>2025-12-31</v>
      </c>
      <c r="V154" t="str">
        <f>VLOOKUP($A154,'Plan de acci�n consolidado 2025'!$A$3:$V$504,V$1,0)</f>
        <v>6000-DESPACHO DEL SUPERINTENDENTE DELEGADO PARA EL CONTROL Y VERIFICACIÓN DE REGLAMENTOS TÉCNICOS Y METROLOGÍA LEGAL</v>
      </c>
      <c r="W154"/>
      <c r="X154"/>
    </row>
    <row r="155" spans="1:24" x14ac:dyDescent="0.25">
      <c r="A155" s="31" t="s">
        <v>1242</v>
      </c>
      <c r="B155" t="str">
        <f>VLOOKUP($A155,'Plan de acci�n consolidado 2025'!$A$3:$V$504,B$1,0)</f>
        <v>6000-DESPACHO DEL SUPERINTENDENTE DELEGADO PARA EL CONTROL Y VERIFICACIÓN DE REGLAMENTOS TÉCNICOS Y METROLOGÍA LEGAL</v>
      </c>
      <c r="C155">
        <f>VLOOKUP($A155,'Plan de acci�n consolidado 2025'!$A$3:$V$504,C$1,0)</f>
        <v>0</v>
      </c>
      <c r="D155" t="str">
        <f>VLOOKUP($A155,'Plan de acci�n consolidado 2025'!$A$3:$V$504,D$1,0)</f>
        <v>Producto</v>
      </c>
      <c r="E155" t="str">
        <f>VLOOKUP($A155,'Plan de acci�n consolidado 2025'!$A$3:$V$504,E$1,0)</f>
        <v>6000.2</v>
      </c>
      <c r="F155" t="str">
        <f>VLOOKUP($A155,'Plan de acci�n consolidado 2025'!$A$3:$V$504,F$1,0)</f>
        <v>Innovador</v>
      </c>
      <c r="G155" t="str">
        <f>VLOOKUP($A155,'Plan de acci�n consolidado 2025'!$A$3:$V$504,G$1,0)</f>
        <v xml:space="preserve">Promover el enfoque preventivo, diferencial y territorial en el que hacer misional de la entidad 
</v>
      </c>
      <c r="H155" t="str">
        <f>VLOOKUP($A155,'Plan de acci�n consolidado 2025'!$A$3:$V$504,H$1,0)</f>
        <v xml:space="preserve">Cumplimiento de productos del PAI asociados a Promover el enfoque preventivo, diferencial y territorial en el que hacer misional de la entidad 
</v>
      </c>
      <c r="I155" t="str">
        <f>VLOOKUP($A155,'Plan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5" t="str">
        <f>VLOOKUP($A155,'Plan de acci�n consolidado 2025'!$A$3:$V$504,J$1,0)</f>
        <v>N/A</v>
      </c>
      <c r="K155" t="str">
        <f>VLOOKUP($A155,'Plan de acci�n consolidado 2025'!$A$3:$V$504,K$1,0)</f>
        <v>No</v>
      </c>
      <c r="L155" t="str">
        <f>VLOOKUP($A155,'Plan de acci�n consolidado 2025'!$A$3:$V$504,L$1,0)</f>
        <v>C-3503-0200-0016-40401c</v>
      </c>
      <c r="M155" t="str">
        <f>VLOOKUP($A155,'Plan de acci�n consolidado 2025'!$A$3:$V$504,M$1,0)</f>
        <v>Política Gestión Documental _DIMENSIÓN Información y Comunicación</v>
      </c>
      <c r="N155" t="str">
        <f>VLOOKUP($A155,'Plan de acci�n consolidado 2025'!$A$3:$V$504,N$1,0)</f>
        <v xml:space="preserve">PND 10_Fortalecer las actividades de inspección, vigilancia y Control </v>
      </c>
      <c r="O155" t="str">
        <f>VLOOKUP($A155,'Plan de acci�n consolidado 2025'!$A$3:$V$504,O$1,0)</f>
        <v>Campañas de control preventivo en surtidores de combustibles, balanzas, preempacados y alcoholímetros, realizadas</v>
      </c>
      <c r="P155">
        <f>VLOOKUP($A155,'Plan de acci�n consolidado 2025'!$A$3:$V$504,P$1,0)</f>
        <v>14</v>
      </c>
      <c r="Q155">
        <f>VLOOKUP($A155,'Plan de acci�n consolidado 2025'!$A$3:$V$504,Q$1,0)</f>
        <v>4</v>
      </c>
      <c r="R155" t="str">
        <f>VLOOKUP($A155,'Plan de acci�n consolidado 2025'!$A$3:$V$504,R$1,0)</f>
        <v>Númerica</v>
      </c>
      <c r="S155" t="str">
        <f>VLOOKUP($A155,'Plan de acci�n consolidado 2025'!$A$3:$V$504,S$1,0)</f>
        <v># de Informe de evaluación realizado / 4 Informe de evaluación realizado</v>
      </c>
      <c r="T155" s="183" t="str">
        <f>VLOOKUP($A155,'Plan de acci�n consolidado 2025'!$A$3:$V$504,T$1,0)</f>
        <v>2025-01-13</v>
      </c>
      <c r="U155" s="183" t="str">
        <f>VLOOKUP($A155,'Plan de acci�n consolidado 2025'!$A$3:$V$504,U$1,0)</f>
        <v>2025-12-31</v>
      </c>
      <c r="V155" t="str">
        <f>VLOOKUP($A155,'Plan de acci�n consolidado 2025'!$A$3:$V$504,V$1,0)</f>
        <v>6000-DESPACHO DEL SUPERINTENDENTE DELEGADO PARA EL CONTROL Y VERIFICACIÓN DE REGLAMENTOS TÉCNICOS Y METROLOGÍA LEGAL</v>
      </c>
      <c r="W155"/>
      <c r="X155"/>
    </row>
    <row r="156" spans="1:24" x14ac:dyDescent="0.25">
      <c r="A156" s="31" t="s">
        <v>1243</v>
      </c>
      <c r="B156" t="str">
        <f>VLOOKUP($A156,'Plan de acci�n consolidado 2025'!$A$3:$V$504,B$1,0)</f>
        <v>6000-DESPACHO DEL SUPERINTENDENTE DELEGADO PARA EL CONTROL Y VERIFICACIÓN DE REGLAMENTOS TÉCNICOS Y METROLOGÍA LEGAL</v>
      </c>
      <c r="C156">
        <f>VLOOKUP($A156,'Plan de acci�n consolidado 2025'!$A$3:$V$504,C$1,0)</f>
        <v>0</v>
      </c>
      <c r="D156" t="str">
        <f>VLOOKUP($A156,'Plan de acci�n consolidado 2025'!$A$3:$V$504,D$1,0)</f>
        <v>Actividad propia</v>
      </c>
      <c r="E156" t="str">
        <f>VLOOKUP($A156,'Plan de acci�n consolidado 2025'!$A$3:$V$504,E$1,0)</f>
        <v>6000.2.1</v>
      </c>
      <c r="F156" t="str">
        <f>VLOOKUP($A156,'Plan de acci�n consolidado 2025'!$A$3:$V$504,F$1,0)</f>
        <v>N/A</v>
      </c>
      <c r="G156" t="str">
        <f>VLOOKUP($A156,'Plan de acci�n consolidado 2025'!$A$3:$V$504,G$1,0)</f>
        <v>N/A</v>
      </c>
      <c r="H156" t="str">
        <f>VLOOKUP($A156,'Plan de acci�n consolidado 2025'!$A$3:$V$504,H$1,0)</f>
        <v>N/A</v>
      </c>
      <c r="I156" t="str">
        <f>VLOOKUP($A156,'Plan de acci�n consolidado 2025'!$A$3:$V$504,I$1,0)</f>
        <v>N/A</v>
      </c>
      <c r="J156" t="str">
        <f>VLOOKUP($A156,'Plan de acci�n consolidado 2025'!$A$3:$V$504,J$1,0)</f>
        <v>N/A</v>
      </c>
      <c r="K156" t="str">
        <f>VLOOKUP($A156,'Plan de acci�n consolidado 2025'!$A$3:$V$504,K$1,0)</f>
        <v>N/A</v>
      </c>
      <c r="L156" t="str">
        <f>VLOOKUP($A156,'Plan de acci�n consolidado 2025'!$A$3:$V$504,L$1,0)</f>
        <v>N/A</v>
      </c>
      <c r="M156" t="str">
        <f>VLOOKUP($A156,'Plan de acci�n consolidado 2025'!$A$3:$V$504,M$1,0)</f>
        <v>N/A</v>
      </c>
      <c r="N156" t="str">
        <f>VLOOKUP($A156,'Plan de acci�n consolidado 2025'!$A$3:$V$504,N$1,0)</f>
        <v>N/A</v>
      </c>
      <c r="O156" t="str">
        <f>VLOOKUP($A156,'Plan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6">
        <f>VLOOKUP($A156,'Plan de acci�n consolidado 2025'!$A$3:$V$504,P$1,0)</f>
        <v>20</v>
      </c>
      <c r="Q156">
        <f>VLOOKUP($A156,'Plan de acci�n consolidado 2025'!$A$3:$V$504,Q$1,0)</f>
        <v>1</v>
      </c>
      <c r="R156" t="str">
        <f>VLOOKUP($A156,'Plan de acci�n consolidado 2025'!$A$3:$V$504,R$1,0)</f>
        <v>Númerica</v>
      </c>
      <c r="S156" t="str">
        <f>VLOOKUP($A156,'Plan de acci�n consolidado 2025'!$A$3:$V$504,S$1,0)</f>
        <v># de Campaña planificada / 1 Campaña programada</v>
      </c>
      <c r="T156" s="183" t="str">
        <f>VLOOKUP($A156,'Plan de acci�n consolidado 2025'!$A$3:$V$504,T$1,0)</f>
        <v>2025-01-13</v>
      </c>
      <c r="U156" s="183" t="str">
        <f>VLOOKUP($A156,'Plan de acci�n consolidado 2025'!$A$3:$V$504,U$1,0)</f>
        <v>2025-08-28</v>
      </c>
      <c r="V156" t="str">
        <f>VLOOKUP($A156,'Plan de acci�n consolidado 2025'!$A$3:$V$504,V$1,0)</f>
        <v>6000-DESPACHO DEL SUPERINTENDENTE DELEGADO PARA EL CONTROL Y VERIFICACIÓN DE REGLAMENTOS TÉCNICOS Y METROLOGÍA LEGAL</v>
      </c>
      <c r="W156"/>
      <c r="X156"/>
    </row>
    <row r="157" spans="1:24" x14ac:dyDescent="0.25">
      <c r="A157" s="31" t="s">
        <v>1244</v>
      </c>
      <c r="B157" t="str">
        <f>VLOOKUP($A157,'Plan de acci�n consolidado 2025'!$A$3:$V$504,B$1,0)</f>
        <v>6000-DESPACHO DEL SUPERINTENDENTE DELEGADO PARA EL CONTROL Y VERIFICACIÓN DE REGLAMENTOS TÉCNICOS Y METROLOGÍA LEGAL</v>
      </c>
      <c r="C157">
        <f>VLOOKUP($A157,'Plan de acci�n consolidado 2025'!$A$3:$V$504,C$1,0)</f>
        <v>0</v>
      </c>
      <c r="D157" t="str">
        <f>VLOOKUP($A157,'Plan de acci�n consolidado 2025'!$A$3:$V$504,D$1,0)</f>
        <v>Actividad propia</v>
      </c>
      <c r="E157" t="str">
        <f>VLOOKUP($A157,'Plan de acci�n consolidado 2025'!$A$3:$V$504,E$1,0)</f>
        <v>6000.2.2</v>
      </c>
      <c r="F157" t="str">
        <f>VLOOKUP($A157,'Plan de acci�n consolidado 2025'!$A$3:$V$504,F$1,0)</f>
        <v>N/A</v>
      </c>
      <c r="G157" t="str">
        <f>VLOOKUP($A157,'Plan de acci�n consolidado 2025'!$A$3:$V$504,G$1,0)</f>
        <v>N/A</v>
      </c>
      <c r="H157" t="str">
        <f>VLOOKUP($A157,'Plan de acci�n consolidado 2025'!$A$3:$V$504,H$1,0)</f>
        <v>N/A</v>
      </c>
      <c r="I157" t="str">
        <f>VLOOKUP($A157,'Plan de acci�n consolidado 2025'!$A$3:$V$504,I$1,0)</f>
        <v>N/A</v>
      </c>
      <c r="J157" t="str">
        <f>VLOOKUP($A157,'Plan de acci�n consolidado 2025'!$A$3:$V$504,J$1,0)</f>
        <v>N/A</v>
      </c>
      <c r="K157" t="str">
        <f>VLOOKUP($A157,'Plan de acci�n consolidado 2025'!$A$3:$V$504,K$1,0)</f>
        <v>N/A</v>
      </c>
      <c r="L157" t="str">
        <f>VLOOKUP($A157,'Plan de acci�n consolidado 2025'!$A$3:$V$504,L$1,0)</f>
        <v>N/A</v>
      </c>
      <c r="M157" t="str">
        <f>VLOOKUP($A157,'Plan de acci�n consolidado 2025'!$A$3:$V$504,M$1,0)</f>
        <v>N/A</v>
      </c>
      <c r="N157" t="str">
        <f>VLOOKUP($A157,'Plan de acci�n consolidado 2025'!$A$3:$V$504,N$1,0)</f>
        <v>N/A</v>
      </c>
      <c r="O157" t="str">
        <f>VLOOKUP($A157,'Plan de acci�n consolidado 2025'!$A$3:$V$504,O$1,0)</f>
        <v>Establecer el cronograma de visitas y requerimientos de cada una de las campañas en los sectores definidos (Cronograma)</v>
      </c>
      <c r="P157">
        <f>VLOOKUP($A157,'Plan de acci�n consolidado 2025'!$A$3:$V$504,P$1,0)</f>
        <v>20</v>
      </c>
      <c r="Q157">
        <f>VLOOKUP($A157,'Plan de acci�n consolidado 2025'!$A$3:$V$504,Q$1,0)</f>
        <v>1</v>
      </c>
      <c r="R157" t="str">
        <f>VLOOKUP($A157,'Plan de acci�n consolidado 2025'!$A$3:$V$504,R$1,0)</f>
        <v>Númerica</v>
      </c>
      <c r="S157" t="str">
        <f>VLOOKUP($A157,'Plan de acci�n consolidado 2025'!$A$3:$V$504,S$1,0)</f>
        <v># de Cronograma elaborado / 1 Cronograma programado</v>
      </c>
      <c r="T157" s="183" t="str">
        <f>VLOOKUP($A157,'Plan de acci�n consolidado 2025'!$A$3:$V$504,T$1,0)</f>
        <v>2025-01-13</v>
      </c>
      <c r="U157" s="183" t="str">
        <f>VLOOKUP($A157,'Plan de acci�n consolidado 2025'!$A$3:$V$504,U$1,0)</f>
        <v>2025-12-31</v>
      </c>
      <c r="V157" t="str">
        <f>VLOOKUP($A157,'Plan de acci�n consolidado 2025'!$A$3:$V$504,V$1,0)</f>
        <v>6000-DESPACHO DEL SUPERINTENDENTE DELEGADO PARA EL CONTROL Y VERIFICACIÓN DE REGLAMENTOS TÉCNICOS Y METROLOGÍA LEGAL</v>
      </c>
      <c r="W157"/>
      <c r="X157"/>
    </row>
    <row r="158" spans="1:24" x14ac:dyDescent="0.25">
      <c r="A158" s="31" t="s">
        <v>1245</v>
      </c>
      <c r="B158" t="str">
        <f>VLOOKUP($A158,'Plan de acci�n consolidado 2025'!$A$3:$V$504,B$1,0)</f>
        <v>6000-DESPACHO DEL SUPERINTENDENTE DELEGADO PARA EL CONTROL Y VERIFICACIÓN DE REGLAMENTOS TÉCNICOS Y METROLOGÍA LEGAL</v>
      </c>
      <c r="C158">
        <f>VLOOKUP($A158,'Plan de acci�n consolidado 2025'!$A$3:$V$504,C$1,0)</f>
        <v>0</v>
      </c>
      <c r="D158" t="str">
        <f>VLOOKUP($A158,'Plan de acci�n consolidado 2025'!$A$3:$V$504,D$1,0)</f>
        <v>Actividad propia</v>
      </c>
      <c r="E158" t="str">
        <f>VLOOKUP($A158,'Plan de acci�n consolidado 2025'!$A$3:$V$504,E$1,0)</f>
        <v>6000.2.3</v>
      </c>
      <c r="F158" t="str">
        <f>VLOOKUP($A158,'Plan de acci�n consolidado 2025'!$A$3:$V$504,F$1,0)</f>
        <v>N/A</v>
      </c>
      <c r="G158" t="str">
        <f>VLOOKUP($A158,'Plan de acci�n consolidado 2025'!$A$3:$V$504,G$1,0)</f>
        <v>N/A</v>
      </c>
      <c r="H158" t="str">
        <f>VLOOKUP($A158,'Plan de acci�n consolidado 2025'!$A$3:$V$504,H$1,0)</f>
        <v>N/A</v>
      </c>
      <c r="I158" t="str">
        <f>VLOOKUP($A158,'Plan de acci�n consolidado 2025'!$A$3:$V$504,I$1,0)</f>
        <v>N/A</v>
      </c>
      <c r="J158" t="str">
        <f>VLOOKUP($A158,'Plan de acci�n consolidado 2025'!$A$3:$V$504,J$1,0)</f>
        <v>N/A</v>
      </c>
      <c r="K158" t="str">
        <f>VLOOKUP($A158,'Plan de acci�n consolidado 2025'!$A$3:$V$504,K$1,0)</f>
        <v>N/A</v>
      </c>
      <c r="L158" t="str">
        <f>VLOOKUP($A158,'Plan de acci�n consolidado 2025'!$A$3:$V$504,L$1,0)</f>
        <v>N/A</v>
      </c>
      <c r="M158" t="str">
        <f>VLOOKUP($A158,'Plan de acci�n consolidado 2025'!$A$3:$V$504,M$1,0)</f>
        <v>N/A</v>
      </c>
      <c r="N158" t="str">
        <f>VLOOKUP($A158,'Plan de acci�n consolidado 2025'!$A$3:$V$504,N$1,0)</f>
        <v>N/A</v>
      </c>
      <c r="O158" t="str">
        <f>VLOOKUP($A158,'Plan de acci�n consolidado 2025'!$A$3:$V$504,O$1,0)</f>
        <v>Ejecutar el cronograma de visitas y requerimientos (Seguimiento al cronograma y evidencias de ejecución)</v>
      </c>
      <c r="P158">
        <f>VLOOKUP($A158,'Plan de acci�n consolidado 2025'!$A$3:$V$504,P$1,0)</f>
        <v>30</v>
      </c>
      <c r="Q158">
        <f>VLOOKUP($A158,'Plan de acci�n consolidado 2025'!$A$3:$V$504,Q$1,0)</f>
        <v>100</v>
      </c>
      <c r="R158" t="str">
        <f>VLOOKUP($A158,'Plan de acci�n consolidado 2025'!$A$3:$V$504,R$1,0)</f>
        <v>Porcentual</v>
      </c>
      <c r="S158" t="str">
        <f>VLOOKUP($A158,'Plan de acci�n consolidado 2025'!$A$3:$V$504,S$1,0)</f>
        <v>% de Actividades ejecutadas / 100% de Actividades programadas</v>
      </c>
      <c r="T158" s="183" t="str">
        <f>VLOOKUP($A158,'Plan de acci�n consolidado 2025'!$A$3:$V$504,T$1,0)</f>
        <v>2025-01-13</v>
      </c>
      <c r="U158" s="183" t="str">
        <f>VLOOKUP($A158,'Plan de acci�n consolidado 2025'!$A$3:$V$504,U$1,0)</f>
        <v>2025-12-31</v>
      </c>
      <c r="V158" t="str">
        <f>VLOOKUP($A158,'Plan de acci�n consolidado 2025'!$A$3:$V$504,V$1,0)</f>
        <v>6000-DESPACHO DEL SUPERINTENDENTE DELEGADO PARA EL CONTROL Y VERIFICACIÓN DE REGLAMENTOS TÉCNICOS Y METROLOGÍA LEGAL</v>
      </c>
      <c r="W158"/>
      <c r="X158"/>
    </row>
    <row r="159" spans="1:24" x14ac:dyDescent="0.25">
      <c r="A159" s="31" t="s">
        <v>1246</v>
      </c>
      <c r="B159" t="str">
        <f>VLOOKUP($A159,'Plan de acci�n consolidado 2025'!$A$3:$V$504,B$1,0)</f>
        <v>6000-DESPACHO DEL SUPERINTENDENTE DELEGADO PARA EL CONTROL Y VERIFICACIÓN DE REGLAMENTOS TÉCNICOS Y METROLOGÍA LEGAL</v>
      </c>
      <c r="C159">
        <f>VLOOKUP($A159,'Plan de acci�n consolidado 2025'!$A$3:$V$504,C$1,0)</f>
        <v>0</v>
      </c>
      <c r="D159" t="str">
        <f>VLOOKUP($A159,'Plan de acci�n consolidado 2025'!$A$3:$V$504,D$1,0)</f>
        <v>Actividad propia</v>
      </c>
      <c r="E159" t="str">
        <f>VLOOKUP($A159,'Plan de acci�n consolidado 2025'!$A$3:$V$504,E$1,0)</f>
        <v>6000.2.4</v>
      </c>
      <c r="F159" t="str">
        <f>VLOOKUP($A159,'Plan de acci�n consolidado 2025'!$A$3:$V$504,F$1,0)</f>
        <v>N/A</v>
      </c>
      <c r="G159" t="str">
        <f>VLOOKUP($A159,'Plan de acci�n consolidado 2025'!$A$3:$V$504,G$1,0)</f>
        <v>N/A</v>
      </c>
      <c r="H159" t="str">
        <f>VLOOKUP($A159,'Plan de acci�n consolidado 2025'!$A$3:$V$504,H$1,0)</f>
        <v>N/A</v>
      </c>
      <c r="I159" t="str">
        <f>VLOOKUP($A159,'Plan de acci�n consolidado 2025'!$A$3:$V$504,I$1,0)</f>
        <v>N/A</v>
      </c>
      <c r="J159" t="str">
        <f>VLOOKUP($A159,'Plan de acci�n consolidado 2025'!$A$3:$V$504,J$1,0)</f>
        <v>N/A</v>
      </c>
      <c r="K159" t="str">
        <f>VLOOKUP($A159,'Plan de acci�n consolidado 2025'!$A$3:$V$504,K$1,0)</f>
        <v>N/A</v>
      </c>
      <c r="L159" t="str">
        <f>VLOOKUP($A159,'Plan de acci�n consolidado 2025'!$A$3:$V$504,L$1,0)</f>
        <v>N/A</v>
      </c>
      <c r="M159" t="str">
        <f>VLOOKUP($A159,'Plan de acci�n consolidado 2025'!$A$3:$V$504,M$1,0)</f>
        <v>N/A</v>
      </c>
      <c r="N159" t="str">
        <f>VLOOKUP($A159,'Plan de acci�n consolidado 2025'!$A$3:$V$504,N$1,0)</f>
        <v>N/A</v>
      </c>
      <c r="O159" t="str">
        <f>VLOOKUP($A159,'Plan de acci�n consolidado 2025'!$A$3:$V$504,O$1,0)</f>
        <v>Evaluar el resultado de las campañas (Informe de resultados de la campaña)</v>
      </c>
      <c r="P159">
        <f>VLOOKUP($A159,'Plan de acci�n consolidado 2025'!$A$3:$V$504,P$1,0)</f>
        <v>30</v>
      </c>
      <c r="Q159">
        <f>VLOOKUP($A159,'Plan de acci�n consolidado 2025'!$A$3:$V$504,Q$1,0)</f>
        <v>1</v>
      </c>
      <c r="R159" t="str">
        <f>VLOOKUP($A159,'Plan de acci�n consolidado 2025'!$A$3:$V$504,R$1,0)</f>
        <v>Númerica</v>
      </c>
      <c r="S159" t="str">
        <f>VLOOKUP($A159,'Plan de acci�n consolidado 2025'!$A$3:$V$504,S$1,0)</f>
        <v># de Informe de evaluación realizado / 1 Informe de evaluación realizado</v>
      </c>
      <c r="T159" s="183" t="str">
        <f>VLOOKUP($A159,'Plan de acci�n consolidado 2025'!$A$3:$V$504,T$1,0)</f>
        <v>2025-01-13</v>
      </c>
      <c r="U159" s="183" t="str">
        <f>VLOOKUP($A159,'Plan de acci�n consolidado 2025'!$A$3:$V$504,U$1,0)</f>
        <v>2025-12-31</v>
      </c>
      <c r="V159" t="str">
        <f>VLOOKUP($A159,'Plan de acci�n consolidado 2025'!$A$3:$V$504,V$1,0)</f>
        <v>6000-DESPACHO DEL SUPERINTENDENTE DELEGADO PARA EL CONTROL Y VERIFICACIÓN DE REGLAMENTOS TÉCNICOS Y METROLOGÍA LEGAL</v>
      </c>
      <c r="W159"/>
      <c r="X159"/>
    </row>
    <row r="160" spans="1:24" x14ac:dyDescent="0.25">
      <c r="A160" s="31" t="s">
        <v>1247</v>
      </c>
      <c r="B160" t="str">
        <f>VLOOKUP($A160,'Plan de acci�n consolidado 2025'!$A$3:$V$504,B$1,0)</f>
        <v>6000-DESPACHO DEL SUPERINTENDENTE DELEGADO PARA EL CONTROL Y VERIFICACIÓN DE REGLAMENTOS TÉCNICOS Y METROLOGÍA LEGAL</v>
      </c>
      <c r="C160">
        <f>VLOOKUP($A160,'Plan de acci�n consolidado 2025'!$A$3:$V$504,C$1,0)</f>
        <v>0</v>
      </c>
      <c r="D160" t="str">
        <f>VLOOKUP($A160,'Plan de acci�n consolidado 2025'!$A$3:$V$504,D$1,0)</f>
        <v>Producto</v>
      </c>
      <c r="E160" t="str">
        <f>VLOOKUP($A160,'Plan de acci�n consolidado 2025'!$A$3:$V$504,E$1,0)</f>
        <v>6000.3</v>
      </c>
      <c r="F160" t="str">
        <f>VLOOKUP($A160,'Plan de acci�n consolidado 2025'!$A$3:$V$504,F$1,0)</f>
        <v>Innovador</v>
      </c>
      <c r="G160" t="str">
        <f>VLOOKUP($A160,'Plan de acci�n consolidado 2025'!$A$3:$V$504,G$1,0)</f>
        <v xml:space="preserve">Promover el enfoque preventivo, diferencial y territorial en el que hacer misional de la entidad 
</v>
      </c>
      <c r="H160" t="str">
        <f>VLOOKUP($A160,'Plan de acci�n consolidado 2025'!$A$3:$V$504,H$1,0)</f>
        <v xml:space="preserve">Cumplimiento de productos del PAI asociados a Promover el enfoque preventivo, diferencial y territorial en el que hacer misional de la entidad 
</v>
      </c>
      <c r="I160" t="str">
        <f>VLOOKUP($A160,'Plan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0" t="str">
        <f>VLOOKUP($A160,'Plan de acci�n consolidado 2025'!$A$3:$V$504,J$1,0)</f>
        <v xml:space="preserve">PND - 4-04-1-c- Transformación productiva, internacionalización y acción climática - Políticas de competencia, consumidor e infraestructura de la calidad modernas </v>
      </c>
      <c r="K160" t="str">
        <f>VLOOKUP($A160,'Plan de acci�n consolidado 2025'!$A$3:$V$504,K$1,0)</f>
        <v>No</v>
      </c>
      <c r="L160" t="str">
        <f>VLOOKUP($A160,'Plan de acci�n consolidado 2025'!$A$3:$V$504,L$1,0)</f>
        <v>C-3503-0200-0016-40401c</v>
      </c>
      <c r="M160" t="str">
        <f>VLOOKUP($A160,'Plan de acci�n consolidado 2025'!$A$3:$V$504,M$1,0)</f>
        <v>Política Gestión de la información estadística _DIMENSIÓN Información y Comunicación</v>
      </c>
      <c r="N160" t="str">
        <f>VLOOKUP($A160,'Plan de acci�n consolidado 2025'!$A$3:$V$504,N$1,0)</f>
        <v xml:space="preserve">PND 10_Fortalecer las actividades de inspección, vigilancia y Control </v>
      </c>
      <c r="O160" t="str">
        <f>VLOOKUP($A160,'Plan de acci�n consolidado 2025'!$A$3:$V$504,O$1,0)</f>
        <v>Campañas de control preventivo en control de precios de combustibles, medicamentos y leche cruda, realizadas</v>
      </c>
      <c r="P160">
        <f>VLOOKUP($A160,'Plan de acci�n consolidado 2025'!$A$3:$V$504,P$1,0)</f>
        <v>14</v>
      </c>
      <c r="Q160">
        <f>VLOOKUP($A160,'Plan de acci�n consolidado 2025'!$A$3:$V$504,Q$1,0)</f>
        <v>4</v>
      </c>
      <c r="R160" t="str">
        <f>VLOOKUP($A160,'Plan de acci�n consolidado 2025'!$A$3:$V$504,R$1,0)</f>
        <v>Númerica</v>
      </c>
      <c r="S160" t="str">
        <f>VLOOKUP($A160,'Plan de acci�n consolidado 2025'!$A$3:$V$504,S$1,0)</f>
        <v># de Informe de evaluación realizado / 4 Informe de evaluación realizado</v>
      </c>
      <c r="T160" s="183" t="str">
        <f>VLOOKUP($A160,'Plan de acci�n consolidado 2025'!$A$3:$V$504,T$1,0)</f>
        <v>2025-01-13</v>
      </c>
      <c r="U160" s="183" t="str">
        <f>VLOOKUP($A160,'Plan de acci�n consolidado 2025'!$A$3:$V$504,U$1,0)</f>
        <v>2025-12-31</v>
      </c>
      <c r="V160" t="str">
        <f>VLOOKUP($A160,'Plan de acci�n consolidado 2025'!$A$3:$V$504,V$1,0)</f>
        <v>6000-DESPACHO DEL SUPERINTENDENTE DELEGADO PARA EL CONTROL Y VERIFICACIÓN DE REGLAMENTOS TÉCNICOS Y METROLOGÍA LEGAL</v>
      </c>
      <c r="W160"/>
      <c r="X160"/>
    </row>
    <row r="161" spans="1:24" x14ac:dyDescent="0.25">
      <c r="A161" s="31" t="s">
        <v>1248</v>
      </c>
      <c r="B161" t="str">
        <f>VLOOKUP($A161,'Plan de acci�n consolidado 2025'!$A$3:$V$504,B$1,0)</f>
        <v>6000-DESPACHO DEL SUPERINTENDENTE DELEGADO PARA EL CONTROL Y VERIFICACIÓN DE REGLAMENTOS TÉCNICOS Y METROLOGÍA LEGAL</v>
      </c>
      <c r="C161">
        <f>VLOOKUP($A161,'Plan de acci�n consolidado 2025'!$A$3:$V$504,C$1,0)</f>
        <v>0</v>
      </c>
      <c r="D161" t="str">
        <f>VLOOKUP($A161,'Plan de acci�n consolidado 2025'!$A$3:$V$504,D$1,0)</f>
        <v>Actividad propia</v>
      </c>
      <c r="E161" t="str">
        <f>VLOOKUP($A161,'Plan de acci�n consolidado 2025'!$A$3:$V$504,E$1,0)</f>
        <v>6000.3.1</v>
      </c>
      <c r="F161" t="str">
        <f>VLOOKUP($A161,'Plan de acci�n consolidado 2025'!$A$3:$V$504,F$1,0)</f>
        <v>N/A</v>
      </c>
      <c r="G161" t="str">
        <f>VLOOKUP($A161,'Plan de acci�n consolidado 2025'!$A$3:$V$504,G$1,0)</f>
        <v>N/A</v>
      </c>
      <c r="H161" t="str">
        <f>VLOOKUP($A161,'Plan de acci�n consolidado 2025'!$A$3:$V$504,H$1,0)</f>
        <v>N/A</v>
      </c>
      <c r="I161" t="str">
        <f>VLOOKUP($A161,'Plan de acci�n consolidado 2025'!$A$3:$V$504,I$1,0)</f>
        <v>N/A</v>
      </c>
      <c r="J161" t="str">
        <f>VLOOKUP($A161,'Plan de acci�n consolidado 2025'!$A$3:$V$504,J$1,0)</f>
        <v>N/A</v>
      </c>
      <c r="K161" t="str">
        <f>VLOOKUP($A161,'Plan de acci�n consolidado 2025'!$A$3:$V$504,K$1,0)</f>
        <v>N/A</v>
      </c>
      <c r="L161" t="str">
        <f>VLOOKUP($A161,'Plan de acci�n consolidado 2025'!$A$3:$V$504,L$1,0)</f>
        <v>N/A</v>
      </c>
      <c r="M161" t="str">
        <f>VLOOKUP($A161,'Plan de acci�n consolidado 2025'!$A$3:$V$504,M$1,0)</f>
        <v>N/A</v>
      </c>
      <c r="N161" t="str">
        <f>VLOOKUP($A161,'Plan de acci�n consolidado 2025'!$A$3:$V$504,N$1,0)</f>
        <v>N/A</v>
      </c>
      <c r="O161" t="str">
        <f>VLOOKUP($A161,'Plan de acci�n consolidado 2025'!$A$3:$V$504,O$1,0)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61">
        <f>VLOOKUP($A161,'Plan de acci�n consolidado 2025'!$A$3:$V$504,P$1,0)</f>
        <v>20</v>
      </c>
      <c r="Q161">
        <f>VLOOKUP($A161,'Plan de acci�n consolidado 2025'!$A$3:$V$504,Q$1,0)</f>
        <v>1</v>
      </c>
      <c r="R161" t="str">
        <f>VLOOKUP($A161,'Plan de acci�n consolidado 2025'!$A$3:$V$504,R$1,0)</f>
        <v>Númerica</v>
      </c>
      <c r="S161" t="str">
        <f>VLOOKUP($A161,'Plan de acci�n consolidado 2025'!$A$3:$V$504,S$1,0)</f>
        <v># de Campaña planificada / 1 Campaña programada</v>
      </c>
      <c r="T161" s="183" t="str">
        <f>VLOOKUP($A161,'Plan de acci�n consolidado 2025'!$A$3:$V$504,T$1,0)</f>
        <v>2025-01-13</v>
      </c>
      <c r="U161" s="183" t="str">
        <f>VLOOKUP($A161,'Plan de acci�n consolidado 2025'!$A$3:$V$504,U$1,0)</f>
        <v>2025-08-28</v>
      </c>
      <c r="V161" t="str">
        <f>VLOOKUP($A161,'Plan de acci�n consolidado 2025'!$A$3:$V$504,V$1,0)</f>
        <v>6000-DESPACHO DEL SUPERINTENDENTE DELEGADO PARA EL CONTROL Y VERIFICACIÓN DE REGLAMENTOS TÉCNICOS Y METROLOGÍA LEGAL</v>
      </c>
      <c r="W161"/>
      <c r="X161"/>
    </row>
    <row r="162" spans="1:24" x14ac:dyDescent="0.25">
      <c r="A162" s="31" t="s">
        <v>1249</v>
      </c>
      <c r="B162" t="str">
        <f>VLOOKUP($A162,'Plan de acci�n consolidado 2025'!$A$3:$V$504,B$1,0)</f>
        <v>6000-DESPACHO DEL SUPERINTENDENTE DELEGADO PARA EL CONTROL Y VERIFICACIÓN DE REGLAMENTOS TÉCNICOS Y METROLOGÍA LEGAL</v>
      </c>
      <c r="C162">
        <f>VLOOKUP($A162,'Plan de acci�n consolidado 2025'!$A$3:$V$504,C$1,0)</f>
        <v>0</v>
      </c>
      <c r="D162" t="str">
        <f>VLOOKUP($A162,'Plan de acci�n consolidado 2025'!$A$3:$V$504,D$1,0)</f>
        <v>Actividad propia</v>
      </c>
      <c r="E162" t="str">
        <f>VLOOKUP($A162,'Plan de acci�n consolidado 2025'!$A$3:$V$504,E$1,0)</f>
        <v>6000.3.2</v>
      </c>
      <c r="F162" t="str">
        <f>VLOOKUP($A162,'Plan de acci�n consolidado 2025'!$A$3:$V$504,F$1,0)</f>
        <v>N/A</v>
      </c>
      <c r="G162" t="str">
        <f>VLOOKUP($A162,'Plan de acci�n consolidado 2025'!$A$3:$V$504,G$1,0)</f>
        <v>N/A</v>
      </c>
      <c r="H162" t="str">
        <f>VLOOKUP($A162,'Plan de acci�n consolidado 2025'!$A$3:$V$504,H$1,0)</f>
        <v>N/A</v>
      </c>
      <c r="I162" t="str">
        <f>VLOOKUP($A162,'Plan de acci�n consolidado 2025'!$A$3:$V$504,I$1,0)</f>
        <v>N/A</v>
      </c>
      <c r="J162" t="str">
        <f>VLOOKUP($A162,'Plan de acci�n consolidado 2025'!$A$3:$V$504,J$1,0)</f>
        <v>N/A</v>
      </c>
      <c r="K162" t="str">
        <f>VLOOKUP($A162,'Plan de acci�n consolidado 2025'!$A$3:$V$504,K$1,0)</f>
        <v>N/A</v>
      </c>
      <c r="L162" t="str">
        <f>VLOOKUP($A162,'Plan de acci�n consolidado 2025'!$A$3:$V$504,L$1,0)</f>
        <v>N/A</v>
      </c>
      <c r="M162" t="str">
        <f>VLOOKUP($A162,'Plan de acci�n consolidado 2025'!$A$3:$V$504,M$1,0)</f>
        <v>N/A</v>
      </c>
      <c r="N162" t="str">
        <f>VLOOKUP($A162,'Plan de acci�n consolidado 2025'!$A$3:$V$504,N$1,0)</f>
        <v>N/A</v>
      </c>
      <c r="O162" t="str">
        <f>VLOOKUP($A162,'Plan de acci�n consolidado 2025'!$A$3:$V$504,O$1,0)</f>
        <v>Establecer el cronograma de visitas y requerimientos de cada una de las campañas en los sectores definidos (Cronograma)</v>
      </c>
      <c r="P162">
        <f>VLOOKUP($A162,'Plan de acci�n consolidado 2025'!$A$3:$V$504,P$1,0)</f>
        <v>20</v>
      </c>
      <c r="Q162">
        <f>VLOOKUP($A162,'Plan de acci�n consolidado 2025'!$A$3:$V$504,Q$1,0)</f>
        <v>1</v>
      </c>
      <c r="R162" t="str">
        <f>VLOOKUP($A162,'Plan de acci�n consolidado 2025'!$A$3:$V$504,R$1,0)</f>
        <v>Númerica</v>
      </c>
      <c r="S162" t="str">
        <f>VLOOKUP($A162,'Plan de acci�n consolidado 2025'!$A$3:$V$504,S$1,0)</f>
        <v># de Cronograma elaborado / 1 Cronograma programado</v>
      </c>
      <c r="T162" s="183" t="str">
        <f>VLOOKUP($A162,'Plan de acci�n consolidado 2025'!$A$3:$V$504,T$1,0)</f>
        <v>2025-01-13</v>
      </c>
      <c r="U162" s="183" t="str">
        <f>VLOOKUP($A162,'Plan de acci�n consolidado 2025'!$A$3:$V$504,U$1,0)</f>
        <v>2025-12-31</v>
      </c>
      <c r="V162" t="str">
        <f>VLOOKUP($A162,'Plan de acci�n consolidado 2025'!$A$3:$V$504,V$1,0)</f>
        <v>6000-DESPACHO DEL SUPERINTENDENTE DELEGADO PARA EL CONTROL Y VERIFICACIÓN DE REGLAMENTOS TÉCNICOS Y METROLOGÍA LEGAL</v>
      </c>
      <c r="W162"/>
      <c r="X162"/>
    </row>
    <row r="163" spans="1:24" x14ac:dyDescent="0.25">
      <c r="A163" s="31" t="s">
        <v>1250</v>
      </c>
      <c r="B163" t="str">
        <f>VLOOKUP($A163,'Plan de acci�n consolidado 2025'!$A$3:$V$504,B$1,0)</f>
        <v>6000-DESPACHO DEL SUPERINTENDENTE DELEGADO PARA EL CONTROL Y VERIFICACIÓN DE REGLAMENTOS TÉCNICOS Y METROLOGÍA LEGAL</v>
      </c>
      <c r="C163">
        <f>VLOOKUP($A163,'Plan de acci�n consolidado 2025'!$A$3:$V$504,C$1,0)</f>
        <v>0</v>
      </c>
      <c r="D163" t="str">
        <f>VLOOKUP($A163,'Plan de acci�n consolidado 2025'!$A$3:$V$504,D$1,0)</f>
        <v>Actividad propia</v>
      </c>
      <c r="E163" t="str">
        <f>VLOOKUP($A163,'Plan de acci�n consolidado 2025'!$A$3:$V$504,E$1,0)</f>
        <v>6000.3.3</v>
      </c>
      <c r="F163" t="str">
        <f>VLOOKUP($A163,'Plan de acci�n consolidado 2025'!$A$3:$V$504,F$1,0)</f>
        <v>N/A</v>
      </c>
      <c r="G163" t="str">
        <f>VLOOKUP($A163,'Plan de acci�n consolidado 2025'!$A$3:$V$504,G$1,0)</f>
        <v>N/A</v>
      </c>
      <c r="H163" t="str">
        <f>VLOOKUP($A163,'Plan de acci�n consolidado 2025'!$A$3:$V$504,H$1,0)</f>
        <v>N/A</v>
      </c>
      <c r="I163" t="str">
        <f>VLOOKUP($A163,'Plan de acci�n consolidado 2025'!$A$3:$V$504,I$1,0)</f>
        <v>N/A</v>
      </c>
      <c r="J163" t="str">
        <f>VLOOKUP($A163,'Plan de acci�n consolidado 2025'!$A$3:$V$504,J$1,0)</f>
        <v>N/A</v>
      </c>
      <c r="K163" t="str">
        <f>VLOOKUP($A163,'Plan de acci�n consolidado 2025'!$A$3:$V$504,K$1,0)</f>
        <v>N/A</v>
      </c>
      <c r="L163" t="str">
        <f>VLOOKUP($A163,'Plan de acci�n consolidado 2025'!$A$3:$V$504,L$1,0)</f>
        <v>N/A</v>
      </c>
      <c r="M163" t="str">
        <f>VLOOKUP($A163,'Plan de acci�n consolidado 2025'!$A$3:$V$504,M$1,0)</f>
        <v>N/A</v>
      </c>
      <c r="N163" t="str">
        <f>VLOOKUP($A163,'Plan de acci�n consolidado 2025'!$A$3:$V$504,N$1,0)</f>
        <v>N/A</v>
      </c>
      <c r="O163" t="str">
        <f>VLOOKUP($A163,'Plan de acci�n consolidado 2025'!$A$3:$V$504,O$1,0)</f>
        <v>Ejecutar el cronograma de visitas y requerimientos (Seguimiento al cronograma y evidencias de ejecución)</v>
      </c>
      <c r="P163">
        <f>VLOOKUP($A163,'Plan de acci�n consolidado 2025'!$A$3:$V$504,P$1,0)</f>
        <v>30</v>
      </c>
      <c r="Q163">
        <f>VLOOKUP($A163,'Plan de acci�n consolidado 2025'!$A$3:$V$504,Q$1,0)</f>
        <v>100</v>
      </c>
      <c r="R163" t="str">
        <f>VLOOKUP($A163,'Plan de acci�n consolidado 2025'!$A$3:$V$504,R$1,0)</f>
        <v>Porcentual</v>
      </c>
      <c r="S163" t="str">
        <f>VLOOKUP($A163,'Plan de acci�n consolidado 2025'!$A$3:$V$504,S$1,0)</f>
        <v>% de Actividades ejecutadas / 100% de Actividades programadas</v>
      </c>
      <c r="T163" s="183" t="str">
        <f>VLOOKUP($A163,'Plan de acci�n consolidado 2025'!$A$3:$V$504,T$1,0)</f>
        <v>2025-01-13</v>
      </c>
      <c r="U163" s="183" t="str">
        <f>VLOOKUP($A163,'Plan de acci�n consolidado 2025'!$A$3:$V$504,U$1,0)</f>
        <v>2025-12-31</v>
      </c>
      <c r="V163" t="str">
        <f>VLOOKUP($A163,'Plan de acci�n consolidado 2025'!$A$3:$V$504,V$1,0)</f>
        <v>6000-DESPACHO DEL SUPERINTENDENTE DELEGADO PARA EL CONTROL Y VERIFICACIÓN DE REGLAMENTOS TÉCNICOS Y METROLOGÍA LEGAL</v>
      </c>
      <c r="W163"/>
      <c r="X163"/>
    </row>
    <row r="164" spans="1:24" x14ac:dyDescent="0.25">
      <c r="A164" s="31" t="s">
        <v>1251</v>
      </c>
      <c r="B164" t="str">
        <f>VLOOKUP($A164,'Plan de acci�n consolidado 2025'!$A$3:$V$504,B$1,0)</f>
        <v>6000-DESPACHO DEL SUPERINTENDENTE DELEGADO PARA EL CONTROL Y VERIFICACIÓN DE REGLAMENTOS TÉCNICOS Y METROLOGÍA LEGAL</v>
      </c>
      <c r="C164">
        <f>VLOOKUP($A164,'Plan de acci�n consolidado 2025'!$A$3:$V$504,C$1,0)</f>
        <v>0</v>
      </c>
      <c r="D164" t="str">
        <f>VLOOKUP($A164,'Plan de acci�n consolidado 2025'!$A$3:$V$504,D$1,0)</f>
        <v>Actividad propia</v>
      </c>
      <c r="E164" t="str">
        <f>VLOOKUP($A164,'Plan de acci�n consolidado 2025'!$A$3:$V$504,E$1,0)</f>
        <v>6000.3.4</v>
      </c>
      <c r="F164" t="str">
        <f>VLOOKUP($A164,'Plan de acci�n consolidado 2025'!$A$3:$V$504,F$1,0)</f>
        <v>N/A</v>
      </c>
      <c r="G164" t="str">
        <f>VLOOKUP($A164,'Plan de acci�n consolidado 2025'!$A$3:$V$504,G$1,0)</f>
        <v>N/A</v>
      </c>
      <c r="H164" t="str">
        <f>VLOOKUP($A164,'Plan de acci�n consolidado 2025'!$A$3:$V$504,H$1,0)</f>
        <v>N/A</v>
      </c>
      <c r="I164" t="str">
        <f>VLOOKUP($A164,'Plan de acci�n consolidado 2025'!$A$3:$V$504,I$1,0)</f>
        <v>N/A</v>
      </c>
      <c r="J164" t="str">
        <f>VLOOKUP($A164,'Plan de acci�n consolidado 2025'!$A$3:$V$504,J$1,0)</f>
        <v>N/A</v>
      </c>
      <c r="K164" t="str">
        <f>VLOOKUP($A164,'Plan de acci�n consolidado 2025'!$A$3:$V$504,K$1,0)</f>
        <v>N/A</v>
      </c>
      <c r="L164" t="str">
        <f>VLOOKUP($A164,'Plan de acci�n consolidado 2025'!$A$3:$V$504,L$1,0)</f>
        <v>N/A</v>
      </c>
      <c r="M164" t="str">
        <f>VLOOKUP($A164,'Plan de acci�n consolidado 2025'!$A$3:$V$504,M$1,0)</f>
        <v>N/A</v>
      </c>
      <c r="N164" t="str">
        <f>VLOOKUP($A164,'Plan de acci�n consolidado 2025'!$A$3:$V$504,N$1,0)</f>
        <v>N/A</v>
      </c>
      <c r="O164" t="str">
        <f>VLOOKUP($A164,'Plan de acci�n consolidado 2025'!$A$3:$V$504,O$1,0)</f>
        <v>Evaluar el resultado de las campañas (Informe de resultados de la campaña)</v>
      </c>
      <c r="P164">
        <f>VLOOKUP($A164,'Plan de acci�n consolidado 2025'!$A$3:$V$504,P$1,0)</f>
        <v>30</v>
      </c>
      <c r="Q164">
        <f>VLOOKUP($A164,'Plan de acci�n consolidado 2025'!$A$3:$V$504,Q$1,0)</f>
        <v>1</v>
      </c>
      <c r="R164" t="str">
        <f>VLOOKUP($A164,'Plan de acci�n consolidado 2025'!$A$3:$V$504,R$1,0)</f>
        <v>Númerica</v>
      </c>
      <c r="S164" t="str">
        <f>VLOOKUP($A164,'Plan de acci�n consolidado 2025'!$A$3:$V$504,S$1,0)</f>
        <v># de Informe de evaluación realizado / 1 Informe de evaluación realizado</v>
      </c>
      <c r="T164" s="183" t="str">
        <f>VLOOKUP($A164,'Plan de acci�n consolidado 2025'!$A$3:$V$504,T$1,0)</f>
        <v>2025-01-13</v>
      </c>
      <c r="U164" s="183" t="str">
        <f>VLOOKUP($A164,'Plan de acci�n consolidado 2025'!$A$3:$V$504,U$1,0)</f>
        <v>2025-12-31</v>
      </c>
      <c r="V164" t="str">
        <f>VLOOKUP($A164,'Plan de acci�n consolidado 2025'!$A$3:$V$504,V$1,0)</f>
        <v>6000-DESPACHO DEL SUPERINTENDENTE DELEGADO PARA EL CONTROL Y VERIFICACIÓN DE REGLAMENTOS TÉCNICOS Y METROLOGÍA LEGAL</v>
      </c>
      <c r="W164"/>
      <c r="X164"/>
    </row>
    <row r="165" spans="1:24" x14ac:dyDescent="0.25">
      <c r="A165" s="31" t="s">
        <v>1252</v>
      </c>
      <c r="B165" t="str">
        <f>VLOOKUP($A165,'Plan de acci�n consolidado 2025'!$A$3:$V$504,B$1,0)</f>
        <v>6000-DESPACHO DEL SUPERINTENDENTE DELEGADO PARA EL CONTROL Y VERIFICACIÓN DE REGLAMENTOS TÉCNICOS Y METROLOGÍA LEGAL</v>
      </c>
      <c r="C165">
        <f>VLOOKUP($A165,'Plan de acci�n consolidado 2025'!$A$3:$V$504,C$1,0)</f>
        <v>0</v>
      </c>
      <c r="D165" t="str">
        <f>VLOOKUP($A165,'Plan de acci�n consolidado 2025'!$A$3:$V$504,D$1,0)</f>
        <v>Producto</v>
      </c>
      <c r="E165" t="str">
        <f>VLOOKUP($A165,'Plan de acci�n consolidado 2025'!$A$3:$V$504,E$1,0)</f>
        <v>6000.4</v>
      </c>
      <c r="F165" t="str">
        <f>VLOOKUP($A165,'Plan de acci�n consolidado 2025'!$A$3:$V$504,F$1,0)</f>
        <v>Operativo</v>
      </c>
      <c r="G165" t="str">
        <f>VLOOKUP($A165,'Plan de acci�n consolidado 2025'!$A$3:$V$504,G$1,0)</f>
        <v xml:space="preserve">Promover el enfoque preventivo, diferencial y territorial en el que hacer misional de la entidad 
</v>
      </c>
      <c r="H165" t="str">
        <f>VLOOKUP($A165,'Plan de acci�n consolidado 2025'!$A$3:$V$504,H$1,0)</f>
        <v xml:space="preserve">Cumplimiento de productos del PAI asociados a Promover el enfoque preventivo, diferencial y territorial en el que hacer misional de la entidad 
</v>
      </c>
      <c r="I165" t="str">
        <f>VLOOKUP($A165,'Plan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5" t="str">
        <f>VLOOKUP($A165,'Plan de acci�n consolidado 2025'!$A$3:$V$504,J$1,0)</f>
        <v xml:space="preserve">PND - 4-04-1-c- Transformación productiva, internacionalización y acción climática - Políticas de competencia, consumidor e infraestructura de la calidad modernas </v>
      </c>
      <c r="K165" t="str">
        <f>VLOOKUP($A165,'Plan de acci�n consolidado 2025'!$A$3:$V$504,K$1,0)</f>
        <v>No</v>
      </c>
      <c r="L165" t="str">
        <f>VLOOKUP($A165,'Plan de acci�n consolidado 2025'!$A$3:$V$504,L$1,0)</f>
        <v>C-3503-0200-0016-40401c</v>
      </c>
      <c r="M165" t="str">
        <f>VLOOKUP($A165,'Plan de acci�n consolidado 2025'!$A$3:$V$504,M$1,0)</f>
        <v>Política Gestión Documental _DIMENSIÓN Información y Comunicación</v>
      </c>
      <c r="N165" t="str">
        <f>VLOOKUP($A165,'Plan de acci�n consolidado 2025'!$A$3:$V$504,N$1,0)</f>
        <v>PND_9_Ampliar los instrumentosDePrevención;
PND_18_Fortalecer institucionalmente el Subsistema NacionalDe laCalidad</v>
      </c>
      <c r="O165" t="str">
        <f>VLOOKUP($A165,'Plan de acci�n consolidado 2025'!$A$3:$V$504,O$1,0)</f>
        <v>Proyecto de Reglamento Técnico Metrológico de Medidores de Agua de uso residencial</v>
      </c>
      <c r="P165">
        <f>VLOOKUP($A165,'Plan de acci�n consolidado 2025'!$A$3:$V$504,P$1,0)</f>
        <v>14</v>
      </c>
      <c r="Q165">
        <f>VLOOKUP($A165,'Plan de acci�n consolidado 2025'!$A$3:$V$504,Q$1,0)</f>
        <v>100</v>
      </c>
      <c r="R165" t="str">
        <f>VLOOKUP($A165,'Plan de acci�n consolidado 2025'!$A$3:$V$504,R$1,0)</f>
        <v>Porcentual</v>
      </c>
      <c r="S165" t="str">
        <f>VLOOKUP($A165,'Plan de acci�n consolidado 2025'!$A$3:$V$504,S$1,0)</f>
        <v>% de Correo electrónico de remisión y proyecto de acto administrativo ajustado / Único entregable / 100% de Correo electrónico de remisión y proyecto de acto administrativo ajustado / Único entregable</v>
      </c>
      <c r="T165" s="183" t="str">
        <f>VLOOKUP($A165,'Plan de acci�n consolidado 2025'!$A$3:$V$504,T$1,0)</f>
        <v>2025-02-03</v>
      </c>
      <c r="U165" s="183" t="str">
        <f>VLOOKUP($A165,'Plan de acci�n consolidado 2025'!$A$3:$V$504,U$1,0)</f>
        <v>2025-10-17</v>
      </c>
      <c r="V165" t="str">
        <f>VLOOKUP($A165,'Plan de acci�n consolidado 2025'!$A$3:$V$504,V$1,0)</f>
        <v>6000-DESPACHO DEL SUPERINTENDENTE DELEGADO PARA EL CONTROL Y VERIFICACIÓN DE REGLAMENTOS TÉCNICOS Y METROLOGÍA LEGAL</v>
      </c>
      <c r="W165"/>
      <c r="X165"/>
    </row>
    <row r="166" spans="1:24" x14ac:dyDescent="0.25">
      <c r="A166" s="31" t="s">
        <v>1254</v>
      </c>
      <c r="B166" t="str">
        <f>VLOOKUP($A166,'Plan de acci�n consolidado 2025'!$A$3:$V$504,B$1,0)</f>
        <v>6000-DESPACHO DEL SUPERINTENDENTE DELEGADO PARA EL CONTROL Y VERIFICACIÓN DE REGLAMENTOS TÉCNICOS Y METROLOGÍA LEGAL</v>
      </c>
      <c r="C166">
        <f>VLOOKUP($A166,'Plan de acci�n consolidado 2025'!$A$3:$V$504,C$1,0)</f>
        <v>0</v>
      </c>
      <c r="D166" t="str">
        <f>VLOOKUP($A166,'Plan de acci�n consolidado 2025'!$A$3:$V$504,D$1,0)</f>
        <v>Actividad propia</v>
      </c>
      <c r="E166" t="str">
        <f>VLOOKUP($A166,'Plan de acci�n consolidado 2025'!$A$3:$V$504,E$1,0)</f>
        <v>6000.4.1</v>
      </c>
      <c r="F166" t="str">
        <f>VLOOKUP($A166,'Plan de acci�n consolidado 2025'!$A$3:$V$504,F$1,0)</f>
        <v>N/A</v>
      </c>
      <c r="G166" t="str">
        <f>VLOOKUP($A166,'Plan de acci�n consolidado 2025'!$A$3:$V$504,G$1,0)</f>
        <v>N/A</v>
      </c>
      <c r="H166" t="str">
        <f>VLOOKUP($A166,'Plan de acci�n consolidado 2025'!$A$3:$V$504,H$1,0)</f>
        <v>N/A</v>
      </c>
      <c r="I166" t="str">
        <f>VLOOKUP($A166,'Plan de acci�n consolidado 2025'!$A$3:$V$504,I$1,0)</f>
        <v>N/A</v>
      </c>
      <c r="J166" t="str">
        <f>VLOOKUP($A166,'Plan de acci�n consolidado 2025'!$A$3:$V$504,J$1,0)</f>
        <v>N/A</v>
      </c>
      <c r="K166" t="str">
        <f>VLOOKUP($A166,'Plan de acci�n consolidado 2025'!$A$3:$V$504,K$1,0)</f>
        <v>N/A</v>
      </c>
      <c r="L166" t="str">
        <f>VLOOKUP($A166,'Plan de acci�n consolidado 2025'!$A$3:$V$504,L$1,0)</f>
        <v>N/A</v>
      </c>
      <c r="M166" t="str">
        <f>VLOOKUP($A166,'Plan de acci�n consolidado 2025'!$A$3:$V$504,M$1,0)</f>
        <v>N/A</v>
      </c>
      <c r="N166" t="str">
        <f>VLOOKUP($A166,'Plan de acci�n consolidado 2025'!$A$3:$V$504,N$1,0)</f>
        <v>N/A</v>
      </c>
      <c r="O166" t="str">
        <f>VLOOKUP($A166,'Plan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66">
        <f>VLOOKUP($A166,'Plan de acci�n consolidado 2025'!$A$3:$V$504,P$1,0)</f>
        <v>20</v>
      </c>
      <c r="Q166">
        <f>VLOOKUP($A166,'Plan de acci�n consolidado 2025'!$A$3:$V$504,Q$1,0)</f>
        <v>1</v>
      </c>
      <c r="R166" t="str">
        <f>VLOOKUP($A166,'Plan de acci�n consolidado 2025'!$A$3:$V$504,R$1,0)</f>
        <v>Númerica</v>
      </c>
      <c r="S166" t="str">
        <f>VLOOKUP($A166,'Plan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66" s="183" t="str">
        <f>VLOOKUP($A166,'Plan de acci�n consolidado 2025'!$A$3:$V$504,T$1,0)</f>
        <v>2025-02-03</v>
      </c>
      <c r="U166" s="183" t="str">
        <f>VLOOKUP($A166,'Plan de acci�n consolidado 2025'!$A$3:$V$504,U$1,0)</f>
        <v>2025-03-14</v>
      </c>
      <c r="V166" t="str">
        <f>VLOOKUP($A166,'Plan de acci�n consolidado 2025'!$A$3:$V$504,V$1,0)</f>
        <v>6000-DESPACHO DEL SUPERINTENDENTE DELEGADO PARA EL CONTROL Y VERIFICACIÓN DE REGLAMENTOS TÉCNICOS Y METROLOGÍA LEGAL</v>
      </c>
      <c r="W166"/>
      <c r="X166"/>
    </row>
    <row r="167" spans="1:24" x14ac:dyDescent="0.25">
      <c r="A167" s="31" t="s">
        <v>1256</v>
      </c>
      <c r="B167" t="str">
        <f>VLOOKUP($A167,'Plan de acci�n consolidado 2025'!$A$3:$V$504,B$1,0)</f>
        <v>6000-DESPACHO DEL SUPERINTENDENTE DELEGADO PARA EL CONTROL Y VERIFICACIÓN DE REGLAMENTOS TÉCNICOS Y METROLOGÍA LEGAL</v>
      </c>
      <c r="C167">
        <f>VLOOKUP($A167,'Plan de acci�n consolidado 2025'!$A$3:$V$504,C$1,0)</f>
        <v>0</v>
      </c>
      <c r="D167" t="str">
        <f>VLOOKUP($A167,'Plan de acci�n consolidado 2025'!$A$3:$V$504,D$1,0)</f>
        <v>Actividad propia</v>
      </c>
      <c r="E167" t="str">
        <f>VLOOKUP($A167,'Plan de acci�n consolidado 2025'!$A$3:$V$504,E$1,0)</f>
        <v>6000.4.2</v>
      </c>
      <c r="F167" t="str">
        <f>VLOOKUP($A167,'Plan de acci�n consolidado 2025'!$A$3:$V$504,F$1,0)</f>
        <v>N/A</v>
      </c>
      <c r="G167" t="str">
        <f>VLOOKUP($A167,'Plan de acci�n consolidado 2025'!$A$3:$V$504,G$1,0)</f>
        <v>N/A</v>
      </c>
      <c r="H167" t="str">
        <f>VLOOKUP($A167,'Plan de acci�n consolidado 2025'!$A$3:$V$504,H$1,0)</f>
        <v>N/A</v>
      </c>
      <c r="I167" t="str">
        <f>VLOOKUP($A167,'Plan de acci�n consolidado 2025'!$A$3:$V$504,I$1,0)</f>
        <v>N/A</v>
      </c>
      <c r="J167" t="str">
        <f>VLOOKUP($A167,'Plan de acci�n consolidado 2025'!$A$3:$V$504,J$1,0)</f>
        <v>N/A</v>
      </c>
      <c r="K167" t="str">
        <f>VLOOKUP($A167,'Plan de acci�n consolidado 2025'!$A$3:$V$504,K$1,0)</f>
        <v>N/A</v>
      </c>
      <c r="L167" t="str">
        <f>VLOOKUP($A167,'Plan de acci�n consolidado 2025'!$A$3:$V$504,L$1,0)</f>
        <v>N/A</v>
      </c>
      <c r="M167" t="str">
        <f>VLOOKUP($A167,'Plan de acci�n consolidado 2025'!$A$3:$V$504,M$1,0)</f>
        <v>N/A</v>
      </c>
      <c r="N167" t="str">
        <f>VLOOKUP($A167,'Plan de acci�n consolidado 2025'!$A$3:$V$504,N$1,0)</f>
        <v>N/A</v>
      </c>
      <c r="O167" t="str">
        <f>VLOOKUP($A167,'Plan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67">
        <f>VLOOKUP($A167,'Plan de acci�n consolidado 2025'!$A$3:$V$504,P$1,0)</f>
        <v>20</v>
      </c>
      <c r="Q167">
        <f>VLOOKUP($A167,'Plan de acci�n consolidado 2025'!$A$3:$V$504,Q$1,0)</f>
        <v>1</v>
      </c>
      <c r="R167" t="str">
        <f>VLOOKUP($A167,'Plan de acci�n consolidado 2025'!$A$3:$V$504,R$1,0)</f>
        <v>Númerica</v>
      </c>
      <c r="S167" t="str">
        <f>VLOOKUP($A167,'Plan de acci�n consolidado 2025'!$A$3:$V$504,S$1,0)</f>
        <v># de Correo electrónico de remisión (o memo de traslado) y proyecto de acto administrativo  / Único entregable / 1 Correo electrónico de remisión (o memo de traslado) y proyecto de acto administrativo  / Único entregable</v>
      </c>
      <c r="T167" s="183" t="str">
        <f>VLOOKUP($A167,'Plan de acci�n consolidado 2025'!$A$3:$V$504,T$1,0)</f>
        <v>2025-03-17</v>
      </c>
      <c r="U167" s="183" t="str">
        <f>VLOOKUP($A167,'Plan de acci�n consolidado 2025'!$A$3:$V$504,U$1,0)</f>
        <v>2025-04-04</v>
      </c>
      <c r="V167" t="str">
        <f>VLOOKUP($A167,'Plan de acci�n consolidado 2025'!$A$3:$V$504,V$1,0)</f>
        <v>6000-DESPACHO DEL SUPERINTENDENTE DELEGADO PARA EL CONTROL Y VERIFICACIÓN DE REGLAMENTOS TÉCNICOS Y METROLOGÍA LEGAL</v>
      </c>
      <c r="W167"/>
      <c r="X167"/>
    </row>
    <row r="168" spans="1:24" x14ac:dyDescent="0.25">
      <c r="A168" s="31" t="s">
        <v>1258</v>
      </c>
      <c r="B168" t="str">
        <f>VLOOKUP($A168,'Plan de acci�n consolidado 2025'!$A$3:$V$504,B$1,0)</f>
        <v>6000-DESPACHO DEL SUPERINTENDENTE DELEGADO PARA EL CONTROL Y VERIFICACIÓN DE REGLAMENTOS TÉCNICOS Y METROLOGÍA LEGAL</v>
      </c>
      <c r="C168">
        <f>VLOOKUP($A168,'Plan de acci�n consolidado 2025'!$A$3:$V$504,C$1,0)</f>
        <v>0</v>
      </c>
      <c r="D168" t="str">
        <f>VLOOKUP($A168,'Plan de acci�n consolidado 2025'!$A$3:$V$504,D$1,0)</f>
        <v>Actividad propia</v>
      </c>
      <c r="E168" t="str">
        <f>VLOOKUP($A168,'Plan de acci�n consolidado 2025'!$A$3:$V$504,E$1,0)</f>
        <v>6000.4.3</v>
      </c>
      <c r="F168" t="str">
        <f>VLOOKUP($A168,'Plan de acci�n consolidado 2025'!$A$3:$V$504,F$1,0)</f>
        <v>N/A</v>
      </c>
      <c r="G168" t="str">
        <f>VLOOKUP($A168,'Plan de acci�n consolidado 2025'!$A$3:$V$504,G$1,0)</f>
        <v>N/A</v>
      </c>
      <c r="H168" t="str">
        <f>VLOOKUP($A168,'Plan de acci�n consolidado 2025'!$A$3:$V$504,H$1,0)</f>
        <v>N/A</v>
      </c>
      <c r="I168" t="str">
        <f>VLOOKUP($A168,'Plan de acci�n consolidado 2025'!$A$3:$V$504,I$1,0)</f>
        <v>N/A</v>
      </c>
      <c r="J168" t="str">
        <f>VLOOKUP($A168,'Plan de acci�n consolidado 2025'!$A$3:$V$504,J$1,0)</f>
        <v>N/A</v>
      </c>
      <c r="K168" t="str">
        <f>VLOOKUP($A168,'Plan de acci�n consolidado 2025'!$A$3:$V$504,K$1,0)</f>
        <v>N/A</v>
      </c>
      <c r="L168" t="str">
        <f>VLOOKUP($A168,'Plan de acci�n consolidado 2025'!$A$3:$V$504,L$1,0)</f>
        <v>N/A</v>
      </c>
      <c r="M168" t="str">
        <f>VLOOKUP($A168,'Plan de acci�n consolidado 2025'!$A$3:$V$504,M$1,0)</f>
        <v>N/A</v>
      </c>
      <c r="N168" t="str">
        <f>VLOOKUP($A168,'Plan de acci�n consolidado 2025'!$A$3:$V$504,N$1,0)</f>
        <v>N/A</v>
      </c>
      <c r="O168" t="str">
        <f>VLOOKUP($A168,'Plan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68">
        <f>VLOOKUP($A168,'Plan de acci�n consolidado 2025'!$A$3:$V$504,P$1,0)</f>
        <v>20</v>
      </c>
      <c r="Q168">
        <f>VLOOKUP($A168,'Plan de acci�n consolidado 2025'!$A$3:$V$504,Q$1,0)</f>
        <v>1</v>
      </c>
      <c r="R168" t="str">
        <f>VLOOKUP($A168,'Plan de acci�n consolidado 2025'!$A$3:$V$504,R$1,0)</f>
        <v>Númerica</v>
      </c>
      <c r="S168" t="str">
        <f>VLOOKUP($A168,'Plan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68" s="183" t="str">
        <f>VLOOKUP($A168,'Plan de acci�n consolidado 2025'!$A$3:$V$504,T$1,0)</f>
        <v>2025-04-07</v>
      </c>
      <c r="U168" s="183" t="str">
        <f>VLOOKUP($A168,'Plan de acci�n consolidado 2025'!$A$3:$V$504,U$1,0)</f>
        <v>2025-05-02</v>
      </c>
      <c r="V168" t="str">
        <f>VLOOKUP($A168,'Plan de acci�n consolidado 2025'!$A$3:$V$504,V$1,0)</f>
        <v>6000-DESPACHO DEL SUPERINTENDENTE DELEGADO PARA EL CONTROL Y VERIFICACIÓN DE REGLAMENTOS TÉCNICOS Y METROLOGÍA LEGAL</v>
      </c>
      <c r="W168"/>
      <c r="X168"/>
    </row>
    <row r="169" spans="1:24" x14ac:dyDescent="0.25">
      <c r="A169" s="31" t="s">
        <v>1260</v>
      </c>
      <c r="B169" t="str">
        <f>VLOOKUP($A169,'Plan de acci�n consolidado 2025'!$A$3:$V$504,B$1,0)</f>
        <v>6000-DESPACHO DEL SUPERINTENDENTE DELEGADO PARA EL CONTROL Y VERIFICACIÓN DE REGLAMENTOS TÉCNICOS Y METROLOGÍA LEGAL</v>
      </c>
      <c r="C169">
        <f>VLOOKUP($A169,'Plan de acci�n consolidado 2025'!$A$3:$V$504,C$1,0)</f>
        <v>0</v>
      </c>
      <c r="D169" t="str">
        <f>VLOOKUP($A169,'Plan de acci�n consolidado 2025'!$A$3:$V$504,D$1,0)</f>
        <v>Actividad propia</v>
      </c>
      <c r="E169" t="str">
        <f>VLOOKUP($A169,'Plan de acci�n consolidado 2025'!$A$3:$V$504,E$1,0)</f>
        <v>6000.4.4</v>
      </c>
      <c r="F169" t="str">
        <f>VLOOKUP($A169,'Plan de acci�n consolidado 2025'!$A$3:$V$504,F$1,0)</f>
        <v>N/A</v>
      </c>
      <c r="G169" t="str">
        <f>VLOOKUP($A169,'Plan de acci�n consolidado 2025'!$A$3:$V$504,G$1,0)</f>
        <v>N/A</v>
      </c>
      <c r="H169" t="str">
        <f>VLOOKUP($A169,'Plan de acci�n consolidado 2025'!$A$3:$V$504,H$1,0)</f>
        <v>N/A</v>
      </c>
      <c r="I169" t="str">
        <f>VLOOKUP($A169,'Plan de acci�n consolidado 2025'!$A$3:$V$504,I$1,0)</f>
        <v>N/A</v>
      </c>
      <c r="J169" t="str">
        <f>VLOOKUP($A169,'Plan de acci�n consolidado 2025'!$A$3:$V$504,J$1,0)</f>
        <v>N/A</v>
      </c>
      <c r="K169" t="str">
        <f>VLOOKUP($A169,'Plan de acci�n consolidado 2025'!$A$3:$V$504,K$1,0)</f>
        <v>N/A</v>
      </c>
      <c r="L169" t="str">
        <f>VLOOKUP($A169,'Plan de acci�n consolidado 2025'!$A$3:$V$504,L$1,0)</f>
        <v>N/A</v>
      </c>
      <c r="M169" t="str">
        <f>VLOOKUP($A169,'Plan de acci�n consolidado 2025'!$A$3:$V$504,M$1,0)</f>
        <v>N/A</v>
      </c>
      <c r="N169" t="str">
        <f>VLOOKUP($A169,'Plan de acci�n consolidado 2025'!$A$3:$V$504,N$1,0)</f>
        <v>N/A</v>
      </c>
      <c r="O169" t="str">
        <f>VLOOKUP($A169,'Plan de acci�n consolidado 2025'!$A$3:$V$504,O$1,0)</f>
        <v>Remitir el proyecto de acto administrativo a abogacía de la competencia. (correo electrónico de remisión (o memo de traslado) y proyecto de acto administrativo  / Único entregable)</v>
      </c>
      <c r="P169">
        <f>VLOOKUP($A169,'Plan de acci�n consolidado 2025'!$A$3:$V$504,P$1,0)</f>
        <v>20</v>
      </c>
      <c r="Q169">
        <f>VLOOKUP($A169,'Plan de acci�n consolidado 2025'!$A$3:$V$504,Q$1,0)</f>
        <v>1</v>
      </c>
      <c r="R169" t="str">
        <f>VLOOKUP($A169,'Plan de acci�n consolidado 2025'!$A$3:$V$504,R$1,0)</f>
        <v>Númerica</v>
      </c>
      <c r="S169" t="str">
        <f>VLOOKUP($A169,'Plan de acci�n consolidado 2025'!$A$3:$V$504,S$1,0)</f>
        <v># de Correo electrónico de remisión y proyecto de acto administrativo ajustado / Único entregable / 1 Correo electrónico de remisión y proyecto de acto administrativo ajustado / Único entregable</v>
      </c>
      <c r="T169" s="183" t="str">
        <f>VLOOKUP($A169,'Plan de acci�n consolidado 2025'!$A$3:$V$504,T$1,0)</f>
        <v>2025-05-05</v>
      </c>
      <c r="U169" s="183" t="str">
        <f>VLOOKUP($A169,'Plan de acci�n consolidado 2025'!$A$3:$V$504,U$1,0)</f>
        <v>2025-05-23</v>
      </c>
      <c r="V169" t="str">
        <f>VLOOKUP($A169,'Plan de acci�n consolidado 2025'!$A$3:$V$504,V$1,0)</f>
        <v>6000-DESPACHO DEL SUPERINTENDENTE DELEGADO PARA EL CONTROL Y VERIFICACIÓN DE REGLAMENTOS TÉCNICOS Y METROLOGÍA LEGAL</v>
      </c>
      <c r="W169"/>
      <c r="X169"/>
    </row>
    <row r="170" spans="1:24" x14ac:dyDescent="0.25">
      <c r="A170" s="31" t="s">
        <v>1262</v>
      </c>
      <c r="B170" t="str">
        <f>VLOOKUP($A170,'Plan de acci�n consolidado 2025'!$A$3:$V$504,B$1,0)</f>
        <v>6000-DESPACHO DEL SUPERINTENDENTE DELEGADO PARA EL CONTROL Y VERIFICACIÓN DE REGLAMENTOS TÉCNICOS Y METROLOGÍA LEGAL</v>
      </c>
      <c r="C170">
        <f>VLOOKUP($A170,'Plan de acci�n consolidado 2025'!$A$3:$V$504,C$1,0)</f>
        <v>0</v>
      </c>
      <c r="D170" t="str">
        <f>VLOOKUP($A170,'Plan de acci�n consolidado 2025'!$A$3:$V$504,D$1,0)</f>
        <v>Actividad propia</v>
      </c>
      <c r="E170" t="str">
        <f>VLOOKUP($A170,'Plan de acci�n consolidado 2025'!$A$3:$V$504,E$1,0)</f>
        <v>6000.4.5</v>
      </c>
      <c r="F170" t="str">
        <f>VLOOKUP($A170,'Plan de acci�n consolidado 2025'!$A$3:$V$504,F$1,0)</f>
        <v>N/A</v>
      </c>
      <c r="G170" t="str">
        <f>VLOOKUP($A170,'Plan de acci�n consolidado 2025'!$A$3:$V$504,G$1,0)</f>
        <v>N/A</v>
      </c>
      <c r="H170" t="str">
        <f>VLOOKUP($A170,'Plan de acci�n consolidado 2025'!$A$3:$V$504,H$1,0)</f>
        <v>N/A</v>
      </c>
      <c r="I170" t="str">
        <f>VLOOKUP($A170,'Plan de acci�n consolidado 2025'!$A$3:$V$504,I$1,0)</f>
        <v>N/A</v>
      </c>
      <c r="J170" t="str">
        <f>VLOOKUP($A170,'Plan de acci�n consolidado 2025'!$A$3:$V$504,J$1,0)</f>
        <v>N/A</v>
      </c>
      <c r="K170" t="str">
        <f>VLOOKUP($A170,'Plan de acci�n consolidado 2025'!$A$3:$V$504,K$1,0)</f>
        <v>N/A</v>
      </c>
      <c r="L170" t="str">
        <f>VLOOKUP($A170,'Plan de acci�n consolidado 2025'!$A$3:$V$504,L$1,0)</f>
        <v>N/A</v>
      </c>
      <c r="M170" t="str">
        <f>VLOOKUP($A170,'Plan de acci�n consolidado 2025'!$A$3:$V$504,M$1,0)</f>
        <v>N/A</v>
      </c>
      <c r="N170" t="str">
        <f>VLOOKUP($A170,'Plan de acci�n consolidado 2025'!$A$3:$V$504,N$1,0)</f>
        <v>N/A</v>
      </c>
      <c r="O170" t="str">
        <f>VLOOKUP($A170,'Plan de acci�n consolidado 2025'!$A$3:$V$504,O$1,0)</f>
        <v>Ajustar el proyecto de acto administrativo acorde con comentarios, si hubiere lugar y enviar al Grupo de regulación para su expedición. (Correo electrónico de remisión y proyecto de acto administrativo ajustado / Único entregable)</v>
      </c>
      <c r="P170">
        <f>VLOOKUP($A170,'Plan de acci�n consolidado 2025'!$A$3:$V$504,P$1,0)</f>
        <v>20</v>
      </c>
      <c r="Q170">
        <f>VLOOKUP($A170,'Plan de acci�n consolidado 2025'!$A$3:$V$504,Q$1,0)</f>
        <v>1</v>
      </c>
      <c r="R170" t="str">
        <f>VLOOKUP($A170,'Plan de acci�n consolidado 2025'!$A$3:$V$504,R$1,0)</f>
        <v>Númerica</v>
      </c>
      <c r="S170" t="str">
        <f>VLOOKUP($A170,'Plan de acci�n consolidado 2025'!$A$3:$V$504,S$1,0)</f>
        <v># de Correo electrónico de remisión y proyecto de acto administrativo ajustado / Único entregable / 1 Correo electrónico de remisión y proyecto de acto administrativo ajustado / Único entregable</v>
      </c>
      <c r="T170" s="183" t="str">
        <f>VLOOKUP($A170,'Plan de acci�n consolidado 2025'!$A$3:$V$504,T$1,0)</f>
        <v>2025-06-20</v>
      </c>
      <c r="U170" s="183" t="str">
        <f>VLOOKUP($A170,'Plan de acci�n consolidado 2025'!$A$3:$V$504,U$1,0)</f>
        <v>2025-10-17</v>
      </c>
      <c r="V170" t="str">
        <f>VLOOKUP($A170,'Plan de acci�n consolidado 2025'!$A$3:$V$504,V$1,0)</f>
        <v>6000-DESPACHO DEL SUPERINTENDENTE DELEGADO PARA EL CONTROL Y VERIFICACIÓN DE REGLAMENTOS TÉCNICOS Y METROLOGÍA LEGAL</v>
      </c>
      <c r="W170"/>
      <c r="X170"/>
    </row>
    <row r="171" spans="1:24" x14ac:dyDescent="0.25">
      <c r="A171" s="31" t="s">
        <v>1263</v>
      </c>
      <c r="B171" t="str">
        <f>VLOOKUP($A171,'Plan de acci�n consolidado 2025'!$A$3:$V$504,B$1,0)</f>
        <v>6000-DESPACHO DEL SUPERINTENDENTE DELEGADO PARA EL CONTROL Y VERIFICACIÓN DE REGLAMENTOS TÉCNICOS Y METROLOGÍA LEGAL</v>
      </c>
      <c r="C171">
        <f>VLOOKUP($A171,'Plan de acci�n consolidado 2025'!$A$3:$V$504,C$1,0)</f>
        <v>0</v>
      </c>
      <c r="D171" t="str">
        <f>VLOOKUP($A171,'Plan de acci�n consolidado 2025'!$A$3:$V$504,D$1,0)</f>
        <v>Producto</v>
      </c>
      <c r="E171" t="str">
        <f>VLOOKUP($A171,'Plan de acci�n consolidado 2025'!$A$3:$V$504,E$1,0)</f>
        <v>6000.5</v>
      </c>
      <c r="F171" t="str">
        <f>VLOOKUP($A171,'Plan de acci�n consolidado 2025'!$A$3:$V$504,F$1,0)</f>
        <v>Operativo</v>
      </c>
      <c r="G171" t="str">
        <f>VLOOKUP($A171,'Plan de acci�n consolidado 2025'!$A$3:$V$504,G$1,0)</f>
        <v xml:space="preserve">Promover el enfoque preventivo, diferencial y territorial en el que hacer misional de la entidad 
</v>
      </c>
      <c r="H171" t="str">
        <f>VLOOKUP($A171,'Plan de acci�n consolidado 2025'!$A$3:$V$504,H$1,0)</f>
        <v xml:space="preserve">Cumplimiento de productos del PAI asociados a Promover el enfoque preventivo, diferencial y territorial en el que hacer misional de la entidad 
</v>
      </c>
      <c r="I171" t="str">
        <f>VLOOKUP($A171,'Plan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1" t="str">
        <f>VLOOKUP($A171,'Plan de acci�n consolidado 2025'!$A$3:$V$504,J$1,0)</f>
        <v xml:space="preserve">PND - 4-04-1-c- Transformación productiva, internacionalización y acción climática - Políticas de competencia, consumidor e infraestructura de la calidad modernas </v>
      </c>
      <c r="K171" t="str">
        <f>VLOOKUP($A171,'Plan de acci�n consolidado 2025'!$A$3:$V$504,K$1,0)</f>
        <v>No</v>
      </c>
      <c r="L171" t="str">
        <f>VLOOKUP($A171,'Plan de acci�n consolidado 2025'!$A$3:$V$504,L$1,0)</f>
        <v>C-3503-0200-0016-40401c</v>
      </c>
      <c r="M171" t="str">
        <f>VLOOKUP($A171,'Plan de acci�n consolidado 2025'!$A$3:$V$504,M$1,0)</f>
        <v>Política Gestión Documental _DIMENSIÓN Información y Comunicación</v>
      </c>
      <c r="N171" t="str">
        <f>VLOOKUP($A171,'Plan de acci�n consolidado 2025'!$A$3:$V$504,N$1,0)</f>
        <v>PND_9_Ampliar los instrumentosDePrevención;
PND_18_Fortalecer institucionalmente el Subsistema NacionalDe laCalidad</v>
      </c>
      <c r="O171" t="str">
        <f>VLOOKUP($A171,'Plan de acci�n consolidado 2025'!$A$3:$V$504,O$1,0)</f>
        <v>Proyecto de Reglamento Técnico Metrológico de Medidores de Gas de uso residencial</v>
      </c>
      <c r="P171">
        <f>VLOOKUP($A171,'Plan de acci�n consolidado 2025'!$A$3:$V$504,P$1,0)</f>
        <v>14</v>
      </c>
      <c r="Q171">
        <f>VLOOKUP($A171,'Plan de acci�n consolidado 2025'!$A$3:$V$504,Q$1,0)</f>
        <v>85</v>
      </c>
      <c r="R171" t="str">
        <f>VLOOKUP($A171,'Plan de acci�n consolidado 2025'!$A$3:$V$504,R$1,0)</f>
        <v>Porcentual</v>
      </c>
      <c r="S171" t="str">
        <f>VLOOKUP($A171,'Plan de acci�n consolidado 2025'!$A$3:$V$504,S$1,0)</f>
        <v>% de Correo electrónico de remisión (o memo de traslado) y proyecto de acto administrativo  / Único entregable / 85% de Correo electrónico de remisión (o memo de traslado) y proyecto de acto administrativo  / Único entregable</v>
      </c>
      <c r="T171" s="183" t="str">
        <f>VLOOKUP($A171,'Plan de acci�n consolidado 2025'!$A$3:$V$504,T$1,0)</f>
        <v>2025-02-19</v>
      </c>
      <c r="U171" s="183" t="str">
        <f>VLOOKUP($A171,'Plan de acci�n consolidado 2025'!$A$3:$V$504,U$1,0)</f>
        <v>2025-10-31</v>
      </c>
      <c r="V171" t="str">
        <f>VLOOKUP($A171,'Plan de acci�n consolidado 2025'!$A$3:$V$504,V$1,0)</f>
        <v>6000-DESPACHO DEL SUPERINTENDENTE DELEGADO PARA EL CONTROL Y VERIFICACIÓN DE REGLAMENTOS TÉCNICOS Y METROLOGÍA LEGAL</v>
      </c>
      <c r="W171"/>
      <c r="X171"/>
    </row>
    <row r="172" spans="1:24" x14ac:dyDescent="0.25">
      <c r="A172" s="31" t="s">
        <v>1265</v>
      </c>
      <c r="B172" t="str">
        <f>VLOOKUP($A172,'Plan de acci�n consolidado 2025'!$A$3:$V$504,B$1,0)</f>
        <v>6000-DESPACHO DEL SUPERINTENDENTE DELEGADO PARA EL CONTROL Y VERIFICACIÓN DE REGLAMENTOS TÉCNICOS Y METROLOGÍA LEGAL</v>
      </c>
      <c r="C172">
        <f>VLOOKUP($A172,'Plan de acci�n consolidado 2025'!$A$3:$V$504,C$1,0)</f>
        <v>0</v>
      </c>
      <c r="D172" t="str">
        <f>VLOOKUP($A172,'Plan de acci�n consolidado 2025'!$A$3:$V$504,D$1,0)</f>
        <v>Actividad propia</v>
      </c>
      <c r="E172" t="str">
        <f>VLOOKUP($A172,'Plan de acci�n consolidado 2025'!$A$3:$V$504,E$1,0)</f>
        <v>6000.5.1</v>
      </c>
      <c r="F172" t="str">
        <f>VLOOKUP($A172,'Plan de acci�n consolidado 2025'!$A$3:$V$504,F$1,0)</f>
        <v>N/A</v>
      </c>
      <c r="G172" t="str">
        <f>VLOOKUP($A172,'Plan de acci�n consolidado 2025'!$A$3:$V$504,G$1,0)</f>
        <v>N/A</v>
      </c>
      <c r="H172" t="str">
        <f>VLOOKUP($A172,'Plan de acci�n consolidado 2025'!$A$3:$V$504,H$1,0)</f>
        <v>N/A</v>
      </c>
      <c r="I172" t="str">
        <f>VLOOKUP($A172,'Plan de acci�n consolidado 2025'!$A$3:$V$504,I$1,0)</f>
        <v>N/A</v>
      </c>
      <c r="J172" t="str">
        <f>VLOOKUP($A172,'Plan de acci�n consolidado 2025'!$A$3:$V$504,J$1,0)</f>
        <v>N/A</v>
      </c>
      <c r="K172" t="str">
        <f>VLOOKUP($A172,'Plan de acci�n consolidado 2025'!$A$3:$V$504,K$1,0)</f>
        <v>N/A</v>
      </c>
      <c r="L172" t="str">
        <f>VLOOKUP($A172,'Plan de acci�n consolidado 2025'!$A$3:$V$504,L$1,0)</f>
        <v>N/A</v>
      </c>
      <c r="M172" t="str">
        <f>VLOOKUP($A172,'Plan de acci�n consolidado 2025'!$A$3:$V$504,M$1,0)</f>
        <v>N/A</v>
      </c>
      <c r="N172" t="str">
        <f>VLOOKUP($A172,'Plan de acci�n consolidado 2025'!$A$3:$V$504,N$1,0)</f>
        <v>N/A</v>
      </c>
      <c r="O172" t="str">
        <f>VLOOKUP($A172,'Plan de acci�n consolidado 2025'!$A$3:$V$504,O$1,0)</f>
        <v>Enviar proyecto de resolución al Grupo de Regulación para revisión. (Correo electrónico de remisión y proyecto de acto administrativo / Único entregable)</v>
      </c>
      <c r="P172">
        <f>VLOOKUP($A172,'Plan de acci�n consolidado 2025'!$A$3:$V$504,P$1,0)</f>
        <v>10</v>
      </c>
      <c r="Q172">
        <f>VLOOKUP($A172,'Plan de acci�n consolidado 2025'!$A$3:$V$504,Q$1,0)</f>
        <v>1</v>
      </c>
      <c r="R172" t="str">
        <f>VLOOKUP($A172,'Plan de acci�n consolidado 2025'!$A$3:$V$504,R$1,0)</f>
        <v>Númerica</v>
      </c>
      <c r="S172" t="str">
        <f>VLOOKUP($A172,'Plan de acci�n consolidado 2025'!$A$3:$V$504,S$1,0)</f>
        <v># de Correo electrónico de remisión y proyecto de acto administrativo / Único entregable / 1 Correo electrónico de remisión y proyecto de acto administrativo / Único entregable</v>
      </c>
      <c r="T172" s="183" t="str">
        <f>VLOOKUP($A172,'Plan de acci�n consolidado 2025'!$A$3:$V$504,T$1,0)</f>
        <v>2025-02-19</v>
      </c>
      <c r="U172" s="183" t="str">
        <f>VLOOKUP($A172,'Plan de acci�n consolidado 2025'!$A$3:$V$504,U$1,0)</f>
        <v>2025-03-05</v>
      </c>
      <c r="V172" t="str">
        <f>VLOOKUP($A172,'Plan de acci�n consolidado 2025'!$A$3:$V$504,V$1,0)</f>
        <v>6000-DESPACHO DEL SUPERINTENDENTE DELEGADO PARA EL CONTROL Y VERIFICACIÓN DE REGLAMENTOS TÉCNICOS Y METROLOGÍA LEGAL</v>
      </c>
      <c r="W172"/>
      <c r="X172"/>
    </row>
    <row r="173" spans="1:24" x14ac:dyDescent="0.25">
      <c r="A173" s="31" t="s">
        <v>1267</v>
      </c>
      <c r="B173" t="str">
        <f>VLOOKUP($A173,'Plan de acci�n consolidado 2025'!$A$3:$V$504,B$1,0)</f>
        <v>6000-DESPACHO DEL SUPERINTENDENTE DELEGADO PARA EL CONTROL Y VERIFICACIÓN DE REGLAMENTOS TÉCNICOS Y METROLOGÍA LEGAL</v>
      </c>
      <c r="C173">
        <f>VLOOKUP($A173,'Plan de acci�n consolidado 2025'!$A$3:$V$504,C$1,0)</f>
        <v>0</v>
      </c>
      <c r="D173" t="str">
        <f>VLOOKUP($A173,'Plan de acci�n consolidado 2025'!$A$3:$V$504,D$1,0)</f>
        <v>Actividad propia</v>
      </c>
      <c r="E173" t="str">
        <f>VLOOKUP($A173,'Plan de acci�n consolidado 2025'!$A$3:$V$504,E$1,0)</f>
        <v>6000.5.2</v>
      </c>
      <c r="F173" t="str">
        <f>VLOOKUP($A173,'Plan de acci�n consolidado 2025'!$A$3:$V$504,F$1,0)</f>
        <v>N/A</v>
      </c>
      <c r="G173" t="str">
        <f>VLOOKUP($A173,'Plan de acci�n consolidado 2025'!$A$3:$V$504,G$1,0)</f>
        <v>N/A</v>
      </c>
      <c r="H173" t="str">
        <f>VLOOKUP($A173,'Plan de acci�n consolidado 2025'!$A$3:$V$504,H$1,0)</f>
        <v>N/A</v>
      </c>
      <c r="I173" t="str">
        <f>VLOOKUP($A173,'Plan de acci�n consolidado 2025'!$A$3:$V$504,I$1,0)</f>
        <v>N/A</v>
      </c>
      <c r="J173" t="str">
        <f>VLOOKUP($A173,'Plan de acci�n consolidado 2025'!$A$3:$V$504,J$1,0)</f>
        <v>N/A</v>
      </c>
      <c r="K173" t="str">
        <f>VLOOKUP($A173,'Plan de acci�n consolidado 2025'!$A$3:$V$504,K$1,0)</f>
        <v>N/A</v>
      </c>
      <c r="L173" t="str">
        <f>VLOOKUP($A173,'Plan de acci�n consolidado 2025'!$A$3:$V$504,L$1,0)</f>
        <v>N/A</v>
      </c>
      <c r="M173" t="str">
        <f>VLOOKUP($A173,'Plan de acci�n consolidado 2025'!$A$3:$V$504,M$1,0)</f>
        <v>N/A</v>
      </c>
      <c r="N173" t="str">
        <f>VLOOKUP($A173,'Plan de acci�n consolidado 2025'!$A$3:$V$504,N$1,0)</f>
        <v>N/A</v>
      </c>
      <c r="O173" t="str">
        <f>VLOOKUP($A173,'Plan de acci�n consolidado 2025'!$A$3:$V$504,O$1,0)</f>
        <v>Revisar jurídicamente el proyecto de resolución y enviarlo a la dependencia solicitante. (Proyecto de resolución con observaciones y memorando y/o  correo electrónico de remisión a la dependencia solicitante)</v>
      </c>
      <c r="P173">
        <f>VLOOKUP($A173,'Plan de acci�n consolidado 2025'!$A$3:$V$504,P$1,0)</f>
        <v>10</v>
      </c>
      <c r="Q173">
        <f>VLOOKUP($A173,'Plan de acci�n consolidado 2025'!$A$3:$V$504,Q$1,0)</f>
        <v>1</v>
      </c>
      <c r="R173" t="str">
        <f>VLOOKUP($A173,'Plan de acci�n consolidado 2025'!$A$3:$V$504,R$1,0)</f>
        <v>Númerica</v>
      </c>
      <c r="S173" t="str">
        <f>VLOOKUP($A173,'Plan de acci�n consolidado 2025'!$A$3:$V$504,S$1,0)</f>
        <v># de Proyecto de resolución con observaciones y memorando y/o  correo electrónico de remisión a la dependencia solicitante / 1 Proyecto de resolución con observaciones y memorando y/o  correo electrónico de remisión a la dependencia solicitante</v>
      </c>
      <c r="T173" s="183" t="str">
        <f>VLOOKUP($A173,'Plan de acci�n consolidado 2025'!$A$3:$V$504,T$1,0)</f>
        <v>2025-03-06</v>
      </c>
      <c r="U173" s="183" t="str">
        <f>VLOOKUP($A173,'Plan de acci�n consolidado 2025'!$A$3:$V$504,U$1,0)</f>
        <v>2025-03-20</v>
      </c>
      <c r="V173" t="str">
        <f>VLOOKUP($A173,'Plan de acci�n consolidado 2025'!$A$3:$V$504,V$1,0)</f>
        <v>6000-DESPACHO DEL SUPERINTENDENTE DELEGADO PARA EL CONTROL Y VERIFICACIÓN DE REGLAMENTOS TÉCNICOS Y METROLOGÍA LEGAL</v>
      </c>
      <c r="W173"/>
      <c r="X173"/>
    </row>
    <row r="174" spans="1:24" x14ac:dyDescent="0.25">
      <c r="A174" s="31" t="s">
        <v>1269</v>
      </c>
      <c r="B174" t="str">
        <f>VLOOKUP($A174,'Plan de acci�n consolidado 2025'!$A$3:$V$504,B$1,0)</f>
        <v>6000-DESPACHO DEL SUPERINTENDENTE DELEGADO PARA EL CONTROL Y VERIFICACIÓN DE REGLAMENTOS TÉCNICOS Y METROLOGÍA LEGAL</v>
      </c>
      <c r="C174">
        <f>VLOOKUP($A174,'Plan de acci�n consolidado 2025'!$A$3:$V$504,C$1,0)</f>
        <v>0</v>
      </c>
      <c r="D174" t="str">
        <f>VLOOKUP($A174,'Plan de acci�n consolidado 2025'!$A$3:$V$504,D$1,0)</f>
        <v>Actividad propia</v>
      </c>
      <c r="E174" t="str">
        <f>VLOOKUP($A174,'Plan de acci�n consolidado 2025'!$A$3:$V$504,E$1,0)</f>
        <v>6000.5.3</v>
      </c>
      <c r="F174" t="str">
        <f>VLOOKUP($A174,'Plan de acci�n consolidado 2025'!$A$3:$V$504,F$1,0)</f>
        <v>N/A</v>
      </c>
      <c r="G174" t="str">
        <f>VLOOKUP($A174,'Plan de acci�n consolidado 2025'!$A$3:$V$504,G$1,0)</f>
        <v>N/A</v>
      </c>
      <c r="H174" t="str">
        <f>VLOOKUP($A174,'Plan de acci�n consolidado 2025'!$A$3:$V$504,H$1,0)</f>
        <v>N/A</v>
      </c>
      <c r="I174" t="str">
        <f>VLOOKUP($A174,'Plan de acci�n consolidado 2025'!$A$3:$V$504,I$1,0)</f>
        <v>N/A</v>
      </c>
      <c r="J174" t="str">
        <f>VLOOKUP($A174,'Plan de acci�n consolidado 2025'!$A$3:$V$504,J$1,0)</f>
        <v>N/A</v>
      </c>
      <c r="K174" t="str">
        <f>VLOOKUP($A174,'Plan de acci�n consolidado 2025'!$A$3:$V$504,K$1,0)</f>
        <v>N/A</v>
      </c>
      <c r="L174" t="str">
        <f>VLOOKUP($A174,'Plan de acci�n consolidado 2025'!$A$3:$V$504,L$1,0)</f>
        <v>N/A</v>
      </c>
      <c r="M174" t="str">
        <f>VLOOKUP($A174,'Plan de acci�n consolidado 2025'!$A$3:$V$504,M$1,0)</f>
        <v>N/A</v>
      </c>
      <c r="N174" t="str">
        <f>VLOOKUP($A174,'Plan de acci�n consolidado 2025'!$A$3:$V$504,N$1,0)</f>
        <v>N/A</v>
      </c>
      <c r="O174" t="str">
        <f>VLOOKUP($A174,'Plan de acci�n consolidado 2025'!$A$3:$V$504,O$1,0)</f>
        <v>Ajustar el proyecto de resolución según los comentarios y remitir al Grupo de Regulación para publicación. (Correo electrónico de remisión y proyecto de acto administrativo ajustado / Único entregable)</v>
      </c>
      <c r="P174">
        <f>VLOOKUP($A174,'Plan de acci�n consolidado 2025'!$A$3:$V$504,P$1,0)</f>
        <v>10</v>
      </c>
      <c r="Q174">
        <f>VLOOKUP($A174,'Plan de acci�n consolidado 2025'!$A$3:$V$504,Q$1,0)</f>
        <v>1</v>
      </c>
      <c r="R174" t="str">
        <f>VLOOKUP($A174,'Plan de acci�n consolidado 2025'!$A$3:$V$504,R$1,0)</f>
        <v>Númerica</v>
      </c>
      <c r="S174" t="str">
        <f>VLOOKUP($A174,'Plan de acci�n consolidado 2025'!$A$3:$V$504,S$1,0)</f>
        <v># de Correo electrónico de remisión y proyecto de acto administrativo ajustado / Único entregable / 1 Correo electrónico de remisión y proyecto de acto administrativo ajustado / Único entregable</v>
      </c>
      <c r="T174" s="183" t="str">
        <f>VLOOKUP($A174,'Plan de acci�n consolidado 2025'!$A$3:$V$504,T$1,0)</f>
        <v>2025-03-21</v>
      </c>
      <c r="U174" s="183" t="str">
        <f>VLOOKUP($A174,'Plan de acci�n consolidado 2025'!$A$3:$V$504,U$1,0)</f>
        <v>2025-04-25</v>
      </c>
      <c r="V174" t="str">
        <f>VLOOKUP($A174,'Plan de acci�n consolidado 2025'!$A$3:$V$504,V$1,0)</f>
        <v>6000-DESPACHO DEL SUPERINTENDENTE DELEGADO PARA EL CONTROL Y VERIFICACIÓN DE REGLAMENTOS TÉCNICOS Y METROLOGÍA LEGAL</v>
      </c>
      <c r="W174"/>
      <c r="X174"/>
    </row>
    <row r="175" spans="1:24" x14ac:dyDescent="0.25">
      <c r="A175" s="31" t="s">
        <v>1270</v>
      </c>
      <c r="B175" t="str">
        <f>VLOOKUP($A175,'Plan de acci�n consolidado 2025'!$A$3:$V$504,B$1,0)</f>
        <v>6000-DESPACHO DEL SUPERINTENDENTE DELEGADO PARA EL CONTROL Y VERIFICACIÓN DE REGLAMENTOS TÉCNICOS Y METROLOGÍA LEGAL</v>
      </c>
      <c r="C175">
        <f>VLOOKUP($A175,'Plan de acci�n consolidado 2025'!$A$3:$V$504,C$1,0)</f>
        <v>0</v>
      </c>
      <c r="D175" t="str">
        <f>VLOOKUP($A175,'Plan de acci�n consolidado 2025'!$A$3:$V$504,D$1,0)</f>
        <v>Actividad propia</v>
      </c>
      <c r="E175" t="str">
        <f>VLOOKUP($A175,'Plan de acci�n consolidado 2025'!$A$3:$V$504,E$1,0)</f>
        <v>6000.5.4</v>
      </c>
      <c r="F175" t="str">
        <f>VLOOKUP($A175,'Plan de acci�n consolidado 2025'!$A$3:$V$504,F$1,0)</f>
        <v>N/A</v>
      </c>
      <c r="G175" t="str">
        <f>VLOOKUP($A175,'Plan de acci�n consolidado 2025'!$A$3:$V$504,G$1,0)</f>
        <v>N/A</v>
      </c>
      <c r="H175" t="str">
        <f>VLOOKUP($A175,'Plan de acci�n consolidado 2025'!$A$3:$V$504,H$1,0)</f>
        <v>N/A</v>
      </c>
      <c r="I175" t="str">
        <f>VLOOKUP($A175,'Plan de acci�n consolidado 2025'!$A$3:$V$504,I$1,0)</f>
        <v>N/A</v>
      </c>
      <c r="J175" t="str">
        <f>VLOOKUP($A175,'Plan de acci�n consolidado 2025'!$A$3:$V$504,J$1,0)</f>
        <v>N/A</v>
      </c>
      <c r="K175" t="str">
        <f>VLOOKUP($A175,'Plan de acci�n consolidado 2025'!$A$3:$V$504,K$1,0)</f>
        <v>N/A</v>
      </c>
      <c r="L175" t="str">
        <f>VLOOKUP($A175,'Plan de acci�n consolidado 2025'!$A$3:$V$504,L$1,0)</f>
        <v>N/A</v>
      </c>
      <c r="M175" t="str">
        <f>VLOOKUP($A175,'Plan de acci�n consolidado 2025'!$A$3:$V$504,M$1,0)</f>
        <v>N/A</v>
      </c>
      <c r="N175" t="str">
        <f>VLOOKUP($A175,'Plan de acci�n consolidado 2025'!$A$3:$V$504,N$1,0)</f>
        <v>N/A</v>
      </c>
      <c r="O175" t="str">
        <f>VLOOKUP($A175,'Plan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75">
        <f>VLOOKUP($A175,'Plan de acci�n consolidado 2025'!$A$3:$V$504,P$1,0)</f>
        <v>10</v>
      </c>
      <c r="Q175">
        <f>VLOOKUP($A175,'Plan de acci�n consolidado 2025'!$A$3:$V$504,Q$1,0)</f>
        <v>1</v>
      </c>
      <c r="R175" t="str">
        <f>VLOOKUP($A175,'Plan de acci�n consolidado 2025'!$A$3:$V$504,R$1,0)</f>
        <v>Númerica</v>
      </c>
      <c r="S175" t="str">
        <f>VLOOKUP($A175,'Plan de acci�n consolidado 2025'!$A$3:$V$504,S$1,0)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75" s="183" t="str">
        <f>VLOOKUP($A175,'Plan de acci�n consolidado 2025'!$A$3:$V$504,T$1,0)</f>
        <v>2025-05-26</v>
      </c>
      <c r="U175" s="183" t="str">
        <f>VLOOKUP($A175,'Plan de acci�n consolidado 2025'!$A$3:$V$504,U$1,0)</f>
        <v>2025-07-18</v>
      </c>
      <c r="V175" t="str">
        <f>VLOOKUP($A175,'Plan de acci�n consolidado 2025'!$A$3:$V$504,V$1,0)</f>
        <v>6000-DESPACHO DEL SUPERINTENDENTE DELEGADO PARA EL CONTROL Y VERIFICACIÓN DE REGLAMENTOS TÉCNICOS Y METROLOGÍA LEGAL</v>
      </c>
      <c r="W175"/>
      <c r="X175"/>
    </row>
    <row r="176" spans="1:24" x14ac:dyDescent="0.25">
      <c r="A176" s="31" t="s">
        <v>1271</v>
      </c>
      <c r="B176" t="str">
        <f>VLOOKUP($A176,'Plan de acci�n consolidado 2025'!$A$3:$V$504,B$1,0)</f>
        <v>6000-DESPACHO DEL SUPERINTENDENTE DELEGADO PARA EL CONTROL Y VERIFICACIÓN DE REGLAMENTOS TÉCNICOS Y METROLOGÍA LEGAL</v>
      </c>
      <c r="C176">
        <f>VLOOKUP($A176,'Plan de acci�n consolidado 2025'!$A$3:$V$504,C$1,0)</f>
        <v>0</v>
      </c>
      <c r="D176" t="str">
        <f>VLOOKUP($A176,'Plan de acci�n consolidado 2025'!$A$3:$V$504,D$1,0)</f>
        <v>Actividad propia</v>
      </c>
      <c r="E176" t="str">
        <f>VLOOKUP($A176,'Plan de acci�n consolidado 2025'!$A$3:$V$504,E$1,0)</f>
        <v>6000.5.5</v>
      </c>
      <c r="F176" t="str">
        <f>VLOOKUP($A176,'Plan de acci�n consolidado 2025'!$A$3:$V$504,F$1,0)</f>
        <v>N/A</v>
      </c>
      <c r="G176" t="str">
        <f>VLOOKUP($A176,'Plan de acci�n consolidado 2025'!$A$3:$V$504,G$1,0)</f>
        <v>N/A</v>
      </c>
      <c r="H176" t="str">
        <f>VLOOKUP($A176,'Plan de acci�n consolidado 2025'!$A$3:$V$504,H$1,0)</f>
        <v>N/A</v>
      </c>
      <c r="I176" t="str">
        <f>VLOOKUP($A176,'Plan de acci�n consolidado 2025'!$A$3:$V$504,I$1,0)</f>
        <v>N/A</v>
      </c>
      <c r="J176" t="str">
        <f>VLOOKUP($A176,'Plan de acci�n consolidado 2025'!$A$3:$V$504,J$1,0)</f>
        <v>N/A</v>
      </c>
      <c r="K176" t="str">
        <f>VLOOKUP($A176,'Plan de acci�n consolidado 2025'!$A$3:$V$504,K$1,0)</f>
        <v>N/A</v>
      </c>
      <c r="L176" t="str">
        <f>VLOOKUP($A176,'Plan de acci�n consolidado 2025'!$A$3:$V$504,L$1,0)</f>
        <v>N/A</v>
      </c>
      <c r="M176" t="str">
        <f>VLOOKUP($A176,'Plan de acci�n consolidado 2025'!$A$3:$V$504,M$1,0)</f>
        <v>N/A</v>
      </c>
      <c r="N176" t="str">
        <f>VLOOKUP($A176,'Plan de acci�n consolidado 2025'!$A$3:$V$504,N$1,0)</f>
        <v>N/A</v>
      </c>
      <c r="O176" t="str">
        <f>VLOOKUP($A176,'Plan de acci�n consolidado 2025'!$A$3:$V$504,O$1,0)</f>
        <v>Remitir el proyecto de acto administrativo a la Dirección de Regulación del Ministerio de Comercio, Industria y Turismo para obtener concepto previo. (correo electrónico de remisión (o memo de traslado) y proyecto de acto administrativo  / Único entregable)</v>
      </c>
      <c r="P176">
        <f>VLOOKUP($A176,'Plan de acci�n consolidado 2025'!$A$3:$V$504,P$1,0)</f>
        <v>10</v>
      </c>
      <c r="Q176">
        <f>VLOOKUP($A176,'Plan de acci�n consolidado 2025'!$A$3:$V$504,Q$1,0)</f>
        <v>1</v>
      </c>
      <c r="R176" t="str">
        <f>VLOOKUP($A176,'Plan de acci�n consolidado 2025'!$A$3:$V$504,R$1,0)</f>
        <v>Númerica</v>
      </c>
      <c r="S176" t="str">
        <f>VLOOKUP($A176,'Plan de acci�n consolidado 2025'!$A$3:$V$504,S$1,0)</f>
        <v># de Correo electrónico de remisión (o memo de traslado) y proyecto de acto administrativo  / Único entregable / 1 Correo electrónico de remisión (o memo de traslado) y proyecto de acto administrativo  / Único entregable</v>
      </c>
      <c r="T176" s="183" t="str">
        <f>VLOOKUP($A176,'Plan de acci�n consolidado 2025'!$A$3:$V$504,T$1,0)</f>
        <v>2025-07-21</v>
      </c>
      <c r="U176" s="183" t="str">
        <f>VLOOKUP($A176,'Plan de acci�n consolidado 2025'!$A$3:$V$504,U$1,0)</f>
        <v>2025-08-15</v>
      </c>
      <c r="V176" t="str">
        <f>VLOOKUP($A176,'Plan de acci�n consolidado 2025'!$A$3:$V$504,V$1,0)</f>
        <v>6000-DESPACHO DEL SUPERINTENDENTE DELEGADO PARA EL CONTROL Y VERIFICACIÓN DE REGLAMENTOS TÉCNICOS Y METROLOGÍA LEGAL</v>
      </c>
      <c r="W176"/>
      <c r="X176"/>
    </row>
    <row r="177" spans="1:24" x14ac:dyDescent="0.25">
      <c r="A177" s="31" t="s">
        <v>1272</v>
      </c>
      <c r="B177" t="str">
        <f>VLOOKUP($A177,'Plan de acci�n consolidado 2025'!$A$3:$V$504,B$1,0)</f>
        <v>6000-DESPACHO DEL SUPERINTENDENTE DELEGADO PARA EL CONTROL Y VERIFICACIÓN DE REGLAMENTOS TÉCNICOS Y METROLOGÍA LEGAL</v>
      </c>
      <c r="C177">
        <f>VLOOKUP($A177,'Plan de acci�n consolidado 2025'!$A$3:$V$504,C$1,0)</f>
        <v>0</v>
      </c>
      <c r="D177" t="str">
        <f>VLOOKUP($A177,'Plan de acci�n consolidado 2025'!$A$3:$V$504,D$1,0)</f>
        <v>Actividad propia</v>
      </c>
      <c r="E177" t="str">
        <f>VLOOKUP($A177,'Plan de acci�n consolidado 2025'!$A$3:$V$504,E$1,0)</f>
        <v>6000.5.6</v>
      </c>
      <c r="F177" t="str">
        <f>VLOOKUP($A177,'Plan de acci�n consolidado 2025'!$A$3:$V$504,F$1,0)</f>
        <v>N/A</v>
      </c>
      <c r="G177" t="str">
        <f>VLOOKUP($A177,'Plan de acci�n consolidado 2025'!$A$3:$V$504,G$1,0)</f>
        <v>N/A</v>
      </c>
      <c r="H177" t="str">
        <f>VLOOKUP($A177,'Plan de acci�n consolidado 2025'!$A$3:$V$504,H$1,0)</f>
        <v>N/A</v>
      </c>
      <c r="I177" t="str">
        <f>VLOOKUP($A177,'Plan de acci�n consolidado 2025'!$A$3:$V$504,I$1,0)</f>
        <v>N/A</v>
      </c>
      <c r="J177" t="str">
        <f>VLOOKUP($A177,'Plan de acci�n consolidado 2025'!$A$3:$V$504,J$1,0)</f>
        <v>N/A</v>
      </c>
      <c r="K177" t="str">
        <f>VLOOKUP($A177,'Plan de acci�n consolidado 2025'!$A$3:$V$504,K$1,0)</f>
        <v>N/A</v>
      </c>
      <c r="L177" t="str">
        <f>VLOOKUP($A177,'Plan de acci�n consolidado 2025'!$A$3:$V$504,L$1,0)</f>
        <v>N/A</v>
      </c>
      <c r="M177" t="str">
        <f>VLOOKUP($A177,'Plan de acci�n consolidado 2025'!$A$3:$V$504,M$1,0)</f>
        <v>N/A</v>
      </c>
      <c r="N177" t="str">
        <f>VLOOKUP($A177,'Plan de acci�n consolidado 2025'!$A$3:$V$504,N$1,0)</f>
        <v>N/A</v>
      </c>
      <c r="O177" t="str">
        <f>VLOOKUP($A177,'Plan de acci�n consolidado 2025'!$A$3:$V$504,O$1,0)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77">
        <f>VLOOKUP($A177,'Plan de acci�n consolidado 2025'!$A$3:$V$504,P$1,0)</f>
        <v>25</v>
      </c>
      <c r="Q177">
        <f>VLOOKUP($A177,'Plan de acci�n consolidado 2025'!$A$3:$V$504,Q$1,0)</f>
        <v>1</v>
      </c>
      <c r="R177" t="str">
        <f>VLOOKUP($A177,'Plan de acci�n consolidado 2025'!$A$3:$V$504,R$1,0)</f>
        <v>Númerica</v>
      </c>
      <c r="S177" t="str">
        <f>VLOOKUP($A177,'Plan de acci�n consolidado 2025'!$A$3:$V$504,S$1,0)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77" s="183" t="str">
        <f>VLOOKUP($A177,'Plan de acci�n consolidado 2025'!$A$3:$V$504,T$1,0)</f>
        <v>2025-09-01</v>
      </c>
      <c r="U177" s="183" t="str">
        <f>VLOOKUP($A177,'Plan de acci�n consolidado 2025'!$A$3:$V$504,U$1,0)</f>
        <v>2025-10-03</v>
      </c>
      <c r="V177" t="str">
        <f>VLOOKUP($A177,'Plan de acci�n consolidado 2025'!$A$3:$V$504,V$1,0)</f>
        <v>6000-DESPACHO DEL SUPERINTENDENTE DELEGADO PARA EL CONTROL Y VERIFICACIÓN DE REGLAMENTOS TÉCNICOS Y METROLOGÍA LEGAL</v>
      </c>
      <c r="W177"/>
      <c r="X177"/>
    </row>
    <row r="178" spans="1:24" x14ac:dyDescent="0.25">
      <c r="A178" s="31" t="s">
        <v>1273</v>
      </c>
      <c r="B178" t="str">
        <f>VLOOKUP($A178,'Plan de acci�n consolidado 2025'!$A$3:$V$504,B$1,0)</f>
        <v>6000-DESPACHO DEL SUPERINTENDENTE DELEGADO PARA EL CONTROL Y VERIFICACIÓN DE REGLAMENTOS TÉCNICOS Y METROLOGÍA LEGAL</v>
      </c>
      <c r="C178">
        <f>VLOOKUP($A178,'Plan de acci�n consolidado 2025'!$A$3:$V$504,C$1,0)</f>
        <v>0</v>
      </c>
      <c r="D178" t="str">
        <f>VLOOKUP($A178,'Plan de acci�n consolidado 2025'!$A$3:$V$504,D$1,0)</f>
        <v>Actividad propia</v>
      </c>
      <c r="E178" t="str">
        <f>VLOOKUP($A178,'Plan de acci�n consolidado 2025'!$A$3:$V$504,E$1,0)</f>
        <v>6000.5.7</v>
      </c>
      <c r="F178" t="str">
        <f>VLOOKUP($A178,'Plan de acci�n consolidado 2025'!$A$3:$V$504,F$1,0)</f>
        <v>N/A</v>
      </c>
      <c r="G178" t="str">
        <f>VLOOKUP($A178,'Plan de acci�n consolidado 2025'!$A$3:$V$504,G$1,0)</f>
        <v>N/A</v>
      </c>
      <c r="H178" t="str">
        <f>VLOOKUP($A178,'Plan de acci�n consolidado 2025'!$A$3:$V$504,H$1,0)</f>
        <v>N/A</v>
      </c>
      <c r="I178" t="str">
        <f>VLOOKUP($A178,'Plan de acci�n consolidado 2025'!$A$3:$V$504,I$1,0)</f>
        <v>N/A</v>
      </c>
      <c r="J178" t="str">
        <f>VLOOKUP($A178,'Plan de acci�n consolidado 2025'!$A$3:$V$504,J$1,0)</f>
        <v>N/A</v>
      </c>
      <c r="K178" t="str">
        <f>VLOOKUP($A178,'Plan de acci�n consolidado 2025'!$A$3:$V$504,K$1,0)</f>
        <v>N/A</v>
      </c>
      <c r="L178" t="str">
        <f>VLOOKUP($A178,'Plan de acci�n consolidado 2025'!$A$3:$V$504,L$1,0)</f>
        <v>N/A</v>
      </c>
      <c r="M178" t="str">
        <f>VLOOKUP($A178,'Plan de acci�n consolidado 2025'!$A$3:$V$504,M$1,0)</f>
        <v>N/A</v>
      </c>
      <c r="N178" t="str">
        <f>VLOOKUP($A178,'Plan de acci�n consolidado 2025'!$A$3:$V$504,N$1,0)</f>
        <v>N/A</v>
      </c>
      <c r="O178" t="str">
        <f>VLOOKUP($A178,'Plan de acci�n consolidado 2025'!$A$3:$V$504,O$1,0)</f>
        <v>Remitir el proyecto de acto administrativo a abogacía de la competencia. (correo electrónico de remisión (o memo de traslado) y proyecto de acto administrativo  / Único entregable)</v>
      </c>
      <c r="P178">
        <f>VLOOKUP($A178,'Plan de acci�n consolidado 2025'!$A$3:$V$504,P$1,0)</f>
        <v>25</v>
      </c>
      <c r="Q178">
        <f>VLOOKUP($A178,'Plan de acci�n consolidado 2025'!$A$3:$V$504,Q$1,0)</f>
        <v>1</v>
      </c>
      <c r="R178" t="str">
        <f>VLOOKUP($A178,'Plan de acci�n consolidado 2025'!$A$3:$V$504,R$1,0)</f>
        <v>Númerica</v>
      </c>
      <c r="S178" t="str">
        <f>VLOOKUP($A178,'Plan de acci�n consolidado 2025'!$A$3:$V$504,S$1,0)</f>
        <v># de Correo electrónico de remisión (o memo de traslado) y proyecto de acto administrativo  / Único entregable / 1 Correo electrónico de remisión (o memo de traslado) y proyecto de acto administrativo  / Único entregable</v>
      </c>
      <c r="T178" s="183" t="str">
        <f>VLOOKUP($A178,'Plan de acci�n consolidado 2025'!$A$3:$V$504,T$1,0)</f>
        <v>2025-10-06</v>
      </c>
      <c r="U178" s="183" t="str">
        <f>VLOOKUP($A178,'Plan de acci�n consolidado 2025'!$A$3:$V$504,U$1,0)</f>
        <v>2025-10-31</v>
      </c>
      <c r="V178" t="str">
        <f>VLOOKUP($A178,'Plan de acci�n consolidado 2025'!$A$3:$V$504,V$1,0)</f>
        <v>6000-DESPACHO DEL SUPERINTENDENTE DELEGADO PARA EL CONTROL Y VERIFICACIÓN DE REGLAMENTOS TÉCNICOS Y METROLOGÍA LEGAL</v>
      </c>
      <c r="W178"/>
      <c r="X178"/>
    </row>
    <row r="179" spans="1:24" x14ac:dyDescent="0.25">
      <c r="A179" s="31" t="s">
        <v>1274</v>
      </c>
      <c r="B179" t="str">
        <f>VLOOKUP($A179,'Plan de acci�n consolidado 2025'!$A$3:$V$504,B$1,0)</f>
        <v>6000-DESPACHO DEL SUPERINTENDENTE DELEGADO PARA EL CONTROL Y VERIFICACIÓN DE REGLAMENTOS TÉCNICOS Y METROLOGÍA LEGAL</v>
      </c>
      <c r="C179">
        <f>VLOOKUP($A179,'Plan de acci�n consolidado 2025'!$A$3:$V$504,C$1,0)</f>
        <v>0</v>
      </c>
      <c r="D179" t="str">
        <f>VLOOKUP($A179,'Plan de acci�n consolidado 2025'!$A$3:$V$504,D$1,0)</f>
        <v>Producto</v>
      </c>
      <c r="E179" t="str">
        <f>VLOOKUP($A179,'Plan de acci�n consolidado 2025'!$A$3:$V$504,E$1,0)</f>
        <v>6000.6</v>
      </c>
      <c r="F179" t="str">
        <f>VLOOKUP($A179,'Plan de acci�n consolidado 2025'!$A$3:$V$504,F$1,0)</f>
        <v>Operativo</v>
      </c>
      <c r="G179" t="str">
        <f>VLOOKUP($A179,'Plan de acci�n consolidado 2025'!$A$3:$V$504,G$1,0)</f>
        <v xml:space="preserve">Promover el enfoque preventivo, diferencial y territorial en el que hacer misional de la entidad 
</v>
      </c>
      <c r="H179" t="str">
        <f>VLOOKUP($A179,'Plan de acci�n consolidado 2025'!$A$3:$V$504,H$1,0)</f>
        <v xml:space="preserve">Cumplimiento de productos del PAI asociados a Promover el enfoque preventivo, diferencial y territorial en el que hacer misional de la entidad 
</v>
      </c>
      <c r="I179" t="str">
        <f>VLOOKUP($A179,'Plan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9" t="str">
        <f>VLOOKUP($A179,'Plan de acci�n consolidado 2025'!$A$3:$V$504,J$1,0)</f>
        <v xml:space="preserve">PND - 4-04-1-c- Transformación productiva, internacionalización y acción climática - Políticas de competencia, consumidor e infraestructura de la calidad modernas </v>
      </c>
      <c r="K179" t="str">
        <f>VLOOKUP($A179,'Plan de acci�n consolidado 2025'!$A$3:$V$504,K$1,0)</f>
        <v>No</v>
      </c>
      <c r="L179" t="str">
        <f>VLOOKUP($A179,'Plan de acci�n consolidado 2025'!$A$3:$V$504,L$1,0)</f>
        <v>C-3503-0200-0016-40401c</v>
      </c>
      <c r="M179" t="str">
        <f>VLOOKUP($A179,'Plan de acci�n consolidado 2025'!$A$3:$V$504,M$1,0)</f>
        <v>Política Gestión Documental _DIMENSIÓN Información y Comunicación</v>
      </c>
      <c r="N179" t="str">
        <f>VLOOKUP($A179,'Plan de acci�n consolidado 2025'!$A$3:$V$504,N$1,0)</f>
        <v>PND_18_Fortalecer institucionalmente el Subsistema NacionalDe laCalidad</v>
      </c>
      <c r="O179" t="str">
        <f>VLOOKUP($A179,'Plan de acci�n consolidado 2025'!$A$3:$V$504,O$1,0)</f>
        <v>Análisis de Impacto Normativo -AIN Ex post del Reglamento Técnico Metrológico aplicable a Preempacados. Etapas 5 a 6.</v>
      </c>
      <c r="P179">
        <f>VLOOKUP($A179,'Plan de acci�n consolidado 2025'!$A$3:$V$504,P$1,0)</f>
        <v>14</v>
      </c>
      <c r="Q179">
        <f>VLOOKUP($A179,'Plan de acci�n consolidado 2025'!$A$3:$V$504,Q$1,0)</f>
        <v>75</v>
      </c>
      <c r="R179" t="str">
        <f>VLOOKUP($A179,'Plan de acci�n consolidado 2025'!$A$3:$V$504,R$1,0)</f>
        <v>Porcentual</v>
      </c>
      <c r="S179" t="str">
        <f>VLOOKUP($A179,'Plan de acci�n consolidado 2025'!$A$3:$V$504,S$1,0)</f>
        <v>% de Documento  de los pasos 5 al 6  ajustado y correo electrónico de remisión  al Grupo de Trabajo de Regulación / Único entregable / 75% de Documento  de los pasos 5 al 6  ajustado y correo electrónico de remisión  al Grupo de Trabajo de Regulación / Único entregable</v>
      </c>
      <c r="T179" s="183" t="str">
        <f>VLOOKUP($A179,'Plan de acci�n consolidado 2025'!$A$3:$V$504,T$1,0)</f>
        <v>2025-07-01</v>
      </c>
      <c r="U179" s="183" t="str">
        <f>VLOOKUP($A179,'Plan de acci�n consolidado 2025'!$A$3:$V$504,U$1,0)</f>
        <v>2025-12-12</v>
      </c>
      <c r="V179" t="str">
        <f>VLOOKUP($A179,'Plan de acci�n consolidado 2025'!$A$3:$V$504,V$1,0)</f>
        <v>6000-DESPACHO DEL SUPERINTENDENTE DELEGADO PARA EL CONTROL Y VERIFICACIÓN DE REGLAMENTOS TÉCNICOS Y METROLOGÍA LEGAL</v>
      </c>
      <c r="W179"/>
      <c r="X179"/>
    </row>
    <row r="180" spans="1:24" x14ac:dyDescent="0.25">
      <c r="A180" s="31" t="s">
        <v>1276</v>
      </c>
      <c r="B180" t="str">
        <f>VLOOKUP($A180,'Plan de acci�n consolidado 2025'!$A$3:$V$504,B$1,0)</f>
        <v>6000-DESPACHO DEL SUPERINTENDENTE DELEGADO PARA EL CONTROL Y VERIFICACIÓN DE REGLAMENTOS TÉCNICOS Y METROLOGÍA LEGAL</v>
      </c>
      <c r="C180">
        <f>VLOOKUP($A180,'Plan de acci�n consolidado 2025'!$A$3:$V$504,C$1,0)</f>
        <v>0</v>
      </c>
      <c r="D180" t="str">
        <f>VLOOKUP($A180,'Plan de acci�n consolidado 2025'!$A$3:$V$504,D$1,0)</f>
        <v>Actividad propia</v>
      </c>
      <c r="E180" t="str">
        <f>VLOOKUP($A180,'Plan de acci�n consolidado 2025'!$A$3:$V$504,E$1,0)</f>
        <v>6000.6.1</v>
      </c>
      <c r="F180" t="str">
        <f>VLOOKUP($A180,'Plan de acci�n consolidado 2025'!$A$3:$V$504,F$1,0)</f>
        <v>N/A</v>
      </c>
      <c r="G180" t="str">
        <f>VLOOKUP($A180,'Plan de acci�n consolidado 2025'!$A$3:$V$504,G$1,0)</f>
        <v>N/A</v>
      </c>
      <c r="H180" t="str">
        <f>VLOOKUP($A180,'Plan de acci�n consolidado 2025'!$A$3:$V$504,H$1,0)</f>
        <v>N/A</v>
      </c>
      <c r="I180" t="str">
        <f>VLOOKUP($A180,'Plan de acci�n consolidado 2025'!$A$3:$V$504,I$1,0)</f>
        <v>N/A</v>
      </c>
      <c r="J180" t="str">
        <f>VLOOKUP($A180,'Plan de acci�n consolidado 2025'!$A$3:$V$504,J$1,0)</f>
        <v>N/A</v>
      </c>
      <c r="K180" t="str">
        <f>VLOOKUP($A180,'Plan de acci�n consolidado 2025'!$A$3:$V$504,K$1,0)</f>
        <v>N/A</v>
      </c>
      <c r="L180" t="str">
        <f>VLOOKUP($A180,'Plan de acci�n consolidado 2025'!$A$3:$V$504,L$1,0)</f>
        <v>N/A</v>
      </c>
      <c r="M180" t="str">
        <f>VLOOKUP($A180,'Plan de acci�n consolidado 2025'!$A$3:$V$504,M$1,0)</f>
        <v>N/A</v>
      </c>
      <c r="N180" t="str">
        <f>VLOOKUP($A180,'Plan de acci�n consolidado 2025'!$A$3:$V$504,N$1,0)</f>
        <v>N/A</v>
      </c>
      <c r="O180" t="str">
        <f>VLOOKUP($A180,'Plan de acci�n consolidado 2025'!$A$3:$V$504,O$1,0)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180">
        <f>VLOOKUP($A180,'Plan de acci�n consolidado 2025'!$A$3:$V$504,P$1,0)</f>
        <v>20</v>
      </c>
      <c r="Q180">
        <f>VLOOKUP($A180,'Plan de acci�n consolidado 2025'!$A$3:$V$504,Q$1,0)</f>
        <v>1</v>
      </c>
      <c r="R180" t="str">
        <f>VLOOKUP($A180,'Plan de acci�n consolidado 2025'!$A$3:$V$504,R$1,0)</f>
        <v>Númerica</v>
      </c>
      <c r="S180" t="str">
        <f>VLOOKUP($A180,'Plan de acci�n consolidado 2025'!$A$3:$V$504,S$1,0)</f>
        <v># de Documento con los pasos del 5 al 6  y correo electrónico de remisión al Grupo de Trabajo de Regulación / Único entregable / 1 Documento con los pasos del 5 al 6  y correo electrónico de remisión al Grupo de Trabajo de Regulación / Único entregable</v>
      </c>
      <c r="T180" s="183" t="str">
        <f>VLOOKUP($A180,'Plan de acci�n consolidado 2025'!$A$3:$V$504,T$1,0)</f>
        <v>2025-07-01</v>
      </c>
      <c r="U180" s="183" t="str">
        <f>VLOOKUP($A180,'Plan de acci�n consolidado 2025'!$A$3:$V$504,U$1,0)</f>
        <v>2025-10-30</v>
      </c>
      <c r="V180" t="str">
        <f>VLOOKUP($A180,'Plan de acci�n consolidado 2025'!$A$3:$V$504,V$1,0)</f>
        <v>6000-DESPACHO DEL SUPERINTENDENTE DELEGADO PARA EL CONTROL Y VERIFICACIÓN DE REGLAMENTOS TÉCNICOS Y METROLOGÍA LEGAL</v>
      </c>
      <c r="W180"/>
      <c r="X180"/>
    </row>
    <row r="181" spans="1:24" x14ac:dyDescent="0.25">
      <c r="A181" s="31" t="s">
        <v>1278</v>
      </c>
      <c r="B181" t="str">
        <f>VLOOKUP($A181,'Plan de acci�n consolidado 2025'!$A$3:$V$504,B$1,0)</f>
        <v>6000-DESPACHO DEL SUPERINTENDENTE DELEGADO PARA EL CONTROL Y VERIFICACIÓN DE REGLAMENTOS TÉCNICOS Y METROLOGÍA LEGAL</v>
      </c>
      <c r="C181">
        <f>VLOOKUP($A181,'Plan de acci�n consolidado 2025'!$A$3:$V$504,C$1,0)</f>
        <v>0</v>
      </c>
      <c r="D181" t="str">
        <f>VLOOKUP($A181,'Plan de acci�n consolidado 2025'!$A$3:$V$504,D$1,0)</f>
        <v>Actividad propia</v>
      </c>
      <c r="E181" t="str">
        <f>VLOOKUP($A181,'Plan de acci�n consolidado 2025'!$A$3:$V$504,E$1,0)</f>
        <v>6000.6.2</v>
      </c>
      <c r="F181" t="str">
        <f>VLOOKUP($A181,'Plan de acci�n consolidado 2025'!$A$3:$V$504,F$1,0)</f>
        <v>N/A</v>
      </c>
      <c r="G181" t="str">
        <f>VLOOKUP($A181,'Plan de acci�n consolidado 2025'!$A$3:$V$504,G$1,0)</f>
        <v>N/A</v>
      </c>
      <c r="H181" t="str">
        <f>VLOOKUP($A181,'Plan de acci�n consolidado 2025'!$A$3:$V$504,H$1,0)</f>
        <v>N/A</v>
      </c>
      <c r="I181" t="str">
        <f>VLOOKUP($A181,'Plan de acci�n consolidado 2025'!$A$3:$V$504,I$1,0)</f>
        <v>N/A</v>
      </c>
      <c r="J181" t="str">
        <f>VLOOKUP($A181,'Plan de acci�n consolidado 2025'!$A$3:$V$504,J$1,0)</f>
        <v>N/A</v>
      </c>
      <c r="K181" t="str">
        <f>VLOOKUP($A181,'Plan de acci�n consolidado 2025'!$A$3:$V$504,K$1,0)</f>
        <v>N/A</v>
      </c>
      <c r="L181" t="str">
        <f>VLOOKUP($A181,'Plan de acci�n consolidado 2025'!$A$3:$V$504,L$1,0)</f>
        <v>N/A</v>
      </c>
      <c r="M181" t="str">
        <f>VLOOKUP($A181,'Plan de acci�n consolidado 2025'!$A$3:$V$504,M$1,0)</f>
        <v>N/A</v>
      </c>
      <c r="N181" t="str">
        <f>VLOOKUP($A181,'Plan de acci�n consolidado 2025'!$A$3:$V$504,N$1,0)</f>
        <v>N/A</v>
      </c>
      <c r="O181" t="str">
        <f>VLOOKUP($A181,'Plan de acci�n consolidado 2025'!$A$3:$V$504,O$1,0)</f>
        <v>Revisar jurídicamente el documento de los pasos 5 al 6 y enviarlo a la dependencia solicitante. (Documento de los pasos 5 al 6 con observaciones y correo electrónico de remisión a la dependencia solicitante / Único entregable)</v>
      </c>
      <c r="P181">
        <f>VLOOKUP($A181,'Plan de acci�n consolidado 2025'!$A$3:$V$504,P$1,0)</f>
        <v>30</v>
      </c>
      <c r="Q181">
        <f>VLOOKUP($A181,'Plan de acci�n consolidado 2025'!$A$3:$V$504,Q$1,0)</f>
        <v>1</v>
      </c>
      <c r="R181" t="str">
        <f>VLOOKUP($A181,'Plan de acci�n consolidado 2025'!$A$3:$V$504,R$1,0)</f>
        <v>Númerica</v>
      </c>
      <c r="S181" t="str">
        <f>VLOOKUP($A181,'Plan de acci�n consolidado 2025'!$A$3:$V$504,S$1,0)</f>
        <v># de Documento de los pasos 5 al 6 con observaciones y correo electrónico de remisión a la dependencia solicitante / Único entregable / 1 Documento de los pasos 5 al 6 con observaciones y correo electrónico de remisión a la dependencia solicitante / Único entregable</v>
      </c>
      <c r="T181" s="183" t="str">
        <f>VLOOKUP($A181,'Plan de acci�n consolidado 2025'!$A$3:$V$504,T$1,0)</f>
        <v>2025-11-04</v>
      </c>
      <c r="U181" s="183" t="str">
        <f>VLOOKUP($A181,'Plan de acci�n consolidado 2025'!$A$3:$V$504,U$1,0)</f>
        <v>2025-11-21</v>
      </c>
      <c r="V181" t="str">
        <f>VLOOKUP($A181,'Plan de acci�n consolidado 2025'!$A$3:$V$504,V$1,0)</f>
        <v>6000-DESPACHO DEL SUPERINTENDENTE DELEGADO PARA EL CONTROL Y VERIFICACIÓN DE REGLAMENTOS TÉCNICOS Y METROLOGÍA LEGAL</v>
      </c>
      <c r="W181"/>
      <c r="X181"/>
    </row>
    <row r="182" spans="1:24" x14ac:dyDescent="0.25">
      <c r="A182" s="31" t="s">
        <v>1280</v>
      </c>
      <c r="B182" t="str">
        <f>VLOOKUP($A182,'Plan de acci�n consolidado 2025'!$A$3:$V$504,B$1,0)</f>
        <v>6000-DESPACHO DEL SUPERINTENDENTE DELEGADO PARA EL CONTROL Y VERIFICACIÓN DE REGLAMENTOS TÉCNICOS Y METROLOGÍA LEGAL</v>
      </c>
      <c r="C182">
        <f>VLOOKUP($A182,'Plan de acci�n consolidado 2025'!$A$3:$V$504,C$1,0)</f>
        <v>0</v>
      </c>
      <c r="D182" t="str">
        <f>VLOOKUP($A182,'Plan de acci�n consolidado 2025'!$A$3:$V$504,D$1,0)</f>
        <v>Actividad propia</v>
      </c>
      <c r="E182" t="str">
        <f>VLOOKUP($A182,'Plan de acci�n consolidado 2025'!$A$3:$V$504,E$1,0)</f>
        <v>6000.6.3</v>
      </c>
      <c r="F182" t="str">
        <f>VLOOKUP($A182,'Plan de acci�n consolidado 2025'!$A$3:$V$504,F$1,0)</f>
        <v>N/A</v>
      </c>
      <c r="G182" t="str">
        <f>VLOOKUP($A182,'Plan de acci�n consolidado 2025'!$A$3:$V$504,G$1,0)</f>
        <v>N/A</v>
      </c>
      <c r="H182" t="str">
        <f>VLOOKUP($A182,'Plan de acci�n consolidado 2025'!$A$3:$V$504,H$1,0)</f>
        <v>N/A</v>
      </c>
      <c r="I182" t="str">
        <f>VLOOKUP($A182,'Plan de acci�n consolidado 2025'!$A$3:$V$504,I$1,0)</f>
        <v>N/A</v>
      </c>
      <c r="J182" t="str">
        <f>VLOOKUP($A182,'Plan de acci�n consolidado 2025'!$A$3:$V$504,J$1,0)</f>
        <v>N/A</v>
      </c>
      <c r="K182" t="str">
        <f>VLOOKUP($A182,'Plan de acci�n consolidado 2025'!$A$3:$V$504,K$1,0)</f>
        <v>N/A</v>
      </c>
      <c r="L182" t="str">
        <f>VLOOKUP($A182,'Plan de acci�n consolidado 2025'!$A$3:$V$504,L$1,0)</f>
        <v>N/A</v>
      </c>
      <c r="M182" t="str">
        <f>VLOOKUP($A182,'Plan de acci�n consolidado 2025'!$A$3:$V$504,M$1,0)</f>
        <v>N/A</v>
      </c>
      <c r="N182" t="str">
        <f>VLOOKUP($A182,'Plan de acci�n consolidado 2025'!$A$3:$V$504,N$1,0)</f>
        <v>N/A</v>
      </c>
      <c r="O182" t="str">
        <f>VLOOKUP($A182,'Plan de acci�n consolidado 2025'!$A$3:$V$504,O$1,0)</f>
        <v>Ajustar el documento de los pasos 5 al 6  y remitirlo al Grupo de Trabajo de Regulación.  (Documento  de los pasos 5 al 6  ajustado y correo electrónico de remisión  al Grupo de Trabajo de Regulación / Único entregable)</v>
      </c>
      <c r="P182">
        <f>VLOOKUP($A182,'Plan de acci�n consolidado 2025'!$A$3:$V$504,P$1,0)</f>
        <v>50</v>
      </c>
      <c r="Q182">
        <f>VLOOKUP($A182,'Plan de acci�n consolidado 2025'!$A$3:$V$504,Q$1,0)</f>
        <v>1</v>
      </c>
      <c r="R182" t="str">
        <f>VLOOKUP($A182,'Plan de acci�n consolidado 2025'!$A$3:$V$504,R$1,0)</f>
        <v>Númerica</v>
      </c>
      <c r="S182" t="str">
        <f>VLOOKUP($A182,'Plan de acci�n consolidado 2025'!$A$3:$V$504,S$1,0)</f>
        <v># de Documento  de los pasos 5 al 6  ajustado y correo electrónico de remisión  al Grupo de Trabajo de Regulación / Único entregable / 1 Documento  de los pasos 5 al 6  ajustado y correo electrónico de remisión  al Grupo de Trabajo de Regulación / Único entregable</v>
      </c>
      <c r="T182" s="183" t="str">
        <f>VLOOKUP($A182,'Plan de acci�n consolidado 2025'!$A$3:$V$504,T$1,0)</f>
        <v>2025-11-24</v>
      </c>
      <c r="U182" s="183" t="str">
        <f>VLOOKUP($A182,'Plan de acci�n consolidado 2025'!$A$3:$V$504,U$1,0)</f>
        <v>2025-12-12</v>
      </c>
      <c r="V182" t="str">
        <f>VLOOKUP($A182,'Plan de acci�n consolidado 2025'!$A$3:$V$504,V$1,0)</f>
        <v>6000-DESPACHO DEL SUPERINTENDENTE DELEGADO PARA EL CONTROL Y VERIFICACIÓN DE REGLAMENTOS TÉCNICOS Y METROLOGÍA LEGAL</v>
      </c>
      <c r="W182"/>
      <c r="X182"/>
    </row>
    <row r="183" spans="1:24" x14ac:dyDescent="0.25">
      <c r="A183" s="31" t="s">
        <v>1282</v>
      </c>
      <c r="B183" t="str">
        <f>VLOOKUP($A183,'Plan de acci�n consolidado 2025'!$A$3:$V$504,B$1,0)</f>
        <v>6000-DESPACHO DEL SUPERINTENDENTE DELEGADO PARA EL CONTROL Y VERIFICACIÓN DE REGLAMENTOS TÉCNICOS Y METROLOGÍA LEGAL</v>
      </c>
      <c r="C183">
        <f>VLOOKUP($A183,'Plan de acci�n consolidado 2025'!$A$3:$V$504,C$1,0)</f>
        <v>0</v>
      </c>
      <c r="D183" t="str">
        <f>VLOOKUP($A183,'Plan de acci�n consolidado 2025'!$A$3:$V$504,D$1,0)</f>
        <v>Producto</v>
      </c>
      <c r="E183" t="str">
        <f>VLOOKUP($A183,'Plan de acci�n consolidado 2025'!$A$3:$V$504,E$1,0)</f>
        <v>6000.7</v>
      </c>
      <c r="F183" t="str">
        <f>VLOOKUP($A183,'Plan de acci�n consolidado 2025'!$A$3:$V$504,F$1,0)</f>
        <v>Operativo</v>
      </c>
      <c r="G183" t="str">
        <f>VLOOKUP($A183,'Plan de acci�n consolidado 2025'!$A$3:$V$504,G$1,0)</f>
        <v xml:space="preserve">Promover el enfoque preventivo, diferencial y territorial en el que hacer misional de la entidad 
</v>
      </c>
      <c r="H183" t="str">
        <f>VLOOKUP($A183,'Plan de acci�n consolidado 2025'!$A$3:$V$504,H$1,0)</f>
        <v xml:space="preserve">Cumplimiento de productos del PAI asociados a Promover el enfoque preventivo, diferencial y territorial en el que hacer misional de la entidad 
</v>
      </c>
      <c r="I183" t="str">
        <f>VLOOKUP($A183,'Plan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83" t="str">
        <f>VLOOKUP($A183,'Plan de acci�n consolidado 2025'!$A$3:$V$504,J$1,0)</f>
        <v>N/A</v>
      </c>
      <c r="K183" t="str">
        <f>VLOOKUP($A183,'Plan de acci�n consolidado 2025'!$A$3:$V$504,K$1,0)</f>
        <v>No</v>
      </c>
      <c r="L183" t="str">
        <f>VLOOKUP($A183,'Plan de acci�n consolidado 2025'!$A$3:$V$504,L$1,0)</f>
        <v>C-3503-0200-0016-40401c</v>
      </c>
      <c r="M183" t="str">
        <f>VLOOKUP($A183,'Plan de acci�n consolidado 2025'!$A$3:$V$504,M$1,0)</f>
        <v>Política Gestión Documental _DIMENSIÓN Información y Comunicación</v>
      </c>
      <c r="N183" t="str">
        <f>VLOOKUP($A183,'Plan de acci�n consolidado 2025'!$A$3:$V$504,N$1,0)</f>
        <v>PND_18_Fortalecer institucionalmente el Subsistema NacionalDe laCalidad</v>
      </c>
      <c r="O183" t="str">
        <f>VLOOKUP($A183,'Plan de acci�n consolidado 2025'!$A$3:$V$504,O$1,0)</f>
        <v>Análisis de Impacto Normativo -AIN ex ante de Cinemómetros (Definición del Problema)</v>
      </c>
      <c r="P183">
        <f>VLOOKUP($A183,'Plan de acci�n consolidado 2025'!$A$3:$V$504,P$1,0)</f>
        <v>16</v>
      </c>
      <c r="Q183">
        <f>VLOOKUP($A183,'Plan de acci�n consolidado 2025'!$A$3:$V$504,Q$1,0)</f>
        <v>50</v>
      </c>
      <c r="R183" t="str">
        <f>VLOOKUP($A183,'Plan de acci�n consolidado 2025'!$A$3:$V$504,R$1,0)</f>
        <v>Porcentual</v>
      </c>
      <c r="S183" t="str">
        <f>VLOOKUP($A183,'Plan de acci�n consolidado 2025'!$A$3:$V$504,S$1,0)</f>
        <v>% de Memorando de remisión -correo electrónico de remisión y documento de definición de problema ajustado / Formato Matriz comentarios  Único entregable / 50% de Memorando de remisión -correo electrónico de remisión y documento de definición de problema ajustado / Formato Matriz comentarios  Único entregable</v>
      </c>
      <c r="T183" s="183" t="str">
        <f>VLOOKUP($A183,'Plan de acci�n consolidado 2025'!$A$3:$V$504,T$1,0)</f>
        <v>2025-03-10</v>
      </c>
      <c r="U183" s="183" t="str">
        <f>VLOOKUP($A183,'Plan de acci�n consolidado 2025'!$A$3:$V$504,U$1,0)</f>
        <v>2025-11-07</v>
      </c>
      <c r="V183" t="str">
        <f>VLOOKUP($A183,'Plan de acci�n consolidado 2025'!$A$3:$V$504,V$1,0)</f>
        <v>6000-DESPACHO DEL SUPERINTENDENTE DELEGADO PARA EL CONTROL Y VERIFICACIÓN DE REGLAMENTOS TÉCNICOS Y METROLOGÍA LEGAL</v>
      </c>
      <c r="W183"/>
      <c r="X183"/>
    </row>
    <row r="184" spans="1:24" x14ac:dyDescent="0.25">
      <c r="A184" s="31" t="s">
        <v>1284</v>
      </c>
      <c r="B184" t="str">
        <f>VLOOKUP($A184,'Plan de acci�n consolidado 2025'!$A$3:$V$504,B$1,0)</f>
        <v>6000-DESPACHO DEL SUPERINTENDENTE DELEGADO PARA EL CONTROL Y VERIFICACIÓN DE REGLAMENTOS TÉCNICOS Y METROLOGÍA LEGAL</v>
      </c>
      <c r="C184">
        <f>VLOOKUP($A184,'Plan de acci�n consolidado 2025'!$A$3:$V$504,C$1,0)</f>
        <v>0</v>
      </c>
      <c r="D184" t="str">
        <f>VLOOKUP($A184,'Plan de acci�n consolidado 2025'!$A$3:$V$504,D$1,0)</f>
        <v>Actividad propia</v>
      </c>
      <c r="E184" t="str">
        <f>VLOOKUP($A184,'Plan de acci�n consolidado 2025'!$A$3:$V$504,E$1,0)</f>
        <v>6000.7.1</v>
      </c>
      <c r="F184" t="str">
        <f>VLOOKUP($A184,'Plan de acci�n consolidado 2025'!$A$3:$V$504,F$1,0)</f>
        <v>N/A</v>
      </c>
      <c r="G184" t="str">
        <f>VLOOKUP($A184,'Plan de acci�n consolidado 2025'!$A$3:$V$504,G$1,0)</f>
        <v>N/A</v>
      </c>
      <c r="H184" t="str">
        <f>VLOOKUP($A184,'Plan de acci�n consolidado 2025'!$A$3:$V$504,H$1,0)</f>
        <v>N/A</v>
      </c>
      <c r="I184" t="str">
        <f>VLOOKUP($A184,'Plan de acci�n consolidado 2025'!$A$3:$V$504,I$1,0)</f>
        <v>N/A</v>
      </c>
      <c r="J184" t="str">
        <f>VLOOKUP($A184,'Plan de acci�n consolidado 2025'!$A$3:$V$504,J$1,0)</f>
        <v>N/A</v>
      </c>
      <c r="K184" t="str">
        <f>VLOOKUP($A184,'Plan de acci�n consolidado 2025'!$A$3:$V$504,K$1,0)</f>
        <v>N/A</v>
      </c>
      <c r="L184" t="str">
        <f>VLOOKUP($A184,'Plan de acci�n consolidado 2025'!$A$3:$V$504,L$1,0)</f>
        <v>N/A</v>
      </c>
      <c r="M184" t="str">
        <f>VLOOKUP($A184,'Plan de acci�n consolidado 2025'!$A$3:$V$504,M$1,0)</f>
        <v>N/A</v>
      </c>
      <c r="N184" t="str">
        <f>VLOOKUP($A184,'Plan de acci�n consolidado 2025'!$A$3:$V$504,N$1,0)</f>
        <v>N/A</v>
      </c>
      <c r="O184" t="str">
        <f>VLOOKUP($A184,'Plan de acci�n consolidado 2025'!$A$3:$V$504,O$1,0)</f>
        <v>Elaborar y enviar al Grupo de Trabajo de Regulación el documento de definición del problema. (Documento de definición del problema y correo electrónico de remisión al Grupo de Trabajo de Regulación / Único entregable)</v>
      </c>
      <c r="P184">
        <f>VLOOKUP($A184,'Plan de acci�n consolidado 2025'!$A$3:$V$504,P$1,0)</f>
        <v>20</v>
      </c>
      <c r="Q184">
        <f>VLOOKUP($A184,'Plan de acci�n consolidado 2025'!$A$3:$V$504,Q$1,0)</f>
        <v>1</v>
      </c>
      <c r="R184" t="str">
        <f>VLOOKUP($A184,'Plan de acci�n consolidado 2025'!$A$3:$V$504,R$1,0)</f>
        <v>Númerica</v>
      </c>
      <c r="S184" t="str">
        <f>VLOOKUP($A184,'Plan de acci�n consolidado 2025'!$A$3:$V$504,S$1,0)</f>
        <v># de Documento de definición del problema y correo electrónico de remisión al Grupo de Trabajo de Regulación / Único entregable / 1 Documento de definición del problema y correo electrónico de remisión al Grupo de Trabajo de Regulación / Único entregable</v>
      </c>
      <c r="T184" s="183" t="str">
        <f>VLOOKUP($A184,'Plan de acci�n consolidado 2025'!$A$3:$V$504,T$1,0)</f>
        <v>2025-03-10</v>
      </c>
      <c r="U184" s="183" t="str">
        <f>VLOOKUP($A184,'Plan de acci�n consolidado 2025'!$A$3:$V$504,U$1,0)</f>
        <v>2025-08-29</v>
      </c>
      <c r="V184" t="str">
        <f>VLOOKUP($A184,'Plan de acci�n consolidado 2025'!$A$3:$V$504,V$1,0)</f>
        <v>6000-DESPACHO DEL SUPERINTENDENTE DELEGADO PARA EL CONTROL Y VERIFICACIÓN DE REGLAMENTOS TÉCNICOS Y METROLOGÍA LEGAL</v>
      </c>
      <c r="W184"/>
      <c r="X184"/>
    </row>
    <row r="185" spans="1:24" x14ac:dyDescent="0.25">
      <c r="A185" s="31" t="s">
        <v>1286</v>
      </c>
      <c r="B185" t="str">
        <f>VLOOKUP($A185,'Plan de acci�n consolidado 2025'!$A$3:$V$504,B$1,0)</f>
        <v>6000-DESPACHO DEL SUPERINTENDENTE DELEGADO PARA EL CONTROL Y VERIFICACIÓN DE REGLAMENTOS TÉCNICOS Y METROLOGÍA LEGAL</v>
      </c>
      <c r="C185">
        <f>VLOOKUP($A185,'Plan de acci�n consolidado 2025'!$A$3:$V$504,C$1,0)</f>
        <v>0</v>
      </c>
      <c r="D185" t="str">
        <f>VLOOKUP($A185,'Plan de acci�n consolidado 2025'!$A$3:$V$504,D$1,0)</f>
        <v>Actividad propia</v>
      </c>
      <c r="E185" t="str">
        <f>VLOOKUP($A185,'Plan de acci�n consolidado 2025'!$A$3:$V$504,E$1,0)</f>
        <v>6000.7.2</v>
      </c>
      <c r="F185" t="str">
        <f>VLOOKUP($A185,'Plan de acci�n consolidado 2025'!$A$3:$V$504,F$1,0)</f>
        <v>N/A</v>
      </c>
      <c r="G185" t="str">
        <f>VLOOKUP($A185,'Plan de acci�n consolidado 2025'!$A$3:$V$504,G$1,0)</f>
        <v>N/A</v>
      </c>
      <c r="H185" t="str">
        <f>VLOOKUP($A185,'Plan de acci�n consolidado 2025'!$A$3:$V$504,H$1,0)</f>
        <v>N/A</v>
      </c>
      <c r="I185" t="str">
        <f>VLOOKUP($A185,'Plan de acci�n consolidado 2025'!$A$3:$V$504,I$1,0)</f>
        <v>N/A</v>
      </c>
      <c r="J185" t="str">
        <f>VLOOKUP($A185,'Plan de acci�n consolidado 2025'!$A$3:$V$504,J$1,0)</f>
        <v>N/A</v>
      </c>
      <c r="K185" t="str">
        <f>VLOOKUP($A185,'Plan de acci�n consolidado 2025'!$A$3:$V$504,K$1,0)</f>
        <v>N/A</v>
      </c>
      <c r="L185" t="str">
        <f>VLOOKUP($A185,'Plan de acci�n consolidado 2025'!$A$3:$V$504,L$1,0)</f>
        <v>N/A</v>
      </c>
      <c r="M185" t="str">
        <f>VLOOKUP($A185,'Plan de acci�n consolidado 2025'!$A$3:$V$504,M$1,0)</f>
        <v>N/A</v>
      </c>
      <c r="N185" t="str">
        <f>VLOOKUP($A185,'Plan de acci�n consolidado 2025'!$A$3:$V$504,N$1,0)</f>
        <v>N/A</v>
      </c>
      <c r="O185" t="str">
        <f>VLOOKUP($A185,'Plan de acci�n consolidado 2025'!$A$3:$V$504,O$1,0)</f>
        <v>Revisar jurídicamente el documento de definición del problema y enviarlo a la dependencia solicitante. (Documento de definición del problema con observaciones y correo electrónico de remisión a la dependencia solicitante / Único entregable)</v>
      </c>
      <c r="P185">
        <f>VLOOKUP($A185,'Plan de acci�n consolidado 2025'!$A$3:$V$504,P$1,0)</f>
        <v>20</v>
      </c>
      <c r="Q185">
        <f>VLOOKUP($A185,'Plan de acci�n consolidado 2025'!$A$3:$V$504,Q$1,0)</f>
        <v>1</v>
      </c>
      <c r="R185" t="str">
        <f>VLOOKUP($A185,'Plan de acci�n consolidado 2025'!$A$3:$V$504,R$1,0)</f>
        <v>Númerica</v>
      </c>
      <c r="S185" t="str">
        <f>VLOOKUP($A185,'Plan de acci�n consolidado 2025'!$A$3:$V$504,S$1,0)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185" s="183" t="str">
        <f>VLOOKUP($A185,'Plan de acci�n consolidado 2025'!$A$3:$V$504,T$1,0)</f>
        <v>2025-09-01</v>
      </c>
      <c r="U185" s="183" t="str">
        <f>VLOOKUP($A185,'Plan de acci�n consolidado 2025'!$A$3:$V$504,U$1,0)</f>
        <v>2025-09-26</v>
      </c>
      <c r="V185" t="str">
        <f>VLOOKUP($A185,'Plan de acci�n consolidado 2025'!$A$3:$V$504,V$1,0)</f>
        <v>6000-DESPACHO DEL SUPERINTENDENTE DELEGADO PARA EL CONTROL Y VERIFICACIÓN DE REGLAMENTOS TÉCNICOS Y METROLOGÍA LEGAL</v>
      </c>
      <c r="W185"/>
      <c r="X185"/>
    </row>
    <row r="186" spans="1:24" x14ac:dyDescent="0.25">
      <c r="A186" s="31" t="s">
        <v>1288</v>
      </c>
      <c r="B186" t="str">
        <f>VLOOKUP($A186,'Plan de acci�n consolidado 2025'!$A$3:$V$504,B$1,0)</f>
        <v>6000-DESPACHO DEL SUPERINTENDENTE DELEGADO PARA EL CONTROL Y VERIFICACIÓN DE REGLAMENTOS TÉCNICOS Y METROLOGÍA LEGAL</v>
      </c>
      <c r="C186">
        <f>VLOOKUP($A186,'Plan de acci�n consolidado 2025'!$A$3:$V$504,C$1,0)</f>
        <v>0</v>
      </c>
      <c r="D186" t="str">
        <f>VLOOKUP($A186,'Plan de acci�n consolidado 2025'!$A$3:$V$504,D$1,0)</f>
        <v>Actividad propia</v>
      </c>
      <c r="E186" t="str">
        <f>VLOOKUP($A186,'Plan de acci�n consolidado 2025'!$A$3:$V$504,E$1,0)</f>
        <v>6000.7.3</v>
      </c>
      <c r="F186" t="str">
        <f>VLOOKUP($A186,'Plan de acci�n consolidado 2025'!$A$3:$V$504,F$1,0)</f>
        <v>N/A</v>
      </c>
      <c r="G186" t="str">
        <f>VLOOKUP($A186,'Plan de acci�n consolidado 2025'!$A$3:$V$504,G$1,0)</f>
        <v>N/A</v>
      </c>
      <c r="H186" t="str">
        <f>VLOOKUP($A186,'Plan de acci�n consolidado 2025'!$A$3:$V$504,H$1,0)</f>
        <v>N/A</v>
      </c>
      <c r="I186" t="str">
        <f>VLOOKUP($A186,'Plan de acci�n consolidado 2025'!$A$3:$V$504,I$1,0)</f>
        <v>N/A</v>
      </c>
      <c r="J186" t="str">
        <f>VLOOKUP($A186,'Plan de acci�n consolidado 2025'!$A$3:$V$504,J$1,0)</f>
        <v>N/A</v>
      </c>
      <c r="K186" t="str">
        <f>VLOOKUP($A186,'Plan de acci�n consolidado 2025'!$A$3:$V$504,K$1,0)</f>
        <v>N/A</v>
      </c>
      <c r="L186" t="str">
        <f>VLOOKUP($A186,'Plan de acci�n consolidado 2025'!$A$3:$V$504,L$1,0)</f>
        <v>N/A</v>
      </c>
      <c r="M186" t="str">
        <f>VLOOKUP($A186,'Plan de acci�n consolidado 2025'!$A$3:$V$504,M$1,0)</f>
        <v>N/A</v>
      </c>
      <c r="N186" t="str">
        <f>VLOOKUP($A186,'Plan de acci�n consolidado 2025'!$A$3:$V$504,N$1,0)</f>
        <v>N/A</v>
      </c>
      <c r="O186" t="str">
        <f>VLOOKUP($A186,'Plan de acci�n consolidado 2025'!$A$3:$V$504,O$1,0)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186">
        <f>VLOOKUP($A186,'Plan de acci�n consolidado 2025'!$A$3:$V$504,P$1,0)</f>
        <v>30</v>
      </c>
      <c r="Q186">
        <f>VLOOKUP($A186,'Plan de acci�n consolidado 2025'!$A$3:$V$504,Q$1,0)</f>
        <v>1</v>
      </c>
      <c r="R186" t="str">
        <f>VLOOKUP($A186,'Plan de acci�n consolidado 2025'!$A$3:$V$504,R$1,0)</f>
        <v>Númerica</v>
      </c>
      <c r="S186" t="str">
        <f>VLOOKUP($A186,'Plan de acci�n consolidado 2025'!$A$3:$V$504,S$1,0)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186" s="183" t="str">
        <f>VLOOKUP($A186,'Plan de acci�n consolidado 2025'!$A$3:$V$504,T$1,0)</f>
        <v>2025-09-29</v>
      </c>
      <c r="U186" s="183" t="str">
        <f>VLOOKUP($A186,'Plan de acci�n consolidado 2025'!$A$3:$V$504,U$1,0)</f>
        <v>2025-10-03</v>
      </c>
      <c r="V186" t="str">
        <f>VLOOKUP($A186,'Plan de acci�n consolidado 2025'!$A$3:$V$504,V$1,0)</f>
        <v>6000-DESPACHO DEL SUPERINTENDENTE DELEGADO PARA EL CONTROL Y VERIFICACIÓN DE REGLAMENTOS TÉCNICOS Y METROLOGÍA LEGAL</v>
      </c>
      <c r="W186"/>
      <c r="X186"/>
    </row>
    <row r="187" spans="1:24" x14ac:dyDescent="0.25">
      <c r="A187" s="31" t="s">
        <v>1290</v>
      </c>
      <c r="B187" t="str">
        <f>VLOOKUP($A187,'Plan de acci�n consolidado 2025'!$A$3:$V$504,B$1,0)</f>
        <v>6000-DESPACHO DEL SUPERINTENDENTE DELEGADO PARA EL CONTROL Y VERIFICACIÓN DE REGLAMENTOS TÉCNICOS Y METROLOGÍA LEGAL</v>
      </c>
      <c r="C187">
        <f>VLOOKUP($A187,'Plan de acci�n consolidado 2025'!$A$3:$V$504,C$1,0)</f>
        <v>0</v>
      </c>
      <c r="D187" t="str">
        <f>VLOOKUP($A187,'Plan de acci�n consolidado 2025'!$A$3:$V$504,D$1,0)</f>
        <v>Actividad propia</v>
      </c>
      <c r="E187" t="str">
        <f>VLOOKUP($A187,'Plan de acci�n consolidado 2025'!$A$3:$V$504,E$1,0)</f>
        <v>6000.7.4</v>
      </c>
      <c r="F187" t="str">
        <f>VLOOKUP($A187,'Plan de acci�n consolidado 2025'!$A$3:$V$504,F$1,0)</f>
        <v>N/A</v>
      </c>
      <c r="G187" t="str">
        <f>VLOOKUP($A187,'Plan de acci�n consolidado 2025'!$A$3:$V$504,G$1,0)</f>
        <v>N/A</v>
      </c>
      <c r="H187" t="str">
        <f>VLOOKUP($A187,'Plan de acci�n consolidado 2025'!$A$3:$V$504,H$1,0)</f>
        <v>N/A</v>
      </c>
      <c r="I187" t="str">
        <f>VLOOKUP($A187,'Plan de acci�n consolidado 2025'!$A$3:$V$504,I$1,0)</f>
        <v>N/A</v>
      </c>
      <c r="J187" t="str">
        <f>VLOOKUP($A187,'Plan de acci�n consolidado 2025'!$A$3:$V$504,J$1,0)</f>
        <v>N/A</v>
      </c>
      <c r="K187" t="str">
        <f>VLOOKUP($A187,'Plan de acci�n consolidado 2025'!$A$3:$V$504,K$1,0)</f>
        <v>N/A</v>
      </c>
      <c r="L187" t="str">
        <f>VLOOKUP($A187,'Plan de acci�n consolidado 2025'!$A$3:$V$504,L$1,0)</f>
        <v>N/A</v>
      </c>
      <c r="M187" t="str">
        <f>VLOOKUP($A187,'Plan de acci�n consolidado 2025'!$A$3:$V$504,M$1,0)</f>
        <v>N/A</v>
      </c>
      <c r="N187" t="str">
        <f>VLOOKUP($A187,'Plan de acci�n consolidado 2025'!$A$3:$V$504,N$1,0)</f>
        <v>N/A</v>
      </c>
      <c r="O187" t="str">
        <f>VLOOKUP($A187,'Plan de acci�n consolidado 2025'!$A$3:$V$504,O$1,0)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187">
        <f>VLOOKUP($A187,'Plan de acci�n consolidado 2025'!$A$3:$V$504,P$1,0)</f>
        <v>30</v>
      </c>
      <c r="Q187">
        <f>VLOOKUP($A187,'Plan de acci�n consolidado 2025'!$A$3:$V$504,Q$1,0)</f>
        <v>1</v>
      </c>
      <c r="R187" t="str">
        <f>VLOOKUP($A187,'Plan de acci�n consolidado 2025'!$A$3:$V$504,R$1,0)</f>
        <v>Númerica</v>
      </c>
      <c r="S187" t="str">
        <f>VLOOKUP($A187,'Plan de acci�n consolidado 2025'!$A$3:$V$504,S$1,0)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7" s="183" t="str">
        <f>VLOOKUP($A187,'Plan de acci�n consolidado 2025'!$A$3:$V$504,T$1,0)</f>
        <v>2025-10-20</v>
      </c>
      <c r="U187" s="183" t="str">
        <f>VLOOKUP($A187,'Plan de acci�n consolidado 2025'!$A$3:$V$504,U$1,0)</f>
        <v>2025-11-07</v>
      </c>
      <c r="V187" t="str">
        <f>VLOOKUP($A187,'Plan de acci�n consolidado 2025'!$A$3:$V$504,V$1,0)</f>
        <v>6000-DESPACHO DEL SUPERINTENDENTE DELEGADO PARA EL CONTROL Y VERIFICACIÓN DE REGLAMENTOS TÉCNICOS Y METROLOGÍA LEGAL</v>
      </c>
      <c r="W187"/>
      <c r="X187"/>
    </row>
    <row r="188" spans="1:24" x14ac:dyDescent="0.25">
      <c r="A188" s="31" t="s">
        <v>798</v>
      </c>
      <c r="B188" t="str">
        <f>VLOOKUP($A188,'Plan de acci�n consolidado 2025'!$A$3:$V$504,B$1,0)</f>
        <v>13-GRUPO DE TRABAJO DE CONCEPTOS Y APOYO LEGAL</v>
      </c>
      <c r="C188">
        <f>VLOOKUP($A188,'Plan de acci�n consolidado 2025'!$A$3:$V$504,C$1,0)</f>
        <v>0</v>
      </c>
      <c r="D188" t="str">
        <f>VLOOKUP($A188,'Plan de acci�n consolidado 2025'!$A$3:$V$504,D$1,0)</f>
        <v>Producto</v>
      </c>
      <c r="E188" t="str">
        <f>VLOOKUP($A188,'Plan de acci�n consolidado 2025'!$A$3:$V$504,E$1,0)</f>
        <v>13.1</v>
      </c>
      <c r="F188" t="str">
        <f>VLOOKUP($A188,'Plan de acci�n consolidado 2025'!$A$3:$V$504,F$1,0)</f>
        <v>Operativo</v>
      </c>
      <c r="G188" t="str">
        <f>VLOOKUP($A188,'Plan de acci�n consolidado 2025'!$A$3:$V$504,G$1,0)</f>
        <v xml:space="preserve">Fortalecer la gestión de la información, el conocimiento y la innovación para optimizar la capacidad institucional 
</v>
      </c>
      <c r="H188" t="str">
        <f>VLOOKUP($A188,'Plan de acci�n consolidado 2025'!$A$3:$V$504,H$1,0)</f>
        <v xml:space="preserve">Cumplimiento de productos del PAI asociados a Fortalecer la gestión de la información, el conocimiento y la innovación para optimizar la capacidad institucional 
</v>
      </c>
      <c r="I188" t="str">
        <f>VLOOKUP($A188,'Plan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8" t="str">
        <f>VLOOKUP($A188,'Plan de acci�n consolidado 2025'!$A$3:$V$504,J$1,0)</f>
        <v>N/A</v>
      </c>
      <c r="K188" t="str">
        <f>VLOOKUP($A188,'Plan de acci�n consolidado 2025'!$A$3:$V$504,K$1,0)</f>
        <v>Si</v>
      </c>
      <c r="L188" t="str">
        <f>VLOOKUP($A188,'Plan de acci�n consolidado 2025'!$A$3:$V$504,L$1,0)</f>
        <v>N/A</v>
      </c>
      <c r="M188" t="str">
        <f>VLOOKUP($A188,'Plan de acci�n consolidado 2025'!$A$3:$V$504,M$1,0)</f>
        <v>Política Mejora Normativa _DIMENSIÓN Gestión con Valores para Resultados</v>
      </c>
      <c r="N188" t="str">
        <f>VLOOKUP($A188,'Plan de acci�n consolidado 2025'!$A$3:$V$504,N$1,0)</f>
        <v>N/A</v>
      </c>
      <c r="O188" t="str">
        <f>VLOOKUP($A188,'Plan de acci�n consolidado 2025'!$A$3:$V$504,O$1,0)</f>
        <v>Estrategia de divulgación de la herramienta “Buscador de Conceptos”, para promover la consulta por parte de los Grupos de Interés, ejecutada. (capturas de pantalla de la publicación de la campaña/único entregable)</v>
      </c>
      <c r="P188">
        <f>VLOOKUP($A188,'Plan de acci�n consolidado 2025'!$A$3:$V$504,P$1,0)</f>
        <v>100</v>
      </c>
      <c r="Q188">
        <f>VLOOKUP($A188,'Plan de acci�n consolidado 2025'!$A$3:$V$504,Q$1,0)</f>
        <v>1</v>
      </c>
      <c r="R188" t="str">
        <f>VLOOKUP($A188,'Plan de acci�n consolidado 2025'!$A$3:$V$504,R$1,0)</f>
        <v>Númerica</v>
      </c>
      <c r="S188" t="str">
        <f>VLOOKUP($A188,'Plan de acci�n consolidado 2025'!$A$3:$V$504,S$1,0)</f>
        <v># de divulgaciones ejecutadas / 1 divulgaciones a ejecutar</v>
      </c>
      <c r="T188" s="183" t="str">
        <f>VLOOKUP($A188,'Plan de acci�n consolidado 2025'!$A$3:$V$504,T$1,0)</f>
        <v>2025-01-27</v>
      </c>
      <c r="U188" s="183" t="str">
        <f>VLOOKUP($A188,'Plan de acci�n consolidado 2025'!$A$3:$V$504,U$1,0)</f>
        <v>2025-12-10</v>
      </c>
      <c r="V188" t="str">
        <f>VLOOKUP($A188,'Plan de acci�n consolidado 2025'!$A$3:$V$504,V$1,0)</f>
        <v>73-GRUPO DE TRABAJO DE COMUNICACION;
13-GRUPO DE TRABAJO DE CONCEPTOS Y APOYO LEGAL</v>
      </c>
      <c r="W188"/>
      <c r="X188"/>
    </row>
    <row r="189" spans="1:24" x14ac:dyDescent="0.25">
      <c r="A189" s="31" t="s">
        <v>801</v>
      </c>
      <c r="B189" t="str">
        <f>VLOOKUP($A189,'Plan de acci�n consolidado 2025'!$A$3:$V$504,B$1,0)</f>
        <v>13-GRUPO DE TRABAJO DE CONCEPTOS Y APOYO LEGAL</v>
      </c>
      <c r="C189">
        <f>VLOOKUP($A189,'Plan de acci�n consolidado 2025'!$A$3:$V$504,C$1,0)</f>
        <v>0</v>
      </c>
      <c r="D189" t="str">
        <f>VLOOKUP($A189,'Plan de acci�n consolidado 2025'!$A$3:$V$504,D$1,0)</f>
        <v>Actividad propia</v>
      </c>
      <c r="E189" t="str">
        <f>VLOOKUP($A189,'Plan de acci�n consolidado 2025'!$A$3:$V$504,E$1,0)</f>
        <v>13.1.1</v>
      </c>
      <c r="F189" t="str">
        <f>VLOOKUP($A189,'Plan de acci�n consolidado 2025'!$A$3:$V$504,F$1,0)</f>
        <v>N/A</v>
      </c>
      <c r="G189" t="str">
        <f>VLOOKUP($A189,'Plan de acci�n consolidado 2025'!$A$3:$V$504,G$1,0)</f>
        <v>N/A</v>
      </c>
      <c r="H189" t="str">
        <f>VLOOKUP($A189,'Plan de acci�n consolidado 2025'!$A$3:$V$504,H$1,0)</f>
        <v>N/A</v>
      </c>
      <c r="I189" t="str">
        <f>VLOOKUP($A189,'Plan de acci�n consolidado 2025'!$A$3:$V$504,I$1,0)</f>
        <v>N/A</v>
      </c>
      <c r="J189" t="str">
        <f>VLOOKUP($A189,'Plan de acci�n consolidado 2025'!$A$3:$V$504,J$1,0)</f>
        <v>N/A</v>
      </c>
      <c r="K189" t="str">
        <f>VLOOKUP($A189,'Plan de acci�n consolidado 2025'!$A$3:$V$504,K$1,0)</f>
        <v>N/A</v>
      </c>
      <c r="L189" t="str">
        <f>VLOOKUP($A189,'Plan de acci�n consolidado 2025'!$A$3:$V$504,L$1,0)</f>
        <v>N/A</v>
      </c>
      <c r="M189" t="str">
        <f>VLOOKUP($A189,'Plan de acci�n consolidado 2025'!$A$3:$V$504,M$1,0)</f>
        <v>N/A</v>
      </c>
      <c r="N189" t="str">
        <f>VLOOKUP($A189,'Plan de acci�n consolidado 2025'!$A$3:$V$504,N$1,0)</f>
        <v>N/A</v>
      </c>
      <c r="O189" t="str">
        <f>VLOOKUP($A189,'Plan de acci�n consolidado 2025'!$A$3:$V$504,O$1,0)</f>
        <v>Elaborar y remitir al Grupo de Comunicaciones el Brief con la propuesta de la estrategia de divulgación del "Buscador de Conceptos" (Correo electrónico con Brief diligenciado / único entregable)</v>
      </c>
      <c r="P189">
        <f>VLOOKUP($A189,'Plan de acci�n consolidado 2025'!$A$3:$V$504,P$1,0)</f>
        <v>100</v>
      </c>
      <c r="Q189">
        <f>VLOOKUP($A189,'Plan de acci�n consolidado 2025'!$A$3:$V$504,Q$1,0)</f>
        <v>1</v>
      </c>
      <c r="R189" t="str">
        <f>VLOOKUP($A189,'Plan de acci�n consolidado 2025'!$A$3:$V$504,R$1,0)</f>
        <v>Númerica</v>
      </c>
      <c r="S189" t="str">
        <f>VLOOKUP($A189,'Plan de acci�n consolidado 2025'!$A$3:$V$504,S$1,0)</f>
        <v># de brief de la estrategia de divulgación elaborado / 1 brief de la estrategia de divulgación a elaborar</v>
      </c>
      <c r="T189" s="183" t="str">
        <f>VLOOKUP($A189,'Plan de acci�n consolidado 2025'!$A$3:$V$504,T$1,0)</f>
        <v>2025-01-27</v>
      </c>
      <c r="U189" s="183" t="str">
        <f>VLOOKUP($A189,'Plan de acci�n consolidado 2025'!$A$3:$V$504,U$1,0)</f>
        <v>2025-02-28</v>
      </c>
      <c r="V189" t="str">
        <f>VLOOKUP($A189,'Plan de acci�n consolidado 2025'!$A$3:$V$504,V$1,0)</f>
        <v>13-GRUPO DE TRABAJO DE CONCEPTOS Y APOYO LEGAL</v>
      </c>
      <c r="W189"/>
      <c r="X189"/>
    </row>
    <row r="190" spans="1:24" x14ac:dyDescent="0.25">
      <c r="A190" s="31" t="s">
        <v>803</v>
      </c>
      <c r="B190" t="str">
        <f>VLOOKUP($A190,'Plan de acci�n consolidado 2025'!$A$3:$V$504,B$1,0)</f>
        <v>13-GRUPO DE TRABAJO DE CONCEPTOS Y APOYO LEGAL</v>
      </c>
      <c r="C190">
        <f>VLOOKUP($A190,'Plan de acci�n consolidado 2025'!$A$3:$V$504,C$1,0)</f>
        <v>0</v>
      </c>
      <c r="D190" t="str">
        <f>VLOOKUP($A190,'Plan de acci�n consolidado 2025'!$A$3:$V$504,D$1,0)</f>
        <v>Actividad sin participaci�n</v>
      </c>
      <c r="E190" t="str">
        <f>VLOOKUP($A190,'Plan de acci�n consolidado 2025'!$A$3:$V$504,E$1,0)</f>
        <v>13.1.2</v>
      </c>
      <c r="F190" t="str">
        <f>VLOOKUP($A190,'Plan de acci�n consolidado 2025'!$A$3:$V$504,F$1,0)</f>
        <v>N/A</v>
      </c>
      <c r="G190" t="str">
        <f>VLOOKUP($A190,'Plan de acci�n consolidado 2025'!$A$3:$V$504,G$1,0)</f>
        <v>N/A</v>
      </c>
      <c r="H190" t="str">
        <f>VLOOKUP($A190,'Plan de acci�n consolidado 2025'!$A$3:$V$504,H$1,0)</f>
        <v>N/A</v>
      </c>
      <c r="I190" t="str">
        <f>VLOOKUP($A190,'Plan de acci�n consolidado 2025'!$A$3:$V$504,I$1,0)</f>
        <v>N/A</v>
      </c>
      <c r="J190" t="str">
        <f>VLOOKUP($A190,'Plan de acci�n consolidado 2025'!$A$3:$V$504,J$1,0)</f>
        <v>N/A</v>
      </c>
      <c r="K190" t="str">
        <f>VLOOKUP($A190,'Plan de acci�n consolidado 2025'!$A$3:$V$504,K$1,0)</f>
        <v>N/A</v>
      </c>
      <c r="L190" t="str">
        <f>VLOOKUP($A190,'Plan de acci�n consolidado 2025'!$A$3:$V$504,L$1,0)</f>
        <v>N/A</v>
      </c>
      <c r="M190" t="str">
        <f>VLOOKUP($A190,'Plan de acci�n consolidado 2025'!$A$3:$V$504,M$1,0)</f>
        <v>N/A</v>
      </c>
      <c r="N190" t="str">
        <f>VLOOKUP($A190,'Plan de acci�n consolidado 2025'!$A$3:$V$504,N$1,0)</f>
        <v>N/A</v>
      </c>
      <c r="O190" t="str">
        <f>VLOOKUP($A190,'Plan de acci�n consolidado 2025'!$A$3:$V$504,O$1,0)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90">
        <f>VLOOKUP($A190,'Plan de acci�n consolidado 2025'!$A$3:$V$504,P$1,0)</f>
        <v>0</v>
      </c>
      <c r="Q190">
        <f>VLOOKUP($A190,'Plan de acci�n consolidado 2025'!$A$3:$V$504,Q$1,0)</f>
        <v>1</v>
      </c>
      <c r="R190" t="str">
        <f>VLOOKUP($A190,'Plan de acci�n consolidado 2025'!$A$3:$V$504,R$1,0)</f>
        <v>Númerica</v>
      </c>
      <c r="S190" t="str">
        <f>VLOOKUP($A190,'Plan de acci�n consolidado 2025'!$A$3:$V$504,S$1,0)</f>
        <v># de concepto gráfico y racional de la estrategia de divulgación elaborado y presentado / 1 concepto gráfico y racional de la estrategia de divulgación a elaborar y presentar</v>
      </c>
      <c r="T190" s="183" t="str">
        <f>VLOOKUP($A190,'Plan de acci�n consolidado 2025'!$A$3:$V$504,T$1,0)</f>
        <v>2025-03-03</v>
      </c>
      <c r="U190" s="183" t="str">
        <f>VLOOKUP($A190,'Plan de acci�n consolidado 2025'!$A$3:$V$504,U$1,0)</f>
        <v>2025-04-30</v>
      </c>
      <c r="V190" t="str">
        <f>VLOOKUP($A190,'Plan de acci�n consolidado 2025'!$A$3:$V$504,V$1,0)</f>
        <v>73-GRUPO DE TRABAJO DE COMUNICACION</v>
      </c>
      <c r="W190"/>
      <c r="X190"/>
    </row>
    <row r="191" spans="1:24" x14ac:dyDescent="0.25">
      <c r="A191" s="31" t="s">
        <v>805</v>
      </c>
      <c r="B191" t="str">
        <f>VLOOKUP($A191,'Plan de acci�n consolidado 2025'!$A$3:$V$504,B$1,0)</f>
        <v>13-GRUPO DE TRABAJO DE CONCEPTOS Y APOYO LEGAL</v>
      </c>
      <c r="C191">
        <f>VLOOKUP($A191,'Plan de acci�n consolidado 2025'!$A$3:$V$504,C$1,0)</f>
        <v>0</v>
      </c>
      <c r="D191" t="str">
        <f>VLOOKUP($A191,'Plan de acci�n consolidado 2025'!$A$3:$V$504,D$1,0)</f>
        <v>Actividad sin participaci�n</v>
      </c>
      <c r="E191" t="str">
        <f>VLOOKUP($A191,'Plan de acci�n consolidado 2025'!$A$3:$V$504,E$1,0)</f>
        <v>13.1.3</v>
      </c>
      <c r="F191" t="str">
        <f>VLOOKUP($A191,'Plan de acci�n consolidado 2025'!$A$3:$V$504,F$1,0)</f>
        <v>N/A</v>
      </c>
      <c r="G191" t="str">
        <f>VLOOKUP($A191,'Plan de acci�n consolidado 2025'!$A$3:$V$504,G$1,0)</f>
        <v>N/A</v>
      </c>
      <c r="H191" t="str">
        <f>VLOOKUP($A191,'Plan de acci�n consolidado 2025'!$A$3:$V$504,H$1,0)</f>
        <v>N/A</v>
      </c>
      <c r="I191" t="str">
        <f>VLOOKUP($A191,'Plan de acci�n consolidado 2025'!$A$3:$V$504,I$1,0)</f>
        <v>N/A</v>
      </c>
      <c r="J191" t="str">
        <f>VLOOKUP($A191,'Plan de acci�n consolidado 2025'!$A$3:$V$504,J$1,0)</f>
        <v>N/A</v>
      </c>
      <c r="K191" t="str">
        <f>VLOOKUP($A191,'Plan de acci�n consolidado 2025'!$A$3:$V$504,K$1,0)</f>
        <v>N/A</v>
      </c>
      <c r="L191" t="str">
        <f>VLOOKUP($A191,'Plan de acci�n consolidado 2025'!$A$3:$V$504,L$1,0)</f>
        <v>N/A</v>
      </c>
      <c r="M191" t="str">
        <f>VLOOKUP($A191,'Plan de acci�n consolidado 2025'!$A$3:$V$504,M$1,0)</f>
        <v>N/A</v>
      </c>
      <c r="N191" t="str">
        <f>VLOOKUP($A191,'Plan de acci�n consolidado 2025'!$A$3:$V$504,N$1,0)</f>
        <v>N/A</v>
      </c>
      <c r="O191" t="str">
        <f>VLOOKUP($A191,'Plan de acci�n consolidado 2025'!$A$3:$V$504,O$1,0)</f>
        <v>Ejecutar la estrategia de divulgación a través de los canales de comunicación d ela Entidad.  (capturas de pantalla de la publicación de estrategia de divulgación/único entregable)</v>
      </c>
      <c r="P191">
        <f>VLOOKUP($A191,'Plan de acci�n consolidado 2025'!$A$3:$V$504,P$1,0)</f>
        <v>0</v>
      </c>
      <c r="Q191">
        <f>VLOOKUP($A191,'Plan de acci�n consolidado 2025'!$A$3:$V$504,Q$1,0)</f>
        <v>1</v>
      </c>
      <c r="R191" t="str">
        <f>VLOOKUP($A191,'Plan de acci�n consolidado 2025'!$A$3:$V$504,R$1,0)</f>
        <v>Porcentual</v>
      </c>
      <c r="S191" t="str">
        <f>VLOOKUP($A191,'Plan de acci�n consolidado 2025'!$A$3:$V$504,S$1,0)</f>
        <v>% de estrategia de divulgación ejecutada / 1% de estrategia de divulgación a ejecutar</v>
      </c>
      <c r="T191" s="183" t="str">
        <f>VLOOKUP($A191,'Plan de acci�n consolidado 2025'!$A$3:$V$504,T$1,0)</f>
        <v>2025-04-01</v>
      </c>
      <c r="U191" s="183" t="str">
        <f>VLOOKUP($A191,'Plan de acci�n consolidado 2025'!$A$3:$V$504,U$1,0)</f>
        <v>2025-12-10</v>
      </c>
      <c r="V191" t="str">
        <f>VLOOKUP($A191,'Plan de acci�n consolidado 2025'!$A$3:$V$504,V$1,0)</f>
        <v>73-GRUPO DE TRABAJO DE COMUNICACION</v>
      </c>
      <c r="W191"/>
      <c r="X191"/>
    </row>
    <row r="192" spans="1:24" x14ac:dyDescent="0.25">
      <c r="A192" s="31" t="s">
        <v>808</v>
      </c>
      <c r="B192" t="str">
        <f>VLOOKUP($A192,'Plan de acci�n consolidado 2025'!$A$3:$V$504,B$1,0)</f>
        <v>12-GRUPO DE TRABAJO DE REGULACIÓN</v>
      </c>
      <c r="C192">
        <f>VLOOKUP($A192,'Plan de acci�n consolidado 2025'!$A$3:$V$504,C$1,0)</f>
        <v>0</v>
      </c>
      <c r="D192" t="str">
        <f>VLOOKUP($A192,'Plan de acci�n consolidado 2025'!$A$3:$V$504,D$1,0)</f>
        <v>Producto</v>
      </c>
      <c r="E192" t="str">
        <f>VLOOKUP($A192,'Plan de acci�n consolidado 2025'!$A$3:$V$504,E$1,0)</f>
        <v>12.1</v>
      </c>
      <c r="F192" t="str">
        <f>VLOOKUP($A192,'Plan de acci�n consolidado 2025'!$A$3:$V$504,F$1,0)</f>
        <v>Operativo</v>
      </c>
      <c r="G192" t="str">
        <f>VLOOKUP($A192,'Plan de acci�n consolidado 2025'!$A$3:$V$504,G$1,0)</f>
        <v>Fortalecer el Sistema Integral de Gestión Institucional en el marco del Modelo Integrado de Planeación y gestión para mejorar la prestación del servicio.</v>
      </c>
      <c r="H192" t="str">
        <f>VLOOKUP($A192,'Plan de acci�n consolidado 2025'!$A$3:$V$504,H$1,0)</f>
        <v xml:space="preserve">Cumplimiento de productos del PAI asociados a Fortacer el Sistema Integral de Gestión Institucional para mejorar la prestación del servicio. 
</v>
      </c>
      <c r="I192" t="str">
        <f>VLOOKUP($A192,'Plan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92" t="str">
        <f>VLOOKUP($A192,'Plan de acci�n consolidado 2025'!$A$3:$V$504,J$1,0)</f>
        <v>N/A</v>
      </c>
      <c r="K192" t="str">
        <f>VLOOKUP($A192,'Plan de acci�n consolidado 2025'!$A$3:$V$504,K$1,0)</f>
        <v>No</v>
      </c>
      <c r="L192" t="str">
        <f>VLOOKUP($A192,'Plan de acci�n consolidado 2025'!$A$3:$V$504,L$1,0)</f>
        <v>N/A</v>
      </c>
      <c r="M192" t="str">
        <f>VLOOKUP($A192,'Plan de acci�n consolidado 2025'!$A$3:$V$504,M$1,0)</f>
        <v>Política Mejora Normativa _DIMENSIÓN Gestión con Valores para Resultados</v>
      </c>
      <c r="N192" t="str">
        <f>VLOOKUP($A192,'Plan de acci�n consolidado 2025'!$A$3:$V$504,N$1,0)</f>
        <v>N/A</v>
      </c>
      <c r="O192" t="str">
        <f>VLOOKUP($A192,'Plan de acci�n consolidado 2025'!$A$3:$V$504,O$1,0)</f>
        <v>Proyecto(s) de acto(s) administrativo(s) a través del cual se ordenará la depuración normativa de la SIC, elaborado(s) y presentados (s) (Proyecto(s) de acto(s) de depuración elaborado(s)/único entregable)</v>
      </c>
      <c r="P192">
        <f>VLOOKUP($A192,'Plan de acci�n consolidado 2025'!$A$3:$V$504,P$1,0)</f>
        <v>100</v>
      </c>
      <c r="Q192">
        <f>VLOOKUP($A192,'Plan de acci�n consolidado 2025'!$A$3:$V$504,Q$1,0)</f>
        <v>100</v>
      </c>
      <c r="R192" t="str">
        <f>VLOOKUP($A192,'Plan de acci�n consolidado 2025'!$A$3:$V$504,R$1,0)</f>
        <v>Porcentual</v>
      </c>
      <c r="S192" t="str">
        <f>VLOOKUP($A192,'Plan de acci�n consolidado 2025'!$A$3:$V$504,S$1,0)</f>
        <v>% de proyecto de acto de depuración elaborado / 100% de proyecto de acto de depuración a elaborar</v>
      </c>
      <c r="T192" s="183" t="str">
        <f>VLOOKUP($A192,'Plan de acci�n consolidado 2025'!$A$3:$V$504,T$1,0)</f>
        <v>2025-01-30</v>
      </c>
      <c r="U192" s="183" t="str">
        <f>VLOOKUP($A192,'Plan de acci�n consolidado 2025'!$A$3:$V$504,U$1,0)</f>
        <v>2025-07-11</v>
      </c>
      <c r="V192" t="str">
        <f>VLOOKUP($A192,'Plan de acci�n consolidado 2025'!$A$3:$V$504,V$1,0)</f>
        <v>12-GRUPO DE TRABAJO DE REGULACIÓN</v>
      </c>
      <c r="W192"/>
      <c r="X192"/>
    </row>
    <row r="193" spans="1:24" x14ac:dyDescent="0.25">
      <c r="A193" s="31" t="s">
        <v>810</v>
      </c>
      <c r="B193" t="str">
        <f>VLOOKUP($A193,'Plan de acci�n consolidado 2025'!$A$3:$V$504,B$1,0)</f>
        <v>12-GRUPO DE TRABAJO DE REGULACIÓN</v>
      </c>
      <c r="C193">
        <f>VLOOKUP($A193,'Plan de acci�n consolidado 2025'!$A$3:$V$504,C$1,0)</f>
        <v>0</v>
      </c>
      <c r="D193" t="str">
        <f>VLOOKUP($A193,'Plan de acci�n consolidado 2025'!$A$3:$V$504,D$1,0)</f>
        <v>Actividad propia</v>
      </c>
      <c r="E193" t="str">
        <f>VLOOKUP($A193,'Plan de acci�n consolidado 2025'!$A$3:$V$504,E$1,0)</f>
        <v>12.1.1</v>
      </c>
      <c r="F193" t="str">
        <f>VLOOKUP($A193,'Plan de acci�n consolidado 2025'!$A$3:$V$504,F$1,0)</f>
        <v>N/A</v>
      </c>
      <c r="G193" t="str">
        <f>VLOOKUP($A193,'Plan de acci�n consolidado 2025'!$A$3:$V$504,G$1,0)</f>
        <v>N/A</v>
      </c>
      <c r="H193" t="str">
        <f>VLOOKUP($A193,'Plan de acci�n consolidado 2025'!$A$3:$V$504,H$1,0)</f>
        <v>N/A</v>
      </c>
      <c r="I193" t="str">
        <f>VLOOKUP($A193,'Plan de acci�n consolidado 2025'!$A$3:$V$504,I$1,0)</f>
        <v>N/A</v>
      </c>
      <c r="J193" t="str">
        <f>VLOOKUP($A193,'Plan de acci�n consolidado 2025'!$A$3:$V$504,J$1,0)</f>
        <v>N/A</v>
      </c>
      <c r="K193" t="str">
        <f>VLOOKUP($A193,'Plan de acci�n consolidado 2025'!$A$3:$V$504,K$1,0)</f>
        <v>N/A</v>
      </c>
      <c r="L193" t="str">
        <f>VLOOKUP($A193,'Plan de acci�n consolidado 2025'!$A$3:$V$504,L$1,0)</f>
        <v>N/A</v>
      </c>
      <c r="M193" t="str">
        <f>VLOOKUP($A193,'Plan de acci�n consolidado 2025'!$A$3:$V$504,M$1,0)</f>
        <v>N/A</v>
      </c>
      <c r="N193" t="str">
        <f>VLOOKUP($A193,'Plan de acci�n consolidado 2025'!$A$3:$V$504,N$1,0)</f>
        <v>N/A</v>
      </c>
      <c r="O193" t="str">
        <f>VLOOKUP($A193,'Plan de acci�n consolidado 2025'!$A$3:$V$504,O$1,0)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93">
        <f>VLOOKUP($A193,'Plan de acci�n consolidado 2025'!$A$3:$V$504,P$1,0)</f>
        <v>15</v>
      </c>
      <c r="Q193">
        <f>VLOOKUP($A193,'Plan de acci�n consolidado 2025'!$A$3:$V$504,Q$1,0)</f>
        <v>1</v>
      </c>
      <c r="R193" t="str">
        <f>VLOOKUP($A193,'Plan de acci�n consolidado 2025'!$A$3:$V$504,R$1,0)</f>
        <v>Númerica</v>
      </c>
      <c r="S193" t="str">
        <f>VLOOKUP($A193,'Plan de acci�n consolidado 2025'!$A$3:$V$504,S$1,0)</f>
        <v># de consultas internas enviadas / 1 consultas internas a enviar</v>
      </c>
      <c r="T193" s="183" t="str">
        <f>VLOOKUP($A193,'Plan de acci�n consolidado 2025'!$A$3:$V$504,T$1,0)</f>
        <v>2025-01-30</v>
      </c>
      <c r="U193" s="183" t="str">
        <f>VLOOKUP($A193,'Plan de acci�n consolidado 2025'!$A$3:$V$504,U$1,0)</f>
        <v>2025-02-28</v>
      </c>
      <c r="V193" t="str">
        <f>VLOOKUP($A193,'Plan de acci�n consolidado 2025'!$A$3:$V$504,V$1,0)</f>
        <v>12-GRUPO DE TRABAJO DE REGULACIÓN</v>
      </c>
      <c r="W193"/>
      <c r="X193"/>
    </row>
    <row r="194" spans="1:24" x14ac:dyDescent="0.25">
      <c r="A194" s="31" t="s">
        <v>812</v>
      </c>
      <c r="B194" t="str">
        <f>VLOOKUP($A194,'Plan de acci�n consolidado 2025'!$A$3:$V$504,B$1,0)</f>
        <v>12-GRUPO DE TRABAJO DE REGULACIÓN</v>
      </c>
      <c r="C194">
        <f>VLOOKUP($A194,'Plan de acci�n consolidado 2025'!$A$3:$V$504,C$1,0)</f>
        <v>0</v>
      </c>
      <c r="D194" t="str">
        <f>VLOOKUP($A194,'Plan de acci�n consolidado 2025'!$A$3:$V$504,D$1,0)</f>
        <v>Actividad propia</v>
      </c>
      <c r="E194" t="str">
        <f>VLOOKUP($A194,'Plan de acci�n consolidado 2025'!$A$3:$V$504,E$1,0)</f>
        <v>12.1.2</v>
      </c>
      <c r="F194" t="str">
        <f>VLOOKUP($A194,'Plan de acci�n consolidado 2025'!$A$3:$V$504,F$1,0)</f>
        <v>N/A</v>
      </c>
      <c r="G194" t="str">
        <f>VLOOKUP($A194,'Plan de acci�n consolidado 2025'!$A$3:$V$504,G$1,0)</f>
        <v>N/A</v>
      </c>
      <c r="H194" t="str">
        <f>VLOOKUP($A194,'Plan de acci�n consolidado 2025'!$A$3:$V$504,H$1,0)</f>
        <v>N/A</v>
      </c>
      <c r="I194" t="str">
        <f>VLOOKUP($A194,'Plan de acci�n consolidado 2025'!$A$3:$V$504,I$1,0)</f>
        <v>N/A</v>
      </c>
      <c r="J194" t="str">
        <f>VLOOKUP($A194,'Plan de acci�n consolidado 2025'!$A$3:$V$504,J$1,0)</f>
        <v>N/A</v>
      </c>
      <c r="K194" t="str">
        <f>VLOOKUP($A194,'Plan de acci�n consolidado 2025'!$A$3:$V$504,K$1,0)</f>
        <v>N/A</v>
      </c>
      <c r="L194" t="str">
        <f>VLOOKUP($A194,'Plan de acci�n consolidado 2025'!$A$3:$V$504,L$1,0)</f>
        <v>N/A</v>
      </c>
      <c r="M194" t="str">
        <f>VLOOKUP($A194,'Plan de acci�n consolidado 2025'!$A$3:$V$504,M$1,0)</f>
        <v>N/A</v>
      </c>
      <c r="N194" t="str">
        <f>VLOOKUP($A194,'Plan de acci�n consolidado 2025'!$A$3:$V$504,N$1,0)</f>
        <v>N/A</v>
      </c>
      <c r="O194" t="str">
        <f>VLOOKUP($A194,'Plan de acci�n consolidado 2025'!$A$3:$V$504,O$1,0)</f>
        <v>Realizar consulta pública para identificar instrucciones o regulaciones de la Superintendencia, susceptibles de depuración  en el marco de la Ley 2085 de 2021. (Soporte de publicación en la página web de la Entidad / único entregable)</v>
      </c>
      <c r="P194">
        <f>VLOOKUP($A194,'Plan de acci�n consolidado 2025'!$A$3:$V$504,P$1,0)</f>
        <v>10</v>
      </c>
      <c r="Q194">
        <f>VLOOKUP($A194,'Plan de acci�n consolidado 2025'!$A$3:$V$504,Q$1,0)</f>
        <v>1</v>
      </c>
      <c r="R194" t="str">
        <f>VLOOKUP($A194,'Plan de acci�n consolidado 2025'!$A$3:$V$504,R$1,0)</f>
        <v>Númerica</v>
      </c>
      <c r="S194" t="str">
        <f>VLOOKUP($A194,'Plan de acci�n consolidado 2025'!$A$3:$V$504,S$1,0)</f>
        <v># de consulta pública realizadas / 1 consulta pública a realizar</v>
      </c>
      <c r="T194" s="183" t="str">
        <f>VLOOKUP($A194,'Plan de acci�n consolidado 2025'!$A$3:$V$504,T$1,0)</f>
        <v>2025-02-25</v>
      </c>
      <c r="U194" s="183" t="str">
        <f>VLOOKUP($A194,'Plan de acci�n consolidado 2025'!$A$3:$V$504,U$1,0)</f>
        <v>2025-03-25</v>
      </c>
      <c r="V194" t="str">
        <f>VLOOKUP($A194,'Plan de acci�n consolidado 2025'!$A$3:$V$504,V$1,0)</f>
        <v>12-GRUPO DE TRABAJO DE REGULACIÓN</v>
      </c>
      <c r="W194"/>
      <c r="X194"/>
    </row>
    <row r="195" spans="1:24" x14ac:dyDescent="0.25">
      <c r="A195" s="31" t="s">
        <v>814</v>
      </c>
      <c r="B195" t="str">
        <f>VLOOKUP($A195,'Plan de acci�n consolidado 2025'!$A$3:$V$504,B$1,0)</f>
        <v>12-GRUPO DE TRABAJO DE REGULACIÓN</v>
      </c>
      <c r="C195">
        <f>VLOOKUP($A195,'Plan de acci�n consolidado 2025'!$A$3:$V$504,C$1,0)</f>
        <v>0</v>
      </c>
      <c r="D195" t="str">
        <f>VLOOKUP($A195,'Plan de acci�n consolidado 2025'!$A$3:$V$504,D$1,0)</f>
        <v>Actividad propia</v>
      </c>
      <c r="E195" t="str">
        <f>VLOOKUP($A195,'Plan de acci�n consolidado 2025'!$A$3:$V$504,E$1,0)</f>
        <v>12.1.3</v>
      </c>
      <c r="F195" t="str">
        <f>VLOOKUP($A195,'Plan de acci�n consolidado 2025'!$A$3:$V$504,F$1,0)</f>
        <v>N/A</v>
      </c>
      <c r="G195" t="str">
        <f>VLOOKUP($A195,'Plan de acci�n consolidado 2025'!$A$3:$V$504,G$1,0)</f>
        <v>N/A</v>
      </c>
      <c r="H195" t="str">
        <f>VLOOKUP($A195,'Plan de acci�n consolidado 2025'!$A$3:$V$504,H$1,0)</f>
        <v>N/A</v>
      </c>
      <c r="I195" t="str">
        <f>VLOOKUP($A195,'Plan de acci�n consolidado 2025'!$A$3:$V$504,I$1,0)</f>
        <v>N/A</v>
      </c>
      <c r="J195" t="str">
        <f>VLOOKUP($A195,'Plan de acci�n consolidado 2025'!$A$3:$V$504,J$1,0)</f>
        <v>N/A</v>
      </c>
      <c r="K195" t="str">
        <f>VLOOKUP($A195,'Plan de acci�n consolidado 2025'!$A$3:$V$504,K$1,0)</f>
        <v>N/A</v>
      </c>
      <c r="L195" t="str">
        <f>VLOOKUP($A195,'Plan de acci�n consolidado 2025'!$A$3:$V$504,L$1,0)</f>
        <v>N/A</v>
      </c>
      <c r="M195" t="str">
        <f>VLOOKUP($A195,'Plan de acci�n consolidado 2025'!$A$3:$V$504,M$1,0)</f>
        <v>N/A</v>
      </c>
      <c r="N195" t="str">
        <f>VLOOKUP($A195,'Plan de acci�n consolidado 2025'!$A$3:$V$504,N$1,0)</f>
        <v>N/A</v>
      </c>
      <c r="O195" t="str">
        <f>VLOOKUP($A195,'Plan de acci�n consolidado 2025'!$A$3:$V$504,O$1,0)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95">
        <f>VLOOKUP($A195,'Plan de acci�n consolidado 2025'!$A$3:$V$504,P$1,0)</f>
        <v>10</v>
      </c>
      <c r="Q195">
        <f>VLOOKUP($A195,'Plan de acci�n consolidado 2025'!$A$3:$V$504,Q$1,0)</f>
        <v>1</v>
      </c>
      <c r="R195" t="str">
        <f>VLOOKUP($A195,'Plan de acci�n consolidado 2025'!$A$3:$V$504,R$1,0)</f>
        <v>Númerica</v>
      </c>
      <c r="S195" t="str">
        <f>VLOOKUP($A195,'Plan de acci�n consolidado 2025'!$A$3:$V$504,S$1,0)</f>
        <v># de solicitudes de mesa de trabajo enviadas / 1 solicitudes de mesa de trabajo a enviar</v>
      </c>
      <c r="T195" s="183" t="str">
        <f>VLOOKUP($A195,'Plan de acci�n consolidado 2025'!$A$3:$V$504,T$1,0)</f>
        <v>2025-02-25</v>
      </c>
      <c r="U195" s="183" t="str">
        <f>VLOOKUP($A195,'Plan de acci�n consolidado 2025'!$A$3:$V$504,U$1,0)</f>
        <v>2025-03-25</v>
      </c>
      <c r="V195" t="str">
        <f>VLOOKUP($A195,'Plan de acci�n consolidado 2025'!$A$3:$V$504,V$1,0)</f>
        <v>12-GRUPO DE TRABAJO DE REGULACIÓN</v>
      </c>
      <c r="W195"/>
      <c r="X195"/>
    </row>
    <row r="196" spans="1:24" x14ac:dyDescent="0.25">
      <c r="A196" s="31" t="s">
        <v>816</v>
      </c>
      <c r="B196" t="str">
        <f>VLOOKUP($A196,'Plan de acci�n consolidado 2025'!$A$3:$V$504,B$1,0)</f>
        <v>12-GRUPO DE TRABAJO DE REGULACIÓN</v>
      </c>
      <c r="C196">
        <f>VLOOKUP($A196,'Plan de acci�n consolidado 2025'!$A$3:$V$504,C$1,0)</f>
        <v>0</v>
      </c>
      <c r="D196" t="str">
        <f>VLOOKUP($A196,'Plan de acci�n consolidado 2025'!$A$3:$V$504,D$1,0)</f>
        <v>Actividad propia</v>
      </c>
      <c r="E196" t="str">
        <f>VLOOKUP($A196,'Plan de acci�n consolidado 2025'!$A$3:$V$504,E$1,0)</f>
        <v>12.1.4</v>
      </c>
      <c r="F196" t="str">
        <f>VLOOKUP($A196,'Plan de acci�n consolidado 2025'!$A$3:$V$504,F$1,0)</f>
        <v>N/A</v>
      </c>
      <c r="G196" t="str">
        <f>VLOOKUP($A196,'Plan de acci�n consolidado 2025'!$A$3:$V$504,G$1,0)</f>
        <v>N/A</v>
      </c>
      <c r="H196" t="str">
        <f>VLOOKUP($A196,'Plan de acci�n consolidado 2025'!$A$3:$V$504,H$1,0)</f>
        <v>N/A</v>
      </c>
      <c r="I196" t="str">
        <f>VLOOKUP($A196,'Plan de acci�n consolidado 2025'!$A$3:$V$504,I$1,0)</f>
        <v>N/A</v>
      </c>
      <c r="J196" t="str">
        <f>VLOOKUP($A196,'Plan de acci�n consolidado 2025'!$A$3:$V$504,J$1,0)</f>
        <v>N/A</v>
      </c>
      <c r="K196" t="str">
        <f>VLOOKUP($A196,'Plan de acci�n consolidado 2025'!$A$3:$V$504,K$1,0)</f>
        <v>N/A</v>
      </c>
      <c r="L196" t="str">
        <f>VLOOKUP($A196,'Plan de acci�n consolidado 2025'!$A$3:$V$504,L$1,0)</f>
        <v>N/A</v>
      </c>
      <c r="M196" t="str">
        <f>VLOOKUP($A196,'Plan de acci�n consolidado 2025'!$A$3:$V$504,M$1,0)</f>
        <v>N/A</v>
      </c>
      <c r="N196" t="str">
        <f>VLOOKUP($A196,'Plan de acci�n consolidado 2025'!$A$3:$V$504,N$1,0)</f>
        <v>N/A</v>
      </c>
      <c r="O196" t="str">
        <f>VLOOKUP($A196,'Plan de acci�n consolidado 2025'!$A$3:$V$504,O$1,0)</f>
        <v>Socializar con las Delegaturas los resultados de la consulta pública y priorizar los asuntos que puedan coadyuvar a la mejora  normativa  (Correo electrónico a las Delegaturas informando los resultados / único entregable)</v>
      </c>
      <c r="P196">
        <f>VLOOKUP($A196,'Plan de acci�n consolidado 2025'!$A$3:$V$504,P$1,0)</f>
        <v>20</v>
      </c>
      <c r="Q196">
        <f>VLOOKUP($A196,'Plan de acci�n consolidado 2025'!$A$3:$V$504,Q$1,0)</f>
        <v>1</v>
      </c>
      <c r="R196" t="str">
        <f>VLOOKUP($A196,'Plan de acci�n consolidado 2025'!$A$3:$V$504,R$1,0)</f>
        <v>Númerica</v>
      </c>
      <c r="S196" t="str">
        <f>VLOOKUP($A196,'Plan de acci�n consolidado 2025'!$A$3:$V$504,S$1,0)</f>
        <v># de socializaciones de resultados enviadas / 1 socializaciones de resultados a enviar</v>
      </c>
      <c r="T196" s="183" t="str">
        <f>VLOOKUP($A196,'Plan de acci�n consolidado 2025'!$A$3:$V$504,T$1,0)</f>
        <v>2025-03-26</v>
      </c>
      <c r="U196" s="183" t="str">
        <f>VLOOKUP($A196,'Plan de acci�n consolidado 2025'!$A$3:$V$504,U$1,0)</f>
        <v>2025-04-25</v>
      </c>
      <c r="V196" t="str">
        <f>VLOOKUP($A196,'Plan de acci�n consolidado 2025'!$A$3:$V$504,V$1,0)</f>
        <v>12-GRUPO DE TRABAJO DE REGULACIÓN</v>
      </c>
      <c r="W196"/>
      <c r="X196"/>
    </row>
    <row r="197" spans="1:24" x14ac:dyDescent="0.25">
      <c r="A197" s="31" t="s">
        <v>818</v>
      </c>
      <c r="B197" t="str">
        <f>VLOOKUP($A197,'Plan de acci�n consolidado 2025'!$A$3:$V$504,B$1,0)</f>
        <v>12-GRUPO DE TRABAJO DE REGULACIÓN</v>
      </c>
      <c r="C197">
        <f>VLOOKUP($A197,'Plan de acci�n consolidado 2025'!$A$3:$V$504,C$1,0)</f>
        <v>0</v>
      </c>
      <c r="D197" t="str">
        <f>VLOOKUP($A197,'Plan de acci�n consolidado 2025'!$A$3:$V$504,D$1,0)</f>
        <v>Actividad propia</v>
      </c>
      <c r="E197" t="str">
        <f>VLOOKUP($A197,'Plan de acci�n consolidado 2025'!$A$3:$V$504,E$1,0)</f>
        <v>12.1.5</v>
      </c>
      <c r="F197" t="str">
        <f>VLOOKUP($A197,'Plan de acci�n consolidado 2025'!$A$3:$V$504,F$1,0)</f>
        <v>N/A</v>
      </c>
      <c r="G197" t="str">
        <f>VLOOKUP($A197,'Plan de acci�n consolidado 2025'!$A$3:$V$504,G$1,0)</f>
        <v>N/A</v>
      </c>
      <c r="H197" t="str">
        <f>VLOOKUP($A197,'Plan de acci�n consolidado 2025'!$A$3:$V$504,H$1,0)</f>
        <v>N/A</v>
      </c>
      <c r="I197" t="str">
        <f>VLOOKUP($A197,'Plan de acci�n consolidado 2025'!$A$3:$V$504,I$1,0)</f>
        <v>N/A</v>
      </c>
      <c r="J197" t="str">
        <f>VLOOKUP($A197,'Plan de acci�n consolidado 2025'!$A$3:$V$504,J$1,0)</f>
        <v>N/A</v>
      </c>
      <c r="K197" t="str">
        <f>VLOOKUP($A197,'Plan de acci�n consolidado 2025'!$A$3:$V$504,K$1,0)</f>
        <v>N/A</v>
      </c>
      <c r="L197" t="str">
        <f>VLOOKUP($A197,'Plan de acci�n consolidado 2025'!$A$3:$V$504,L$1,0)</f>
        <v>N/A</v>
      </c>
      <c r="M197" t="str">
        <f>VLOOKUP($A197,'Plan de acci�n consolidado 2025'!$A$3:$V$504,M$1,0)</f>
        <v>N/A</v>
      </c>
      <c r="N197" t="str">
        <f>VLOOKUP($A197,'Plan de acci�n consolidado 2025'!$A$3:$V$504,N$1,0)</f>
        <v>N/A</v>
      </c>
      <c r="O197" t="str">
        <f>VLOOKUP($A197,'Plan de acci�n consolidado 2025'!$A$3:$V$504,O$1,0)</f>
        <v>Preparar proyecto(s) de acto(s) administrativo(s) a través del cual se ordenará la depuración normativa (Proyecto de acto/ único entregable)</v>
      </c>
      <c r="P197">
        <f>VLOOKUP($A197,'Plan de acci�n consolidado 2025'!$A$3:$V$504,P$1,0)</f>
        <v>15</v>
      </c>
      <c r="Q197">
        <f>VLOOKUP($A197,'Plan de acci�n consolidado 2025'!$A$3:$V$504,Q$1,0)</f>
        <v>1</v>
      </c>
      <c r="R197" t="str">
        <f>VLOOKUP($A197,'Plan de acci�n consolidado 2025'!$A$3:$V$504,R$1,0)</f>
        <v>Númerica</v>
      </c>
      <c r="S197" t="str">
        <f>VLOOKUP($A197,'Plan de acci�n consolidado 2025'!$A$3:$V$504,S$1,0)</f>
        <v># de proyecto de acto preparados / 1 proyecto de acto a preparar</v>
      </c>
      <c r="T197" s="183" t="str">
        <f>VLOOKUP($A197,'Plan de acci�n consolidado 2025'!$A$3:$V$504,T$1,0)</f>
        <v>2025-04-28</v>
      </c>
      <c r="U197" s="183" t="str">
        <f>VLOOKUP($A197,'Plan de acci�n consolidado 2025'!$A$3:$V$504,U$1,0)</f>
        <v>2025-05-30</v>
      </c>
      <c r="V197" t="str">
        <f>VLOOKUP($A197,'Plan de acci�n consolidado 2025'!$A$3:$V$504,V$1,0)</f>
        <v>12-GRUPO DE TRABAJO DE REGULACIÓN</v>
      </c>
      <c r="W197"/>
      <c r="X197"/>
    </row>
    <row r="198" spans="1:24" x14ac:dyDescent="0.25">
      <c r="A198" s="31" t="s">
        <v>820</v>
      </c>
      <c r="B198" t="str">
        <f>VLOOKUP($A198,'Plan de acci�n consolidado 2025'!$A$3:$V$504,B$1,0)</f>
        <v>12-GRUPO DE TRABAJO DE REGULACIÓN</v>
      </c>
      <c r="C198">
        <f>VLOOKUP($A198,'Plan de acci�n consolidado 2025'!$A$3:$V$504,C$1,0)</f>
        <v>0</v>
      </c>
      <c r="D198" t="str">
        <f>VLOOKUP($A198,'Plan de acci�n consolidado 2025'!$A$3:$V$504,D$1,0)</f>
        <v>Actividad propia</v>
      </c>
      <c r="E198" t="str">
        <f>VLOOKUP($A198,'Plan de acci�n consolidado 2025'!$A$3:$V$504,E$1,0)</f>
        <v>12.1.6</v>
      </c>
      <c r="F198" t="str">
        <f>VLOOKUP($A198,'Plan de acci�n consolidado 2025'!$A$3:$V$504,F$1,0)</f>
        <v>N/A</v>
      </c>
      <c r="G198" t="str">
        <f>VLOOKUP($A198,'Plan de acci�n consolidado 2025'!$A$3:$V$504,G$1,0)</f>
        <v>N/A</v>
      </c>
      <c r="H198" t="str">
        <f>VLOOKUP($A198,'Plan de acci�n consolidado 2025'!$A$3:$V$504,H$1,0)</f>
        <v>N/A</v>
      </c>
      <c r="I198" t="str">
        <f>VLOOKUP($A198,'Plan de acci�n consolidado 2025'!$A$3:$V$504,I$1,0)</f>
        <v>N/A</v>
      </c>
      <c r="J198" t="str">
        <f>VLOOKUP($A198,'Plan de acci�n consolidado 2025'!$A$3:$V$504,J$1,0)</f>
        <v>N/A</v>
      </c>
      <c r="K198" t="str">
        <f>VLOOKUP($A198,'Plan de acci�n consolidado 2025'!$A$3:$V$504,K$1,0)</f>
        <v>N/A</v>
      </c>
      <c r="L198" t="str">
        <f>VLOOKUP($A198,'Plan de acci�n consolidado 2025'!$A$3:$V$504,L$1,0)</f>
        <v>N/A</v>
      </c>
      <c r="M198" t="str">
        <f>VLOOKUP($A198,'Plan de acci�n consolidado 2025'!$A$3:$V$504,M$1,0)</f>
        <v>N/A</v>
      </c>
      <c r="N198" t="str">
        <f>VLOOKUP($A198,'Plan de acci�n consolidado 2025'!$A$3:$V$504,N$1,0)</f>
        <v>N/A</v>
      </c>
      <c r="O198" t="str">
        <f>VLOOKUP($A198,'Plan de acci�n consolidado 2025'!$A$3:$V$504,O$1,0)</f>
        <v>Adelantar consulta pública  de proyecto(s) de acto(s) administrativo(s) a través del cual se ordenará la depuración normativa (Soporte de publicación en la página web de la Entidad / único entregable)</v>
      </c>
      <c r="P198">
        <f>VLOOKUP($A198,'Plan de acci�n consolidado 2025'!$A$3:$V$504,P$1,0)</f>
        <v>10</v>
      </c>
      <c r="Q198">
        <f>VLOOKUP($A198,'Plan de acci�n consolidado 2025'!$A$3:$V$504,Q$1,0)</f>
        <v>1</v>
      </c>
      <c r="R198" t="str">
        <f>VLOOKUP($A198,'Plan de acci�n consolidado 2025'!$A$3:$V$504,R$1,0)</f>
        <v>Númerica</v>
      </c>
      <c r="S198" t="str">
        <f>VLOOKUP($A198,'Plan de acci�n consolidado 2025'!$A$3:$V$504,S$1,0)</f>
        <v># de consulta pública realizadas / 1 consulta pública a realizar</v>
      </c>
      <c r="T198" s="183" t="str">
        <f>VLOOKUP($A198,'Plan de acci�n consolidado 2025'!$A$3:$V$504,T$1,0)</f>
        <v>2025-06-03</v>
      </c>
      <c r="U198" s="183" t="str">
        <f>VLOOKUP($A198,'Plan de acci�n consolidado 2025'!$A$3:$V$504,U$1,0)</f>
        <v>2025-06-20</v>
      </c>
      <c r="V198" t="str">
        <f>VLOOKUP($A198,'Plan de acci�n consolidado 2025'!$A$3:$V$504,V$1,0)</f>
        <v>12-GRUPO DE TRABAJO DE REGULACIÓN</v>
      </c>
      <c r="W198"/>
      <c r="X198"/>
    </row>
    <row r="199" spans="1:24" x14ac:dyDescent="0.25">
      <c r="A199" s="31" t="s">
        <v>821</v>
      </c>
      <c r="B199" t="str">
        <f>VLOOKUP($A199,'Plan de acci�n consolidado 2025'!$A$3:$V$504,B$1,0)</f>
        <v>12-GRUPO DE TRABAJO DE REGULACIÓN</v>
      </c>
      <c r="C199">
        <f>VLOOKUP($A199,'Plan de acci�n consolidado 2025'!$A$3:$V$504,C$1,0)</f>
        <v>0</v>
      </c>
      <c r="D199" t="str">
        <f>VLOOKUP($A199,'Plan de acci�n consolidado 2025'!$A$3:$V$504,D$1,0)</f>
        <v>Actividad propia</v>
      </c>
      <c r="E199" t="str">
        <f>VLOOKUP($A199,'Plan de acci�n consolidado 2025'!$A$3:$V$504,E$1,0)</f>
        <v>12.1.7</v>
      </c>
      <c r="F199" t="str">
        <f>VLOOKUP($A199,'Plan de acci�n consolidado 2025'!$A$3:$V$504,F$1,0)</f>
        <v>N/A</v>
      </c>
      <c r="G199" t="str">
        <f>VLOOKUP($A199,'Plan de acci�n consolidado 2025'!$A$3:$V$504,G$1,0)</f>
        <v>N/A</v>
      </c>
      <c r="H199" t="str">
        <f>VLOOKUP($A199,'Plan de acci�n consolidado 2025'!$A$3:$V$504,H$1,0)</f>
        <v>N/A</v>
      </c>
      <c r="I199" t="str">
        <f>VLOOKUP($A199,'Plan de acci�n consolidado 2025'!$A$3:$V$504,I$1,0)</f>
        <v>N/A</v>
      </c>
      <c r="J199" t="str">
        <f>VLOOKUP($A199,'Plan de acci�n consolidado 2025'!$A$3:$V$504,J$1,0)</f>
        <v>N/A</v>
      </c>
      <c r="K199" t="str">
        <f>VLOOKUP($A199,'Plan de acci�n consolidado 2025'!$A$3:$V$504,K$1,0)</f>
        <v>N/A</v>
      </c>
      <c r="L199" t="str">
        <f>VLOOKUP($A199,'Plan de acci�n consolidado 2025'!$A$3:$V$504,L$1,0)</f>
        <v>N/A</v>
      </c>
      <c r="M199" t="str">
        <f>VLOOKUP($A199,'Plan de acci�n consolidado 2025'!$A$3:$V$504,M$1,0)</f>
        <v>N/A</v>
      </c>
      <c r="N199" t="str">
        <f>VLOOKUP($A199,'Plan de acci�n consolidado 2025'!$A$3:$V$504,N$1,0)</f>
        <v>N/A</v>
      </c>
      <c r="O199" t="str">
        <f>VLOOKUP($A199,'Plan de acci�n consolidado 2025'!$A$3:$V$504,O$1,0)</f>
        <v>Elaborar y presentar a la Superintendente,  la versión final del proyecto(s) de acto(s) administrativo(s) a través del cual se ordenará la depuración normativa (Proyecto de acto de depuración elaborado/único entregable)</v>
      </c>
      <c r="P199">
        <f>VLOOKUP($A199,'Plan de acci�n consolidado 2025'!$A$3:$V$504,P$1,0)</f>
        <v>20</v>
      </c>
      <c r="Q199">
        <f>VLOOKUP($A199,'Plan de acci�n consolidado 2025'!$A$3:$V$504,Q$1,0)</f>
        <v>1</v>
      </c>
      <c r="R199" t="str">
        <f>VLOOKUP($A199,'Plan de acci�n consolidado 2025'!$A$3:$V$504,R$1,0)</f>
        <v>Númerica</v>
      </c>
      <c r="S199" t="str">
        <f>VLOOKUP($A199,'Plan de acci�n consolidado 2025'!$A$3:$V$504,S$1,0)</f>
        <v># de versión final del proyecto de acto elaborado / 1 versión final del proyecto de acto a elaborar</v>
      </c>
      <c r="T199" s="183" t="str">
        <f>VLOOKUP($A199,'Plan de acci�n consolidado 2025'!$A$3:$V$504,T$1,0)</f>
        <v>2025-06-24</v>
      </c>
      <c r="U199" s="183" t="str">
        <f>VLOOKUP($A199,'Plan de acci�n consolidado 2025'!$A$3:$V$504,U$1,0)</f>
        <v>2025-07-11</v>
      </c>
      <c r="V199" t="str">
        <f>VLOOKUP($A199,'Plan de acci�n consolidado 2025'!$A$3:$V$504,V$1,0)</f>
        <v>12-GRUPO DE TRABAJO DE REGULACIÓN</v>
      </c>
      <c r="W199"/>
      <c r="X199"/>
    </row>
    <row r="200" spans="1:24" x14ac:dyDescent="0.25">
      <c r="A200" s="31" t="s">
        <v>824</v>
      </c>
      <c r="B200" t="str">
        <f>VLOOKUP($A200,'Plan de acci�n consolidado 2025'!$A$3:$V$504,B$1,0)</f>
        <v>37-GRUPO DE TRABAJO DE ESTUDIOS ECONÓMICOS</v>
      </c>
      <c r="C200">
        <f>VLOOKUP($A200,'Plan de acci�n consolidado 2025'!$A$3:$V$504,C$1,0)</f>
        <v>0</v>
      </c>
      <c r="D200" t="str">
        <f>VLOOKUP($A200,'Plan de acci�n consolidado 2025'!$A$3:$V$504,D$1,0)</f>
        <v>Producto</v>
      </c>
      <c r="E200" t="str">
        <f>VLOOKUP($A200,'Plan de acci�n consolidado 2025'!$A$3:$V$504,E$1,0)</f>
        <v>37.1</v>
      </c>
      <c r="F200" t="str">
        <f>VLOOKUP($A200,'Plan de acci�n consolidado 2025'!$A$3:$V$504,F$1,0)</f>
        <v>Operativo</v>
      </c>
      <c r="G200" t="str">
        <f>VLOOKUP($A200,'Plan de acci�n consolidado 2025'!$A$3:$V$504,G$1,0)</f>
        <v xml:space="preserve">Fortalecer la gestión de la información, el conocimiento y la innovación para optimizar la capacidad institucional 
</v>
      </c>
      <c r="H200" t="str">
        <f>VLOOKUP($A200,'Plan de acci�n consolidado 2025'!$A$3:$V$504,H$1,0)</f>
        <v xml:space="preserve">Cumplimiento de productos del PAI asociados a Fortacer el Sistema Integral de Gestión Institucional para mejorar la prestación del servicio. 
</v>
      </c>
      <c r="I200" t="str">
        <f>VLOOKUP($A200,'Plan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0" t="str">
        <f>VLOOKUP($A200,'Plan de acci�n consolidado 2025'!$A$3:$V$504,J$1,0)</f>
        <v>N/A</v>
      </c>
      <c r="K200" t="str">
        <f>VLOOKUP($A200,'Plan de acci�n consolidado 2025'!$A$3:$V$504,K$1,0)</f>
        <v>No</v>
      </c>
      <c r="L200" t="str">
        <f>VLOOKUP($A200,'Plan de acci�n consolidado 2025'!$A$3:$V$504,L$1,0)</f>
        <v>C-3599-0200-0008-53105b</v>
      </c>
      <c r="M200" t="str">
        <f>VLOOKUP($A200,'Plan de acci�n consolidado 2025'!$A$3:$V$504,M$1,0)</f>
        <v>Política Gestión del Conocimiento y la Innovación _DIMENSIÓN Gestión del conocimiento y la innovación</v>
      </c>
      <c r="N200" t="str">
        <f>VLOOKUP($A200,'Plan de acci�n consolidado 2025'!$A$3:$V$504,N$1,0)</f>
        <v>N/A</v>
      </c>
      <c r="O200" t="str">
        <f>VLOOKUP($A200,'Plan de acci�n consolidado 2025'!$A$3:$V$504,O$1,0)</f>
        <v>Estudios Económicos Sectoriales, elaborados y entregados al área solicitante (Estudios Económicos)</v>
      </c>
      <c r="P200">
        <f>VLOOKUP($A200,'Plan de acci�n consolidado 2025'!$A$3:$V$504,P$1,0)</f>
        <v>50</v>
      </c>
      <c r="Q200">
        <f>VLOOKUP($A200,'Plan de acci�n consolidado 2025'!$A$3:$V$504,Q$1,0)</f>
        <v>2</v>
      </c>
      <c r="R200" t="str">
        <f>VLOOKUP($A200,'Plan de acci�n consolidado 2025'!$A$3:$V$504,R$1,0)</f>
        <v>Númerica</v>
      </c>
      <c r="S200" t="str">
        <f>VLOOKUP($A200,'Plan de acci�n consolidado 2025'!$A$3:$V$504,S$1,0)</f>
        <v># de Estudios económicos sectoriales elaborados y entregados / 2 Estudios económicos sectoriales programados</v>
      </c>
      <c r="T200" s="183" t="str">
        <f>VLOOKUP($A200,'Plan de acci�n consolidado 2025'!$A$3:$V$504,T$1,0)</f>
        <v>2025-01-15</v>
      </c>
      <c r="U200" s="183" t="str">
        <f>VLOOKUP($A200,'Plan de acci�n consolidado 2025'!$A$3:$V$504,U$1,0)</f>
        <v>2025-12-15</v>
      </c>
      <c r="V200" t="str">
        <f>VLOOKUP($A200,'Plan de acci�n consolidado 2025'!$A$3:$V$504,V$1,0)</f>
        <v>37-GRUPO DE TRABAJO DE ESTUDIOS ECONÓMICOS</v>
      </c>
      <c r="W200"/>
      <c r="X200"/>
    </row>
    <row r="201" spans="1:24" x14ac:dyDescent="0.25">
      <c r="A201" s="31" t="s">
        <v>826</v>
      </c>
      <c r="B201" t="str">
        <f>VLOOKUP($A201,'Plan de acci�n consolidado 2025'!$A$3:$V$504,B$1,0)</f>
        <v>37-GRUPO DE TRABAJO DE ESTUDIOS ECONÓMICOS</v>
      </c>
      <c r="C201">
        <f>VLOOKUP($A201,'Plan de acci�n consolidado 2025'!$A$3:$V$504,C$1,0)</f>
        <v>0</v>
      </c>
      <c r="D201" t="str">
        <f>VLOOKUP($A201,'Plan de acci�n consolidado 2025'!$A$3:$V$504,D$1,0)</f>
        <v>Actividad propia</v>
      </c>
      <c r="E201" t="str">
        <f>VLOOKUP($A201,'Plan de acci�n consolidado 2025'!$A$3:$V$504,E$1,0)</f>
        <v>37.1.1</v>
      </c>
      <c r="F201" t="str">
        <f>VLOOKUP($A201,'Plan de acci�n consolidado 2025'!$A$3:$V$504,F$1,0)</f>
        <v>N/A</v>
      </c>
      <c r="G201" t="str">
        <f>VLOOKUP($A201,'Plan de acci�n consolidado 2025'!$A$3:$V$504,G$1,0)</f>
        <v>N/A</v>
      </c>
      <c r="H201" t="str">
        <f>VLOOKUP($A201,'Plan de acci�n consolidado 2025'!$A$3:$V$504,H$1,0)</f>
        <v>N/A</v>
      </c>
      <c r="I201" t="str">
        <f>VLOOKUP($A201,'Plan de acci�n consolidado 2025'!$A$3:$V$504,I$1,0)</f>
        <v>N/A</v>
      </c>
      <c r="J201" t="str">
        <f>VLOOKUP($A201,'Plan de acci�n consolidado 2025'!$A$3:$V$504,J$1,0)</f>
        <v>N/A</v>
      </c>
      <c r="K201" t="str">
        <f>VLOOKUP($A201,'Plan de acci�n consolidado 2025'!$A$3:$V$504,K$1,0)</f>
        <v>N/A</v>
      </c>
      <c r="L201" t="str">
        <f>VLOOKUP($A201,'Plan de acci�n consolidado 2025'!$A$3:$V$504,L$1,0)</f>
        <v>N/A</v>
      </c>
      <c r="M201" t="str">
        <f>VLOOKUP($A201,'Plan de acci�n consolidado 2025'!$A$3:$V$504,M$1,0)</f>
        <v>N/A</v>
      </c>
      <c r="N201" t="str">
        <f>VLOOKUP($A201,'Plan de acci�n consolidado 2025'!$A$3:$V$504,N$1,0)</f>
        <v>N/A</v>
      </c>
      <c r="O201" t="str">
        <f>VLOOKUP($A201,'Plan de acci�n consolidado 2025'!$A$3:$V$504,O$1,0)</f>
        <v>Elaborar ficha técnica (Ficha técnica)</v>
      </c>
      <c r="P201">
        <f>VLOOKUP($A201,'Plan de acci�n consolidado 2025'!$A$3:$V$504,P$1,0)</f>
        <v>10</v>
      </c>
      <c r="Q201">
        <f>VLOOKUP($A201,'Plan de acci�n consolidado 2025'!$A$3:$V$504,Q$1,0)</f>
        <v>1</v>
      </c>
      <c r="R201" t="str">
        <f>VLOOKUP($A201,'Plan de acci�n consolidado 2025'!$A$3:$V$504,R$1,0)</f>
        <v>Númerica</v>
      </c>
      <c r="S201" t="str">
        <f>VLOOKUP($A201,'Plan de acci�n consolidado 2025'!$A$3:$V$504,S$1,0)</f>
        <v># de Ficha técnica elaborada / 1 Ficha técnica programada</v>
      </c>
      <c r="T201" s="183" t="str">
        <f>VLOOKUP($A201,'Plan de acci�n consolidado 2025'!$A$3:$V$504,T$1,0)</f>
        <v>2025-01-15</v>
      </c>
      <c r="U201" s="183" t="str">
        <f>VLOOKUP($A201,'Plan de acci�n consolidado 2025'!$A$3:$V$504,U$1,0)</f>
        <v>2025-04-15</v>
      </c>
      <c r="V201" t="str">
        <f>VLOOKUP($A201,'Plan de acci�n consolidado 2025'!$A$3:$V$504,V$1,0)</f>
        <v>37-GRUPO DE TRABAJO DE ESTUDIOS ECONÓMICOS</v>
      </c>
      <c r="W201"/>
      <c r="X201"/>
    </row>
    <row r="202" spans="1:24" x14ac:dyDescent="0.25">
      <c r="A202" s="31" t="s">
        <v>828</v>
      </c>
      <c r="B202" t="str">
        <f>VLOOKUP($A202,'Plan de acci�n consolidado 2025'!$A$3:$V$504,B$1,0)</f>
        <v>37-GRUPO DE TRABAJO DE ESTUDIOS ECONÓMICOS</v>
      </c>
      <c r="C202">
        <f>VLOOKUP($A202,'Plan de acci�n consolidado 2025'!$A$3:$V$504,C$1,0)</f>
        <v>0</v>
      </c>
      <c r="D202" t="str">
        <f>VLOOKUP($A202,'Plan de acci�n consolidado 2025'!$A$3:$V$504,D$1,0)</f>
        <v>Actividad propia</v>
      </c>
      <c r="E202" t="str">
        <f>VLOOKUP($A202,'Plan de acci�n consolidado 2025'!$A$3:$V$504,E$1,0)</f>
        <v>37.1.2</v>
      </c>
      <c r="F202" t="str">
        <f>VLOOKUP($A202,'Plan de acci�n consolidado 2025'!$A$3:$V$504,F$1,0)</f>
        <v>N/A</v>
      </c>
      <c r="G202" t="str">
        <f>VLOOKUP($A202,'Plan de acci�n consolidado 2025'!$A$3:$V$504,G$1,0)</f>
        <v>N/A</v>
      </c>
      <c r="H202" t="str">
        <f>VLOOKUP($A202,'Plan de acci�n consolidado 2025'!$A$3:$V$504,H$1,0)</f>
        <v>N/A</v>
      </c>
      <c r="I202" t="str">
        <f>VLOOKUP($A202,'Plan de acci�n consolidado 2025'!$A$3:$V$504,I$1,0)</f>
        <v>N/A</v>
      </c>
      <c r="J202" t="str">
        <f>VLOOKUP($A202,'Plan de acci�n consolidado 2025'!$A$3:$V$504,J$1,0)</f>
        <v>N/A</v>
      </c>
      <c r="K202" t="str">
        <f>VLOOKUP($A202,'Plan de acci�n consolidado 2025'!$A$3:$V$504,K$1,0)</f>
        <v>N/A</v>
      </c>
      <c r="L202" t="str">
        <f>VLOOKUP($A202,'Plan de acci�n consolidado 2025'!$A$3:$V$504,L$1,0)</f>
        <v>N/A</v>
      </c>
      <c r="M202" t="str">
        <f>VLOOKUP($A202,'Plan de acci�n consolidado 2025'!$A$3:$V$504,M$1,0)</f>
        <v>N/A</v>
      </c>
      <c r="N202" t="str">
        <f>VLOOKUP($A202,'Plan de acci�n consolidado 2025'!$A$3:$V$504,N$1,0)</f>
        <v>N/A</v>
      </c>
      <c r="O202" t="str">
        <f>VLOOKUP($A202,'Plan de acci�n consolidado 2025'!$A$3:$V$504,O$1,0)</f>
        <v>Recopilar datos y construir base de datos (Base de datos)</v>
      </c>
      <c r="P202">
        <f>VLOOKUP($A202,'Plan de acci�n consolidado 2025'!$A$3:$V$504,P$1,0)</f>
        <v>30</v>
      </c>
      <c r="Q202">
        <f>VLOOKUP($A202,'Plan de acci�n consolidado 2025'!$A$3:$V$504,Q$1,0)</f>
        <v>1</v>
      </c>
      <c r="R202" t="str">
        <f>VLOOKUP($A202,'Plan de acci�n consolidado 2025'!$A$3:$V$504,R$1,0)</f>
        <v>Númerica</v>
      </c>
      <c r="S202" t="str">
        <f>VLOOKUP($A202,'Plan de acci�n consolidado 2025'!$A$3:$V$504,S$1,0)</f>
        <v># de Base de datos construida / 1 Base de datos programada</v>
      </c>
      <c r="T202" s="183" t="str">
        <f>VLOOKUP($A202,'Plan de acci�n consolidado 2025'!$A$3:$V$504,T$1,0)</f>
        <v>2025-02-01</v>
      </c>
      <c r="U202" s="183" t="str">
        <f>VLOOKUP($A202,'Plan de acci�n consolidado 2025'!$A$3:$V$504,U$1,0)</f>
        <v>2025-09-15</v>
      </c>
      <c r="V202" t="str">
        <f>VLOOKUP($A202,'Plan de acci�n consolidado 2025'!$A$3:$V$504,V$1,0)</f>
        <v>37-GRUPO DE TRABAJO DE ESTUDIOS ECONÓMICOS</v>
      </c>
      <c r="W202"/>
      <c r="X202"/>
    </row>
    <row r="203" spans="1:24" x14ac:dyDescent="0.25">
      <c r="A203" s="31" t="s">
        <v>830</v>
      </c>
      <c r="B203" t="str">
        <f>VLOOKUP($A203,'Plan de acci�n consolidado 2025'!$A$3:$V$504,B$1,0)</f>
        <v>37-GRUPO DE TRABAJO DE ESTUDIOS ECONÓMICOS</v>
      </c>
      <c r="C203">
        <f>VLOOKUP($A203,'Plan de acci�n consolidado 2025'!$A$3:$V$504,C$1,0)</f>
        <v>0</v>
      </c>
      <c r="D203" t="str">
        <f>VLOOKUP($A203,'Plan de acci�n consolidado 2025'!$A$3:$V$504,D$1,0)</f>
        <v>Actividad propia</v>
      </c>
      <c r="E203" t="str">
        <f>VLOOKUP($A203,'Plan de acci�n consolidado 2025'!$A$3:$V$504,E$1,0)</f>
        <v>37.1.3</v>
      </c>
      <c r="F203" t="str">
        <f>VLOOKUP($A203,'Plan de acci�n consolidado 2025'!$A$3:$V$504,F$1,0)</f>
        <v>N/A</v>
      </c>
      <c r="G203" t="str">
        <f>VLOOKUP($A203,'Plan de acci�n consolidado 2025'!$A$3:$V$504,G$1,0)</f>
        <v>N/A</v>
      </c>
      <c r="H203" t="str">
        <f>VLOOKUP($A203,'Plan de acci�n consolidado 2025'!$A$3:$V$504,H$1,0)</f>
        <v>N/A</v>
      </c>
      <c r="I203" t="str">
        <f>VLOOKUP($A203,'Plan de acci�n consolidado 2025'!$A$3:$V$504,I$1,0)</f>
        <v>N/A</v>
      </c>
      <c r="J203" t="str">
        <f>VLOOKUP($A203,'Plan de acci�n consolidado 2025'!$A$3:$V$504,J$1,0)</f>
        <v>N/A</v>
      </c>
      <c r="K203" t="str">
        <f>VLOOKUP($A203,'Plan de acci�n consolidado 2025'!$A$3:$V$504,K$1,0)</f>
        <v>N/A</v>
      </c>
      <c r="L203" t="str">
        <f>VLOOKUP($A203,'Plan de acci�n consolidado 2025'!$A$3:$V$504,L$1,0)</f>
        <v>N/A</v>
      </c>
      <c r="M203" t="str">
        <f>VLOOKUP($A203,'Plan de acci�n consolidado 2025'!$A$3:$V$504,M$1,0)</f>
        <v>N/A</v>
      </c>
      <c r="N203" t="str">
        <f>VLOOKUP($A203,'Plan de acci�n consolidado 2025'!$A$3:$V$504,N$1,0)</f>
        <v>N/A</v>
      </c>
      <c r="O203" t="str">
        <f>VLOOKUP($A203,'Plan de acci�n consolidado 2025'!$A$3:$V$504,O$1,0)</f>
        <v>Construir el marco teórico  (Documento marco teórico)</v>
      </c>
      <c r="P203">
        <f>VLOOKUP($A203,'Plan de acci�n consolidado 2025'!$A$3:$V$504,P$1,0)</f>
        <v>20</v>
      </c>
      <c r="Q203">
        <f>VLOOKUP($A203,'Plan de acci�n consolidado 2025'!$A$3:$V$504,Q$1,0)</f>
        <v>1</v>
      </c>
      <c r="R203" t="str">
        <f>VLOOKUP($A203,'Plan de acci�n consolidado 2025'!$A$3:$V$504,R$1,0)</f>
        <v>Númerica</v>
      </c>
      <c r="S203" t="str">
        <f>VLOOKUP($A203,'Plan de acci�n consolidado 2025'!$A$3:$V$504,S$1,0)</f>
        <v># de Documento marco teórico construido / 1 Documento marco teórico programado</v>
      </c>
      <c r="T203" s="183" t="str">
        <f>VLOOKUP($A203,'Plan de acci�n consolidado 2025'!$A$3:$V$504,T$1,0)</f>
        <v>2025-02-01</v>
      </c>
      <c r="U203" s="183" t="str">
        <f>VLOOKUP($A203,'Plan de acci�n consolidado 2025'!$A$3:$V$504,U$1,0)</f>
        <v>2025-09-15</v>
      </c>
      <c r="V203" t="str">
        <f>VLOOKUP($A203,'Plan de acci�n consolidado 2025'!$A$3:$V$504,V$1,0)</f>
        <v>37-GRUPO DE TRABAJO DE ESTUDIOS ECONÓMICOS</v>
      </c>
      <c r="W203"/>
      <c r="X203"/>
    </row>
    <row r="204" spans="1:24" x14ac:dyDescent="0.25">
      <c r="A204" s="31" t="s">
        <v>832</v>
      </c>
      <c r="B204" t="str">
        <f>VLOOKUP($A204,'Plan de acci�n consolidado 2025'!$A$3:$V$504,B$1,0)</f>
        <v>37-GRUPO DE TRABAJO DE ESTUDIOS ECONÓMICOS</v>
      </c>
      <c r="C204">
        <f>VLOOKUP($A204,'Plan de acci�n consolidado 2025'!$A$3:$V$504,C$1,0)</f>
        <v>0</v>
      </c>
      <c r="D204" t="str">
        <f>VLOOKUP($A204,'Plan de acci�n consolidado 2025'!$A$3:$V$504,D$1,0)</f>
        <v>Actividad propia</v>
      </c>
      <c r="E204" t="str">
        <f>VLOOKUP($A204,'Plan de acci�n consolidado 2025'!$A$3:$V$504,E$1,0)</f>
        <v>37.1.4</v>
      </c>
      <c r="F204" t="str">
        <f>VLOOKUP($A204,'Plan de acci�n consolidado 2025'!$A$3:$V$504,F$1,0)</f>
        <v>N/A</v>
      </c>
      <c r="G204" t="str">
        <f>VLOOKUP($A204,'Plan de acci�n consolidado 2025'!$A$3:$V$504,G$1,0)</f>
        <v>N/A</v>
      </c>
      <c r="H204" t="str">
        <f>VLOOKUP($A204,'Plan de acci�n consolidado 2025'!$A$3:$V$504,H$1,0)</f>
        <v>N/A</v>
      </c>
      <c r="I204" t="str">
        <f>VLOOKUP($A204,'Plan de acci�n consolidado 2025'!$A$3:$V$504,I$1,0)</f>
        <v>N/A</v>
      </c>
      <c r="J204" t="str">
        <f>VLOOKUP($A204,'Plan de acci�n consolidado 2025'!$A$3:$V$504,J$1,0)</f>
        <v>N/A</v>
      </c>
      <c r="K204" t="str">
        <f>VLOOKUP($A204,'Plan de acci�n consolidado 2025'!$A$3:$V$504,K$1,0)</f>
        <v>N/A</v>
      </c>
      <c r="L204" t="str">
        <f>VLOOKUP($A204,'Plan de acci�n consolidado 2025'!$A$3:$V$504,L$1,0)</f>
        <v>N/A</v>
      </c>
      <c r="M204" t="str">
        <f>VLOOKUP($A204,'Plan de acci�n consolidado 2025'!$A$3:$V$504,M$1,0)</f>
        <v>N/A</v>
      </c>
      <c r="N204" t="str">
        <f>VLOOKUP($A204,'Plan de acci�n consolidado 2025'!$A$3:$V$504,N$1,0)</f>
        <v>N/A</v>
      </c>
      <c r="O204" t="str">
        <f>VLOOKUP($A204,'Plan de acci�n consolidado 2025'!$A$3:$V$504,O$1,0)</f>
        <v>Desarrollar análisis estadístico y económico (Dcumento de análisis estadístico y económico)</v>
      </c>
      <c r="P204">
        <f>VLOOKUP($A204,'Plan de acci�n consolidado 2025'!$A$3:$V$504,P$1,0)</f>
        <v>20</v>
      </c>
      <c r="Q204">
        <f>VLOOKUP($A204,'Plan de acci�n consolidado 2025'!$A$3:$V$504,Q$1,0)</f>
        <v>1</v>
      </c>
      <c r="R204" t="str">
        <f>VLOOKUP($A204,'Plan de acci�n consolidado 2025'!$A$3:$V$504,R$1,0)</f>
        <v>Númerica</v>
      </c>
      <c r="S204" t="str">
        <f>VLOOKUP($A204,'Plan de acci�n consolidado 2025'!$A$3:$V$504,S$1,0)</f>
        <v># de Documento de análisis estadístico y económico desarrollado / 1 Documento de análisis estadístico y  económico programado</v>
      </c>
      <c r="T204" s="183" t="str">
        <f>VLOOKUP($A204,'Plan de acci�n consolidado 2025'!$A$3:$V$504,T$1,0)</f>
        <v>2025-03-01</v>
      </c>
      <c r="U204" s="183" t="str">
        <f>VLOOKUP($A204,'Plan de acci�n consolidado 2025'!$A$3:$V$504,U$1,0)</f>
        <v>2025-11-15</v>
      </c>
      <c r="V204" t="str">
        <f>VLOOKUP($A204,'Plan de acci�n consolidado 2025'!$A$3:$V$504,V$1,0)</f>
        <v>37-GRUPO DE TRABAJO DE ESTUDIOS ECONÓMICOS</v>
      </c>
      <c r="W204"/>
      <c r="X204"/>
    </row>
    <row r="205" spans="1:24" x14ac:dyDescent="0.25">
      <c r="A205" s="31" t="s">
        <v>834</v>
      </c>
      <c r="B205" t="str">
        <f>VLOOKUP($A205,'Plan de acci�n consolidado 2025'!$A$3:$V$504,B$1,0)</f>
        <v>37-GRUPO DE TRABAJO DE ESTUDIOS ECONÓMICOS</v>
      </c>
      <c r="C205">
        <f>VLOOKUP($A205,'Plan de acci�n consolidado 2025'!$A$3:$V$504,C$1,0)</f>
        <v>0</v>
      </c>
      <c r="D205" t="str">
        <f>VLOOKUP($A205,'Plan de acci�n consolidado 2025'!$A$3:$V$504,D$1,0)</f>
        <v>Actividad propia</v>
      </c>
      <c r="E205" t="str">
        <f>VLOOKUP($A205,'Plan de acci�n consolidado 2025'!$A$3:$V$504,E$1,0)</f>
        <v>37.1.5</v>
      </c>
      <c r="F205" t="str">
        <f>VLOOKUP($A205,'Plan de acci�n consolidado 2025'!$A$3:$V$504,F$1,0)</f>
        <v>N/A</v>
      </c>
      <c r="G205" t="str">
        <f>VLOOKUP($A205,'Plan de acci�n consolidado 2025'!$A$3:$V$504,G$1,0)</f>
        <v>N/A</v>
      </c>
      <c r="H205" t="str">
        <f>VLOOKUP($A205,'Plan de acci�n consolidado 2025'!$A$3:$V$504,H$1,0)</f>
        <v>N/A</v>
      </c>
      <c r="I205" t="str">
        <f>VLOOKUP($A205,'Plan de acci�n consolidado 2025'!$A$3:$V$504,I$1,0)</f>
        <v>N/A</v>
      </c>
      <c r="J205" t="str">
        <f>VLOOKUP($A205,'Plan de acci�n consolidado 2025'!$A$3:$V$504,J$1,0)</f>
        <v>N/A</v>
      </c>
      <c r="K205" t="str">
        <f>VLOOKUP($A205,'Plan de acci�n consolidado 2025'!$A$3:$V$504,K$1,0)</f>
        <v>N/A</v>
      </c>
      <c r="L205" t="str">
        <f>VLOOKUP($A205,'Plan de acci�n consolidado 2025'!$A$3:$V$504,L$1,0)</f>
        <v>N/A</v>
      </c>
      <c r="M205" t="str">
        <f>VLOOKUP($A205,'Plan de acci�n consolidado 2025'!$A$3:$V$504,M$1,0)</f>
        <v>N/A</v>
      </c>
      <c r="N205" t="str">
        <f>VLOOKUP($A205,'Plan de acci�n consolidado 2025'!$A$3:$V$504,N$1,0)</f>
        <v>N/A</v>
      </c>
      <c r="O205" t="str">
        <f>VLOOKUP($A205,'Plan de acci�n consolidado 2025'!$A$3:$V$504,O$1,0)</f>
        <v>Elaborar estudio y entregar al área solicitante (Memorando/correo de entrega de documento)</v>
      </c>
      <c r="P205">
        <f>VLOOKUP($A205,'Plan de acci�n consolidado 2025'!$A$3:$V$504,P$1,0)</f>
        <v>20</v>
      </c>
      <c r="Q205">
        <f>VLOOKUP($A205,'Plan de acci�n consolidado 2025'!$A$3:$V$504,Q$1,0)</f>
        <v>1</v>
      </c>
      <c r="R205" t="str">
        <f>VLOOKUP($A205,'Plan de acci�n consolidado 2025'!$A$3:$V$504,R$1,0)</f>
        <v>Númerica</v>
      </c>
      <c r="S205" t="str">
        <f>VLOOKUP($A205,'Plan de acci�n consolidado 2025'!$A$3:$V$504,S$1,0)</f>
        <v># de Memorando/correo de entrega de documento enviado / 1 Memorando/correo de entrega de documento programado</v>
      </c>
      <c r="T205" s="183" t="str">
        <f>VLOOKUP($A205,'Plan de acci�n consolidado 2025'!$A$3:$V$504,T$1,0)</f>
        <v>2025-04-01</v>
      </c>
      <c r="U205" s="183" t="str">
        <f>VLOOKUP($A205,'Plan de acci�n consolidado 2025'!$A$3:$V$504,U$1,0)</f>
        <v>2025-12-15</v>
      </c>
      <c r="V205" t="str">
        <f>VLOOKUP($A205,'Plan de acci�n consolidado 2025'!$A$3:$V$504,V$1,0)</f>
        <v>37-GRUPO DE TRABAJO DE ESTUDIOS ECONÓMICOS</v>
      </c>
      <c r="W205"/>
      <c r="X205"/>
    </row>
    <row r="206" spans="1:24" x14ac:dyDescent="0.25">
      <c r="A206" s="31" t="s">
        <v>836</v>
      </c>
      <c r="B206" t="str">
        <f>VLOOKUP($A206,'Plan de acci�n consolidado 2025'!$A$3:$V$504,B$1,0)</f>
        <v>37-GRUPO DE TRABAJO DE ESTUDIOS ECONÓMICOS</v>
      </c>
      <c r="C206">
        <f>VLOOKUP($A206,'Plan de acci�n consolidado 2025'!$A$3:$V$504,C$1,0)</f>
        <v>0</v>
      </c>
      <c r="D206" t="str">
        <f>VLOOKUP($A206,'Plan de acci�n consolidado 2025'!$A$3:$V$504,D$1,0)</f>
        <v>Producto</v>
      </c>
      <c r="E206" t="str">
        <f>VLOOKUP($A206,'Plan de acci�n consolidado 2025'!$A$3:$V$504,E$1,0)</f>
        <v>37.2</v>
      </c>
      <c r="F206" t="str">
        <f>VLOOKUP($A206,'Plan de acci�n consolidado 2025'!$A$3:$V$504,F$1,0)</f>
        <v>Operativo</v>
      </c>
      <c r="G206" t="str">
        <f>VLOOKUP($A206,'Plan de acci�n consolidado 2025'!$A$3:$V$504,G$1,0)</f>
        <v xml:space="preserve">Fortalecer la gestión de la información, el conocimiento y la innovación para optimizar la capacidad institucional 
</v>
      </c>
      <c r="H206" t="str">
        <f>VLOOKUP($A206,'Plan de acci�n consolidado 2025'!$A$3:$V$504,H$1,0)</f>
        <v xml:space="preserve">Cumplimiento de productos del PAI asociados a Fortalecer la gestión de la información, el conocimiento y la innovación para optimizar la capacidad institucional 
</v>
      </c>
      <c r="I206" t="str">
        <f>VLOOKUP($A206,'Plan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6" t="str">
        <f>VLOOKUP($A206,'Plan de acci�n consolidado 2025'!$A$3:$V$504,J$1,0)</f>
        <v xml:space="preserve">PND - 5-31-5-b- Convergencia regional - Entidades públicas territoriales y nacionales fortalecidas </v>
      </c>
      <c r="K206" t="str">
        <f>VLOOKUP($A206,'Plan de acci�n consolidado 2025'!$A$3:$V$504,K$1,0)</f>
        <v>No</v>
      </c>
      <c r="L206" t="str">
        <f>VLOOKUP($A206,'Plan de acci�n consolidado 2025'!$A$3:$V$504,L$1,0)</f>
        <v>C-3599-0200-0008-53105b</v>
      </c>
      <c r="M206" t="str">
        <f>VLOOKUP($A206,'Plan de acci�n consolidado 2025'!$A$3:$V$504,M$1,0)</f>
        <v>Política Gestión del Conocimiento y la Innovación _DIMENSIÓN Gestión del conocimiento y la innovación</v>
      </c>
      <c r="N206" t="str">
        <f>VLOOKUP($A206,'Plan de acci�n consolidado 2025'!$A$3:$V$504,N$1,0)</f>
        <v>N/A</v>
      </c>
      <c r="O206" t="str">
        <f>VLOOKUP($A206,'Plan de acci�n consolidado 2025'!$A$3:$V$504,O$1,0)</f>
        <v>Boletines de Noticias Económicas, elaborados y divulgados (Boletines de Noticias Económicas)</v>
      </c>
      <c r="P206">
        <f>VLOOKUP($A206,'Plan de acci�n consolidado 2025'!$A$3:$V$504,P$1,0)</f>
        <v>15</v>
      </c>
      <c r="Q206">
        <f>VLOOKUP($A206,'Plan de acci�n consolidado 2025'!$A$3:$V$504,Q$1,0)</f>
        <v>11</v>
      </c>
      <c r="R206" t="str">
        <f>VLOOKUP($A206,'Plan de acci�n consolidado 2025'!$A$3:$V$504,R$1,0)</f>
        <v>Númerica</v>
      </c>
      <c r="S206" t="str">
        <f>VLOOKUP($A206,'Plan de acci�n consolidado 2025'!$A$3:$V$504,S$1,0)</f>
        <v># de Boletines de Noticias Económicas elaborados y divulgados / 11 Boletines de Noticias Económicas programados</v>
      </c>
      <c r="T206" s="183" t="str">
        <f>VLOOKUP($A206,'Plan de acci�n consolidado 2025'!$A$3:$V$504,T$1,0)</f>
        <v>2025-01-15</v>
      </c>
      <c r="U206" s="183" t="str">
        <f>VLOOKUP($A206,'Plan de acci�n consolidado 2025'!$A$3:$V$504,U$1,0)</f>
        <v>2025-12-15</v>
      </c>
      <c r="V206" t="str">
        <f>VLOOKUP($A206,'Plan de acci�n consolidado 2025'!$A$3:$V$504,V$1,0)</f>
        <v>37-GRUPO DE TRABAJO DE ESTUDIOS ECONÓMICOS</v>
      </c>
      <c r="W206"/>
      <c r="X206"/>
    </row>
    <row r="207" spans="1:24" x14ac:dyDescent="0.25">
      <c r="A207" s="31" t="s">
        <v>838</v>
      </c>
      <c r="B207" t="str">
        <f>VLOOKUP($A207,'Plan de acci�n consolidado 2025'!$A$3:$V$504,B$1,0)</f>
        <v>37-GRUPO DE TRABAJO DE ESTUDIOS ECONÓMICOS</v>
      </c>
      <c r="C207">
        <f>VLOOKUP($A207,'Plan de acci�n consolidado 2025'!$A$3:$V$504,C$1,0)</f>
        <v>0</v>
      </c>
      <c r="D207" t="str">
        <f>VLOOKUP($A207,'Plan de acci�n consolidado 2025'!$A$3:$V$504,D$1,0)</f>
        <v>Actividad propia</v>
      </c>
      <c r="E207" t="str">
        <f>VLOOKUP($A207,'Plan de acci�n consolidado 2025'!$A$3:$V$504,E$1,0)</f>
        <v>37.2.1</v>
      </c>
      <c r="F207" t="str">
        <f>VLOOKUP($A207,'Plan de acci�n consolidado 2025'!$A$3:$V$504,F$1,0)</f>
        <v>N/A</v>
      </c>
      <c r="G207" t="str">
        <f>VLOOKUP($A207,'Plan de acci�n consolidado 2025'!$A$3:$V$504,G$1,0)</f>
        <v>N/A</v>
      </c>
      <c r="H207" t="str">
        <f>VLOOKUP($A207,'Plan de acci�n consolidado 2025'!$A$3:$V$504,H$1,0)</f>
        <v>N/A</v>
      </c>
      <c r="I207" t="str">
        <f>VLOOKUP($A207,'Plan de acci�n consolidado 2025'!$A$3:$V$504,I$1,0)</f>
        <v>N/A</v>
      </c>
      <c r="J207" t="str">
        <f>VLOOKUP($A207,'Plan de acci�n consolidado 2025'!$A$3:$V$504,J$1,0)</f>
        <v>N/A</v>
      </c>
      <c r="K207" t="str">
        <f>VLOOKUP($A207,'Plan de acci�n consolidado 2025'!$A$3:$V$504,K$1,0)</f>
        <v>N/A</v>
      </c>
      <c r="L207" t="str">
        <f>VLOOKUP($A207,'Plan de acci�n consolidado 2025'!$A$3:$V$504,L$1,0)</f>
        <v>N/A</v>
      </c>
      <c r="M207" t="str">
        <f>VLOOKUP($A207,'Plan de acci�n consolidado 2025'!$A$3:$V$504,M$1,0)</f>
        <v>N/A</v>
      </c>
      <c r="N207" t="str">
        <f>VLOOKUP($A207,'Plan de acci�n consolidado 2025'!$A$3:$V$504,N$1,0)</f>
        <v>N/A</v>
      </c>
      <c r="O207" t="str">
        <f>VLOOKUP($A207,'Plan de acci�n consolidado 2025'!$A$3:$V$504,O$1,0)</f>
        <v>Elaborar mensualmente los boletines (Boletínes / correos electrónicos de envió)</v>
      </c>
      <c r="P207">
        <f>VLOOKUP($A207,'Plan de acci�n consolidado 2025'!$A$3:$V$504,P$1,0)</f>
        <v>80</v>
      </c>
      <c r="Q207">
        <f>VLOOKUP($A207,'Plan de acci�n consolidado 2025'!$A$3:$V$504,Q$1,0)</f>
        <v>11</v>
      </c>
      <c r="R207" t="str">
        <f>VLOOKUP($A207,'Plan de acci�n consolidado 2025'!$A$3:$V$504,R$1,0)</f>
        <v>Númerica</v>
      </c>
      <c r="S207" t="str">
        <f>VLOOKUP($A207,'Plan de acci�n consolidado 2025'!$A$3:$V$504,S$1,0)</f>
        <v># de Boletines elaborados / 11 Boletines programados</v>
      </c>
      <c r="T207" s="183" t="str">
        <f>VLOOKUP($A207,'Plan de acci�n consolidado 2025'!$A$3:$V$504,T$1,0)</f>
        <v>2025-01-15</v>
      </c>
      <c r="U207" s="183" t="str">
        <f>VLOOKUP($A207,'Plan de acci�n consolidado 2025'!$A$3:$V$504,U$1,0)</f>
        <v>2025-12-15</v>
      </c>
      <c r="V207" t="str">
        <f>VLOOKUP($A207,'Plan de acci�n consolidado 2025'!$A$3:$V$504,V$1,0)</f>
        <v>37-GRUPO DE TRABAJO DE ESTUDIOS ECONÓMICOS</v>
      </c>
      <c r="W207"/>
      <c r="X207"/>
    </row>
    <row r="208" spans="1:24" x14ac:dyDescent="0.25">
      <c r="A208" s="31" t="s">
        <v>840</v>
      </c>
      <c r="B208" t="str">
        <f>VLOOKUP($A208,'Plan de acci�n consolidado 2025'!$A$3:$V$504,B$1,0)</f>
        <v>37-GRUPO DE TRABAJO DE ESTUDIOS ECONÓMICOS</v>
      </c>
      <c r="C208">
        <f>VLOOKUP($A208,'Plan de acci�n consolidado 2025'!$A$3:$V$504,C$1,0)</f>
        <v>0</v>
      </c>
      <c r="D208" t="str">
        <f>VLOOKUP($A208,'Plan de acci�n consolidado 2025'!$A$3:$V$504,D$1,0)</f>
        <v>Actividad propia</v>
      </c>
      <c r="E208" t="str">
        <f>VLOOKUP($A208,'Plan de acci�n consolidado 2025'!$A$3:$V$504,E$1,0)</f>
        <v>37.2.2</v>
      </c>
      <c r="F208" t="str">
        <f>VLOOKUP($A208,'Plan de acci�n consolidado 2025'!$A$3:$V$504,F$1,0)</f>
        <v>N/A</v>
      </c>
      <c r="G208" t="str">
        <f>VLOOKUP($A208,'Plan de acci�n consolidado 2025'!$A$3:$V$504,G$1,0)</f>
        <v>N/A</v>
      </c>
      <c r="H208" t="str">
        <f>VLOOKUP($A208,'Plan de acci�n consolidado 2025'!$A$3:$V$504,H$1,0)</f>
        <v>N/A</v>
      </c>
      <c r="I208" t="str">
        <f>VLOOKUP($A208,'Plan de acci�n consolidado 2025'!$A$3:$V$504,I$1,0)</f>
        <v>N/A</v>
      </c>
      <c r="J208" t="str">
        <f>VLOOKUP($A208,'Plan de acci�n consolidado 2025'!$A$3:$V$504,J$1,0)</f>
        <v>N/A</v>
      </c>
      <c r="K208" t="str">
        <f>VLOOKUP($A208,'Plan de acci�n consolidado 2025'!$A$3:$V$504,K$1,0)</f>
        <v>N/A</v>
      </c>
      <c r="L208" t="str">
        <f>VLOOKUP($A208,'Plan de acci�n consolidado 2025'!$A$3:$V$504,L$1,0)</f>
        <v>N/A</v>
      </c>
      <c r="M208" t="str">
        <f>VLOOKUP($A208,'Plan de acci�n consolidado 2025'!$A$3:$V$504,M$1,0)</f>
        <v>N/A</v>
      </c>
      <c r="N208" t="str">
        <f>VLOOKUP($A208,'Plan de acci�n consolidado 2025'!$A$3:$V$504,N$1,0)</f>
        <v>N/A</v>
      </c>
      <c r="O208" t="str">
        <f>VLOOKUP($A208,'Plan de acci�n consolidado 2025'!$A$3:$V$504,O$1,0)</f>
        <v>Divulgar los boletines (boletines diseñados)</v>
      </c>
      <c r="P208">
        <f>VLOOKUP($A208,'Plan de acci�n consolidado 2025'!$A$3:$V$504,P$1,0)</f>
        <v>20</v>
      </c>
      <c r="Q208">
        <f>VLOOKUP($A208,'Plan de acci�n consolidado 2025'!$A$3:$V$504,Q$1,0)</f>
        <v>11</v>
      </c>
      <c r="R208" t="str">
        <f>VLOOKUP($A208,'Plan de acci�n consolidado 2025'!$A$3:$V$504,R$1,0)</f>
        <v>Númerica</v>
      </c>
      <c r="S208" t="str">
        <f>VLOOKUP($A208,'Plan de acci�n consolidado 2025'!$A$3:$V$504,S$1,0)</f>
        <v># de Boletines divulgados / 11 Boletines programados</v>
      </c>
      <c r="T208" s="183" t="str">
        <f>VLOOKUP($A208,'Plan de acci�n consolidado 2025'!$A$3:$V$504,T$1,0)</f>
        <v>2025-01-15</v>
      </c>
      <c r="U208" s="183" t="str">
        <f>VLOOKUP($A208,'Plan de acci�n consolidado 2025'!$A$3:$V$504,U$1,0)</f>
        <v>2025-12-15</v>
      </c>
      <c r="V208" t="str">
        <f>VLOOKUP($A208,'Plan de acci�n consolidado 2025'!$A$3:$V$504,V$1,0)</f>
        <v>37-GRUPO DE TRABAJO DE ESTUDIOS ECONÓMICOS</v>
      </c>
      <c r="W208"/>
      <c r="X208"/>
    </row>
    <row r="209" spans="1:24" x14ac:dyDescent="0.25">
      <c r="A209" s="31" t="s">
        <v>842</v>
      </c>
      <c r="B209" t="str">
        <f>VLOOKUP($A209,'Plan de acci�n consolidado 2025'!$A$3:$V$504,B$1,0)</f>
        <v>37-GRUPO DE TRABAJO DE ESTUDIOS ECONÓMICOS</v>
      </c>
      <c r="C209">
        <f>VLOOKUP($A209,'Plan de acci�n consolidado 2025'!$A$3:$V$504,C$1,0)</f>
        <v>0</v>
      </c>
      <c r="D209" t="str">
        <f>VLOOKUP($A209,'Plan de acci�n consolidado 2025'!$A$3:$V$504,D$1,0)</f>
        <v>Producto</v>
      </c>
      <c r="E209" t="str">
        <f>VLOOKUP($A209,'Plan de acci�n consolidado 2025'!$A$3:$V$504,E$1,0)</f>
        <v>37.3</v>
      </c>
      <c r="F209" t="str">
        <f>VLOOKUP($A209,'Plan de acci�n consolidado 2025'!$A$3:$V$504,F$1,0)</f>
        <v>Operativo</v>
      </c>
      <c r="G209" t="str">
        <f>VLOOKUP($A209,'Plan de acci�n consolidado 2025'!$A$3:$V$504,G$1,0)</f>
        <v xml:space="preserve">Fortalecer la gestión de la información, el conocimiento y la innovación para optimizar la capacidad institucional 
</v>
      </c>
      <c r="H209" t="str">
        <f>VLOOKUP($A209,'Plan de acci�n consolidado 2025'!$A$3:$V$504,H$1,0)</f>
        <v xml:space="preserve">Cumplimiento de productos del PAI asociados a Fortalecer la gestión de la información, el conocimiento y la innovación para optimizar la capacidad institucional 
</v>
      </c>
      <c r="I209" t="str">
        <f>VLOOKUP($A209,'Plan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9" t="str">
        <f>VLOOKUP($A209,'Plan de acci�n consolidado 2025'!$A$3:$V$504,J$1,0)</f>
        <v>N/A</v>
      </c>
      <c r="K209" t="str">
        <f>VLOOKUP($A209,'Plan de acci�n consolidado 2025'!$A$3:$V$504,K$1,0)</f>
        <v>No</v>
      </c>
      <c r="L209" t="str">
        <f>VLOOKUP($A209,'Plan de acci�n consolidado 2025'!$A$3:$V$504,L$1,0)</f>
        <v>C-3599-0200-0008-53105b</v>
      </c>
      <c r="M209" t="str">
        <f>VLOOKUP($A209,'Plan de acci�n consolidado 2025'!$A$3:$V$504,M$1,0)</f>
        <v>Política Gestión del Conocimiento y la Innovación _DIMENSIÓN Gestión del conocimiento y la innovación</v>
      </c>
      <c r="N209" t="str">
        <f>VLOOKUP($A209,'Plan de acci�n consolidado 2025'!$A$3:$V$504,N$1,0)</f>
        <v>N/A</v>
      </c>
      <c r="O209" t="str">
        <f>VLOOKUP($A209,'Plan de acci�n consolidado 2025'!$A$3:$V$504,O$1,0)</f>
        <v>Estudio Económico Académico, elaborado y entregado  (Estudio Económico )</v>
      </c>
      <c r="P209">
        <f>VLOOKUP($A209,'Plan de acci�n consolidado 2025'!$A$3:$V$504,P$1,0)</f>
        <v>5</v>
      </c>
      <c r="Q209">
        <f>VLOOKUP($A209,'Plan de acci�n consolidado 2025'!$A$3:$V$504,Q$1,0)</f>
        <v>1</v>
      </c>
      <c r="R209" t="str">
        <f>VLOOKUP($A209,'Plan de acci�n consolidado 2025'!$A$3:$V$504,R$1,0)</f>
        <v>Númerica</v>
      </c>
      <c r="S209" t="str">
        <f>VLOOKUP($A209,'Plan de acci�n consolidado 2025'!$A$3:$V$504,S$1,0)</f>
        <v># de Estudio económico académico elaborado y entregado / 1 Estudio programado</v>
      </c>
      <c r="T209" s="183" t="str">
        <f>VLOOKUP($A209,'Plan de acci�n consolidado 2025'!$A$3:$V$504,T$1,0)</f>
        <v>2025-02-17</v>
      </c>
      <c r="U209" s="183" t="str">
        <f>VLOOKUP($A209,'Plan de acci�n consolidado 2025'!$A$3:$V$504,U$1,0)</f>
        <v>2025-12-15</v>
      </c>
      <c r="V209" t="str">
        <f>VLOOKUP($A209,'Plan de acci�n consolidado 2025'!$A$3:$V$504,V$1,0)</f>
        <v>37-GRUPO DE TRABAJO DE ESTUDIOS ECONÓMICOS</v>
      </c>
      <c r="W209"/>
      <c r="X209"/>
    </row>
    <row r="210" spans="1:24" x14ac:dyDescent="0.25">
      <c r="A210" s="31" t="s">
        <v>844</v>
      </c>
      <c r="B210" t="str">
        <f>VLOOKUP($A210,'Plan de acci�n consolidado 2025'!$A$3:$V$504,B$1,0)</f>
        <v>37-GRUPO DE TRABAJO DE ESTUDIOS ECONÓMICOS</v>
      </c>
      <c r="C210">
        <f>VLOOKUP($A210,'Plan de acci�n consolidado 2025'!$A$3:$V$504,C$1,0)</f>
        <v>0</v>
      </c>
      <c r="D210" t="str">
        <f>VLOOKUP($A210,'Plan de acci�n consolidado 2025'!$A$3:$V$504,D$1,0)</f>
        <v>Actividad propia</v>
      </c>
      <c r="E210" t="str">
        <f>VLOOKUP($A210,'Plan de acci�n consolidado 2025'!$A$3:$V$504,E$1,0)</f>
        <v>37.3.1</v>
      </c>
      <c r="F210" t="str">
        <f>VLOOKUP($A210,'Plan de acci�n consolidado 2025'!$A$3:$V$504,F$1,0)</f>
        <v>N/A</v>
      </c>
      <c r="G210" t="str">
        <f>VLOOKUP($A210,'Plan de acci�n consolidado 2025'!$A$3:$V$504,G$1,0)</f>
        <v>N/A</v>
      </c>
      <c r="H210" t="str">
        <f>VLOOKUP($A210,'Plan de acci�n consolidado 2025'!$A$3:$V$504,H$1,0)</f>
        <v>N/A</v>
      </c>
      <c r="I210" t="str">
        <f>VLOOKUP($A210,'Plan de acci�n consolidado 2025'!$A$3:$V$504,I$1,0)</f>
        <v>N/A</v>
      </c>
      <c r="J210" t="str">
        <f>VLOOKUP($A210,'Plan de acci�n consolidado 2025'!$A$3:$V$504,J$1,0)</f>
        <v>N/A</v>
      </c>
      <c r="K210" t="str">
        <f>VLOOKUP($A210,'Plan de acci�n consolidado 2025'!$A$3:$V$504,K$1,0)</f>
        <v>N/A</v>
      </c>
      <c r="L210" t="str">
        <f>VLOOKUP($A210,'Plan de acci�n consolidado 2025'!$A$3:$V$504,L$1,0)</f>
        <v>N/A</v>
      </c>
      <c r="M210" t="str">
        <f>VLOOKUP($A210,'Plan de acci�n consolidado 2025'!$A$3:$V$504,M$1,0)</f>
        <v>N/A</v>
      </c>
      <c r="N210" t="str">
        <f>VLOOKUP($A210,'Plan de acci�n consolidado 2025'!$A$3:$V$504,N$1,0)</f>
        <v>N/A</v>
      </c>
      <c r="O210" t="str">
        <f>VLOOKUP($A210,'Plan de acci�n consolidado 2025'!$A$3:$V$504,O$1,0)</f>
        <v>Elaborar ficha técnica  (Ficha técnica)</v>
      </c>
      <c r="P210">
        <f>VLOOKUP($A210,'Plan de acci�n consolidado 2025'!$A$3:$V$504,P$1,0)</f>
        <v>10</v>
      </c>
      <c r="Q210">
        <f>VLOOKUP($A210,'Plan de acci�n consolidado 2025'!$A$3:$V$504,Q$1,0)</f>
        <v>1</v>
      </c>
      <c r="R210" t="str">
        <f>VLOOKUP($A210,'Plan de acci�n consolidado 2025'!$A$3:$V$504,R$1,0)</f>
        <v>Númerica</v>
      </c>
      <c r="S210" t="str">
        <f>VLOOKUP($A210,'Plan de acci�n consolidado 2025'!$A$3:$V$504,S$1,0)</f>
        <v># de Ficha técnica elaborada / 1 Ficha técnica programada</v>
      </c>
      <c r="T210" s="183" t="str">
        <f>VLOOKUP($A210,'Plan de acci�n consolidado 2025'!$A$3:$V$504,T$1,0)</f>
        <v>2025-02-17</v>
      </c>
      <c r="U210" s="183" t="str">
        <f>VLOOKUP($A210,'Plan de acci�n consolidado 2025'!$A$3:$V$504,U$1,0)</f>
        <v>2025-12-15</v>
      </c>
      <c r="V210" t="str">
        <f>VLOOKUP($A210,'Plan de acci�n consolidado 2025'!$A$3:$V$504,V$1,0)</f>
        <v>37-GRUPO DE TRABAJO DE ESTUDIOS ECONÓMICOS</v>
      </c>
      <c r="W210"/>
      <c r="X210"/>
    </row>
    <row r="211" spans="1:24" x14ac:dyDescent="0.25">
      <c r="A211" s="31" t="s">
        <v>845</v>
      </c>
      <c r="B211" t="str">
        <f>VLOOKUP($A211,'Plan de acci�n consolidado 2025'!$A$3:$V$504,B$1,0)</f>
        <v>37-GRUPO DE TRABAJO DE ESTUDIOS ECONÓMICOS</v>
      </c>
      <c r="C211">
        <f>VLOOKUP($A211,'Plan de acci�n consolidado 2025'!$A$3:$V$504,C$1,0)</f>
        <v>0</v>
      </c>
      <c r="D211" t="str">
        <f>VLOOKUP($A211,'Plan de acci�n consolidado 2025'!$A$3:$V$504,D$1,0)</f>
        <v>Actividad propia</v>
      </c>
      <c r="E211" t="str">
        <f>VLOOKUP($A211,'Plan de acci�n consolidado 2025'!$A$3:$V$504,E$1,0)</f>
        <v>37.3.2</v>
      </c>
      <c r="F211" t="str">
        <f>VLOOKUP($A211,'Plan de acci�n consolidado 2025'!$A$3:$V$504,F$1,0)</f>
        <v>N/A</v>
      </c>
      <c r="G211" t="str">
        <f>VLOOKUP($A211,'Plan de acci�n consolidado 2025'!$A$3:$V$504,G$1,0)</f>
        <v>N/A</v>
      </c>
      <c r="H211" t="str">
        <f>VLOOKUP($A211,'Plan de acci�n consolidado 2025'!$A$3:$V$504,H$1,0)</f>
        <v>N/A</v>
      </c>
      <c r="I211" t="str">
        <f>VLOOKUP($A211,'Plan de acci�n consolidado 2025'!$A$3:$V$504,I$1,0)</f>
        <v>N/A</v>
      </c>
      <c r="J211" t="str">
        <f>VLOOKUP($A211,'Plan de acci�n consolidado 2025'!$A$3:$V$504,J$1,0)</f>
        <v>N/A</v>
      </c>
      <c r="K211" t="str">
        <f>VLOOKUP($A211,'Plan de acci�n consolidado 2025'!$A$3:$V$504,K$1,0)</f>
        <v>N/A</v>
      </c>
      <c r="L211" t="str">
        <f>VLOOKUP($A211,'Plan de acci�n consolidado 2025'!$A$3:$V$504,L$1,0)</f>
        <v>N/A</v>
      </c>
      <c r="M211" t="str">
        <f>VLOOKUP($A211,'Plan de acci�n consolidado 2025'!$A$3:$V$504,M$1,0)</f>
        <v>N/A</v>
      </c>
      <c r="N211" t="str">
        <f>VLOOKUP($A211,'Plan de acci�n consolidado 2025'!$A$3:$V$504,N$1,0)</f>
        <v>N/A</v>
      </c>
      <c r="O211" t="str">
        <f>VLOOKUP($A211,'Plan de acci�n consolidado 2025'!$A$3:$V$504,O$1,0)</f>
        <v>Recopilar datos y construir base de datos (Archivo con Base de datos)</v>
      </c>
      <c r="P211">
        <f>VLOOKUP($A211,'Plan de acci�n consolidado 2025'!$A$3:$V$504,P$1,0)</f>
        <v>30</v>
      </c>
      <c r="Q211">
        <f>VLOOKUP($A211,'Plan de acci�n consolidado 2025'!$A$3:$V$504,Q$1,0)</f>
        <v>1</v>
      </c>
      <c r="R211" t="str">
        <f>VLOOKUP($A211,'Plan de acci�n consolidado 2025'!$A$3:$V$504,R$1,0)</f>
        <v>Númerica</v>
      </c>
      <c r="S211" t="str">
        <f>VLOOKUP($A211,'Plan de acci�n consolidado 2025'!$A$3:$V$504,S$1,0)</f>
        <v># de Base de datos construida / 1 Base de datos programada</v>
      </c>
      <c r="T211" s="183" t="str">
        <f>VLOOKUP($A211,'Plan de acci�n consolidado 2025'!$A$3:$V$504,T$1,0)</f>
        <v>2025-02-24</v>
      </c>
      <c r="U211" s="183" t="str">
        <f>VLOOKUP($A211,'Plan de acci�n consolidado 2025'!$A$3:$V$504,U$1,0)</f>
        <v>2025-08-18</v>
      </c>
      <c r="V211" t="str">
        <f>VLOOKUP($A211,'Plan de acci�n consolidado 2025'!$A$3:$V$504,V$1,0)</f>
        <v>37-GRUPO DE TRABAJO DE ESTUDIOS ECONÓMICOS</v>
      </c>
      <c r="W211"/>
      <c r="X211"/>
    </row>
    <row r="212" spans="1:24" x14ac:dyDescent="0.25">
      <c r="A212" s="31" t="s">
        <v>846</v>
      </c>
      <c r="B212" t="str">
        <f>VLOOKUP($A212,'Plan de acci�n consolidado 2025'!$A$3:$V$504,B$1,0)</f>
        <v>37-GRUPO DE TRABAJO DE ESTUDIOS ECONÓMICOS</v>
      </c>
      <c r="C212">
        <f>VLOOKUP($A212,'Plan de acci�n consolidado 2025'!$A$3:$V$504,C$1,0)</f>
        <v>0</v>
      </c>
      <c r="D212" t="str">
        <f>VLOOKUP($A212,'Plan de acci�n consolidado 2025'!$A$3:$V$504,D$1,0)</f>
        <v>Actividad propia</v>
      </c>
      <c r="E212" t="str">
        <f>VLOOKUP($A212,'Plan de acci�n consolidado 2025'!$A$3:$V$504,E$1,0)</f>
        <v>37.3.3</v>
      </c>
      <c r="F212" t="str">
        <f>VLOOKUP($A212,'Plan de acci�n consolidado 2025'!$A$3:$V$504,F$1,0)</f>
        <v>N/A</v>
      </c>
      <c r="G212" t="str">
        <f>VLOOKUP($A212,'Plan de acci�n consolidado 2025'!$A$3:$V$504,G$1,0)</f>
        <v>N/A</v>
      </c>
      <c r="H212" t="str">
        <f>VLOOKUP($A212,'Plan de acci�n consolidado 2025'!$A$3:$V$504,H$1,0)</f>
        <v>N/A</v>
      </c>
      <c r="I212" t="str">
        <f>VLOOKUP($A212,'Plan de acci�n consolidado 2025'!$A$3:$V$504,I$1,0)</f>
        <v>N/A</v>
      </c>
      <c r="J212" t="str">
        <f>VLOOKUP($A212,'Plan de acci�n consolidado 2025'!$A$3:$V$504,J$1,0)</f>
        <v>N/A</v>
      </c>
      <c r="K212" t="str">
        <f>VLOOKUP($A212,'Plan de acci�n consolidado 2025'!$A$3:$V$504,K$1,0)</f>
        <v>N/A</v>
      </c>
      <c r="L212" t="str">
        <f>VLOOKUP($A212,'Plan de acci�n consolidado 2025'!$A$3:$V$504,L$1,0)</f>
        <v>N/A</v>
      </c>
      <c r="M212" t="str">
        <f>VLOOKUP($A212,'Plan de acci�n consolidado 2025'!$A$3:$V$504,M$1,0)</f>
        <v>N/A</v>
      </c>
      <c r="N212" t="str">
        <f>VLOOKUP($A212,'Plan de acci�n consolidado 2025'!$A$3:$V$504,N$1,0)</f>
        <v>N/A</v>
      </c>
      <c r="O212" t="str">
        <f>VLOOKUP($A212,'Plan de acci�n consolidado 2025'!$A$3:$V$504,O$1,0)</f>
        <v>Construir marco teórico (Informe/documento con marco teórico)</v>
      </c>
      <c r="P212">
        <f>VLOOKUP($A212,'Plan de acci�n consolidado 2025'!$A$3:$V$504,P$1,0)</f>
        <v>20</v>
      </c>
      <c r="Q212">
        <f>VLOOKUP($A212,'Plan de acci�n consolidado 2025'!$A$3:$V$504,Q$1,0)</f>
        <v>1</v>
      </c>
      <c r="R212" t="str">
        <f>VLOOKUP($A212,'Plan de acci�n consolidado 2025'!$A$3:$V$504,R$1,0)</f>
        <v>Númerica</v>
      </c>
      <c r="S212" t="str">
        <f>VLOOKUP($A212,'Plan de acci�n consolidado 2025'!$A$3:$V$504,S$1,0)</f>
        <v># de Documento marco teórico construido / 1 Documento marco teórico programado</v>
      </c>
      <c r="T212" s="183" t="str">
        <f>VLOOKUP($A212,'Plan de acci�n consolidado 2025'!$A$3:$V$504,T$1,0)</f>
        <v>2025-02-24</v>
      </c>
      <c r="U212" s="183" t="str">
        <f>VLOOKUP($A212,'Plan de acci�n consolidado 2025'!$A$3:$V$504,U$1,0)</f>
        <v>2025-09-15</v>
      </c>
      <c r="V212" t="str">
        <f>VLOOKUP($A212,'Plan de acci�n consolidado 2025'!$A$3:$V$504,V$1,0)</f>
        <v>37-GRUPO DE TRABAJO DE ESTUDIOS ECONÓMICOS</v>
      </c>
      <c r="W212"/>
      <c r="X212"/>
    </row>
    <row r="213" spans="1:24" x14ac:dyDescent="0.25">
      <c r="A213" s="31" t="s">
        <v>847</v>
      </c>
      <c r="B213" t="str">
        <f>VLOOKUP($A213,'Plan de acci�n consolidado 2025'!$A$3:$V$504,B$1,0)</f>
        <v>37-GRUPO DE TRABAJO DE ESTUDIOS ECONÓMICOS</v>
      </c>
      <c r="C213">
        <f>VLOOKUP($A213,'Plan de acci�n consolidado 2025'!$A$3:$V$504,C$1,0)</f>
        <v>0</v>
      </c>
      <c r="D213" t="str">
        <f>VLOOKUP($A213,'Plan de acci�n consolidado 2025'!$A$3:$V$504,D$1,0)</f>
        <v>Actividad propia</v>
      </c>
      <c r="E213" t="str">
        <f>VLOOKUP($A213,'Plan de acci�n consolidado 2025'!$A$3:$V$504,E$1,0)</f>
        <v>37.3.4</v>
      </c>
      <c r="F213" t="str">
        <f>VLOOKUP($A213,'Plan de acci�n consolidado 2025'!$A$3:$V$504,F$1,0)</f>
        <v>N/A</v>
      </c>
      <c r="G213" t="str">
        <f>VLOOKUP($A213,'Plan de acci�n consolidado 2025'!$A$3:$V$504,G$1,0)</f>
        <v>N/A</v>
      </c>
      <c r="H213" t="str">
        <f>VLOOKUP($A213,'Plan de acci�n consolidado 2025'!$A$3:$V$504,H$1,0)</f>
        <v>N/A</v>
      </c>
      <c r="I213" t="str">
        <f>VLOOKUP($A213,'Plan de acci�n consolidado 2025'!$A$3:$V$504,I$1,0)</f>
        <v>N/A</v>
      </c>
      <c r="J213" t="str">
        <f>VLOOKUP($A213,'Plan de acci�n consolidado 2025'!$A$3:$V$504,J$1,0)</f>
        <v>N/A</v>
      </c>
      <c r="K213" t="str">
        <f>VLOOKUP($A213,'Plan de acci�n consolidado 2025'!$A$3:$V$504,K$1,0)</f>
        <v>N/A</v>
      </c>
      <c r="L213" t="str">
        <f>VLOOKUP($A213,'Plan de acci�n consolidado 2025'!$A$3:$V$504,L$1,0)</f>
        <v>N/A</v>
      </c>
      <c r="M213" t="str">
        <f>VLOOKUP($A213,'Plan de acci�n consolidado 2025'!$A$3:$V$504,M$1,0)</f>
        <v>N/A</v>
      </c>
      <c r="N213" t="str">
        <f>VLOOKUP($A213,'Plan de acci�n consolidado 2025'!$A$3:$V$504,N$1,0)</f>
        <v>N/A</v>
      </c>
      <c r="O213" t="str">
        <f>VLOOKUP($A213,'Plan de acci�n consolidado 2025'!$A$3:$V$504,O$1,0)</f>
        <v>Desarrollar análisis estadístico y económico (Documento de análisis estadístico y económico)</v>
      </c>
      <c r="P213">
        <f>VLOOKUP($A213,'Plan de acci�n consolidado 2025'!$A$3:$V$504,P$1,0)</f>
        <v>20</v>
      </c>
      <c r="Q213">
        <f>VLOOKUP($A213,'Plan de acci�n consolidado 2025'!$A$3:$V$504,Q$1,0)</f>
        <v>1</v>
      </c>
      <c r="R213" t="str">
        <f>VLOOKUP($A213,'Plan de acci�n consolidado 2025'!$A$3:$V$504,R$1,0)</f>
        <v>Númerica</v>
      </c>
      <c r="S213" t="str">
        <f>VLOOKUP($A213,'Plan de acci�n consolidado 2025'!$A$3:$V$504,S$1,0)</f>
        <v># de Documento de análisis estadístico y económico desarrollado / 1 Documento de análisis estadístico y  económico programado</v>
      </c>
      <c r="T213" s="183" t="str">
        <f>VLOOKUP($A213,'Plan de acci�n consolidado 2025'!$A$3:$V$504,T$1,0)</f>
        <v>2025-03-01</v>
      </c>
      <c r="U213" s="183" t="str">
        <f>VLOOKUP($A213,'Plan de acci�n consolidado 2025'!$A$3:$V$504,U$1,0)</f>
        <v>2025-11-14</v>
      </c>
      <c r="V213" t="str">
        <f>VLOOKUP($A213,'Plan de acci�n consolidado 2025'!$A$3:$V$504,V$1,0)</f>
        <v>37-GRUPO DE TRABAJO DE ESTUDIOS ECONÓMICOS</v>
      </c>
      <c r="W213"/>
      <c r="X213"/>
    </row>
    <row r="214" spans="1:24" x14ac:dyDescent="0.25">
      <c r="A214" s="31" t="s">
        <v>848</v>
      </c>
      <c r="B214" t="str">
        <f>VLOOKUP($A214,'Plan de acci�n consolidado 2025'!$A$3:$V$504,B$1,0)</f>
        <v>37-GRUPO DE TRABAJO DE ESTUDIOS ECONÓMICOS</v>
      </c>
      <c r="C214">
        <f>VLOOKUP($A214,'Plan de acci�n consolidado 2025'!$A$3:$V$504,C$1,0)</f>
        <v>0</v>
      </c>
      <c r="D214" t="str">
        <f>VLOOKUP($A214,'Plan de acci�n consolidado 2025'!$A$3:$V$504,D$1,0)</f>
        <v>Actividad propia</v>
      </c>
      <c r="E214" t="str">
        <f>VLOOKUP($A214,'Plan de acci�n consolidado 2025'!$A$3:$V$504,E$1,0)</f>
        <v>37.3.5</v>
      </c>
      <c r="F214" t="str">
        <f>VLOOKUP($A214,'Plan de acci�n consolidado 2025'!$A$3:$V$504,F$1,0)</f>
        <v>N/A</v>
      </c>
      <c r="G214" t="str">
        <f>VLOOKUP($A214,'Plan de acci�n consolidado 2025'!$A$3:$V$504,G$1,0)</f>
        <v>N/A</v>
      </c>
      <c r="H214" t="str">
        <f>VLOOKUP($A214,'Plan de acci�n consolidado 2025'!$A$3:$V$504,H$1,0)</f>
        <v>N/A</v>
      </c>
      <c r="I214" t="str">
        <f>VLOOKUP($A214,'Plan de acci�n consolidado 2025'!$A$3:$V$504,I$1,0)</f>
        <v>N/A</v>
      </c>
      <c r="J214" t="str">
        <f>VLOOKUP($A214,'Plan de acci�n consolidado 2025'!$A$3:$V$504,J$1,0)</f>
        <v>N/A</v>
      </c>
      <c r="K214" t="str">
        <f>VLOOKUP($A214,'Plan de acci�n consolidado 2025'!$A$3:$V$504,K$1,0)</f>
        <v>N/A</v>
      </c>
      <c r="L214" t="str">
        <f>VLOOKUP($A214,'Plan de acci�n consolidado 2025'!$A$3:$V$504,L$1,0)</f>
        <v>N/A</v>
      </c>
      <c r="M214" t="str">
        <f>VLOOKUP($A214,'Plan de acci�n consolidado 2025'!$A$3:$V$504,M$1,0)</f>
        <v>N/A</v>
      </c>
      <c r="N214" t="str">
        <f>VLOOKUP($A214,'Plan de acci�n consolidado 2025'!$A$3:$V$504,N$1,0)</f>
        <v>N/A</v>
      </c>
      <c r="O214" t="str">
        <f>VLOOKUP($A214,'Plan de acci�n consolidado 2025'!$A$3:$V$504,O$1,0)</f>
        <v>Entregar del documento (Memorando/correo de entrega de documento)</v>
      </c>
      <c r="P214">
        <f>VLOOKUP($A214,'Plan de acci�n consolidado 2025'!$A$3:$V$504,P$1,0)</f>
        <v>20</v>
      </c>
      <c r="Q214">
        <f>VLOOKUP($A214,'Plan de acci�n consolidado 2025'!$A$3:$V$504,Q$1,0)</f>
        <v>1</v>
      </c>
      <c r="R214" t="str">
        <f>VLOOKUP($A214,'Plan de acci�n consolidado 2025'!$A$3:$V$504,R$1,0)</f>
        <v>Númerica</v>
      </c>
      <c r="S214" t="str">
        <f>VLOOKUP($A214,'Plan de acci�n consolidado 2025'!$A$3:$V$504,S$1,0)</f>
        <v># de Memorando/correo de entrega de documento enviado / 1 Memorando/correo de entrega de documento programado</v>
      </c>
      <c r="T214" s="183" t="str">
        <f>VLOOKUP($A214,'Plan de acci�n consolidado 2025'!$A$3:$V$504,T$1,0)</f>
        <v>2025-04-01</v>
      </c>
      <c r="U214" s="183" t="str">
        <f>VLOOKUP($A214,'Plan de acci�n consolidado 2025'!$A$3:$V$504,U$1,0)</f>
        <v>2025-12-15</v>
      </c>
      <c r="V214" t="str">
        <f>VLOOKUP($A214,'Plan de acci�n consolidado 2025'!$A$3:$V$504,V$1,0)</f>
        <v>37-GRUPO DE TRABAJO DE ESTUDIOS ECONÓMICOS</v>
      </c>
      <c r="W214"/>
      <c r="X214"/>
    </row>
    <row r="215" spans="1:24" x14ac:dyDescent="0.25">
      <c r="A215" s="31" t="s">
        <v>849</v>
      </c>
      <c r="B215" t="str">
        <f>VLOOKUP($A215,'Plan de acci�n consolidado 2025'!$A$3:$V$504,B$1,0)</f>
        <v>37-GRUPO DE TRABAJO DE ESTUDIOS ECONÓMICOS</v>
      </c>
      <c r="C215">
        <f>VLOOKUP($A215,'Plan de acci�n consolidado 2025'!$A$3:$V$504,C$1,0)</f>
        <v>0</v>
      </c>
      <c r="D215" t="str">
        <f>VLOOKUP($A215,'Plan de acci�n consolidado 2025'!$A$3:$V$504,D$1,0)</f>
        <v>Producto</v>
      </c>
      <c r="E215" t="str">
        <f>VLOOKUP($A215,'Plan de acci�n consolidado 2025'!$A$3:$V$504,E$1,0)</f>
        <v>37.4</v>
      </c>
      <c r="F215" t="str">
        <f>VLOOKUP($A215,'Plan de acci�n consolidado 2025'!$A$3:$V$504,F$1,0)</f>
        <v>Operativo</v>
      </c>
      <c r="G215" t="str">
        <f>VLOOKUP($A215,'Plan de acci�n consolidado 2025'!$A$3:$V$504,G$1,0)</f>
        <v xml:space="preserve">Fortalecer la gestión de la información, el conocimiento y la innovación para optimizar la capacidad institucional 
</v>
      </c>
      <c r="H215" t="str">
        <f>VLOOKUP($A215,'Plan de acci�n consolidado 2025'!$A$3:$V$504,H$1,0)</f>
        <v xml:space="preserve">Cumplimiento de productos del PAI asociados a Fortalecer la gestión de la información, el conocimiento y la innovación para optimizar la capacidad institucional 
</v>
      </c>
      <c r="I215" t="str">
        <f>VLOOKUP($A215,'Plan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5" t="str">
        <f>VLOOKUP($A215,'Plan de acci�n consolidado 2025'!$A$3:$V$504,J$1,0)</f>
        <v>N/A</v>
      </c>
      <c r="K215" t="str">
        <f>VLOOKUP($A215,'Plan de acci�n consolidado 2025'!$A$3:$V$504,K$1,0)</f>
        <v>No</v>
      </c>
      <c r="L215" t="str">
        <f>VLOOKUP($A215,'Plan de acci�n consolidado 2025'!$A$3:$V$504,L$1,0)</f>
        <v>C-3599-0200-0008-53105b</v>
      </c>
      <c r="M215" t="str">
        <f>VLOOKUP($A215,'Plan de acci�n consolidado 2025'!$A$3:$V$504,M$1,0)</f>
        <v>Política Gestión del Conocimiento y la Innovación _DIMENSIÓN Gestión del conocimiento y la innovación</v>
      </c>
      <c r="N215" t="str">
        <f>VLOOKUP($A215,'Plan de acci�n consolidado 2025'!$A$3:$V$504,N$1,0)</f>
        <v>N/A</v>
      </c>
      <c r="O215" t="str">
        <f>VLOOKUP($A215,'Plan de acci�n consolidado 2025'!$A$3:$V$504,O$1,0)</f>
        <v>Estudio Económico 2024/2025 – Licencia obligatoria, elaborado y entregado  (Estudio Económico 2024/2025 – Licencia obligatoria)</v>
      </c>
      <c r="P215">
        <f>VLOOKUP($A215,'Plan de acci�n consolidado 2025'!$A$3:$V$504,P$1,0)</f>
        <v>10</v>
      </c>
      <c r="Q215">
        <f>VLOOKUP($A215,'Plan de acci�n consolidado 2025'!$A$3:$V$504,Q$1,0)</f>
        <v>1</v>
      </c>
      <c r="R215" t="str">
        <f>VLOOKUP($A215,'Plan de acci�n consolidado 2025'!$A$3:$V$504,R$1,0)</f>
        <v>Númerica</v>
      </c>
      <c r="S215" t="str">
        <f>VLOOKUP($A215,'Plan de acci�n consolidado 2025'!$A$3:$V$504,S$1,0)</f>
        <v># de Estudio económico elaborado y entregado / 1 Estudio económico programado</v>
      </c>
      <c r="T215" s="183" t="str">
        <f>VLOOKUP($A215,'Plan de acci�n consolidado 2025'!$A$3:$V$504,T$1,0)</f>
        <v>2025-02-17</v>
      </c>
      <c r="U215" s="183" t="str">
        <f>VLOOKUP($A215,'Plan de acci�n consolidado 2025'!$A$3:$V$504,U$1,0)</f>
        <v>2025-12-15</v>
      </c>
      <c r="V215" t="str">
        <f>VLOOKUP($A215,'Plan de acci�n consolidado 2025'!$A$3:$V$504,V$1,0)</f>
        <v>37-GRUPO DE TRABAJO DE ESTUDIOS ECONÓMICOS</v>
      </c>
      <c r="W215"/>
      <c r="X215"/>
    </row>
    <row r="216" spans="1:24" x14ac:dyDescent="0.25">
      <c r="A216" s="31" t="s">
        <v>851</v>
      </c>
      <c r="B216" t="str">
        <f>VLOOKUP($A216,'Plan de acci�n consolidado 2025'!$A$3:$V$504,B$1,0)</f>
        <v>37-GRUPO DE TRABAJO DE ESTUDIOS ECONÓMICOS</v>
      </c>
      <c r="C216">
        <f>VLOOKUP($A216,'Plan de acci�n consolidado 2025'!$A$3:$V$504,C$1,0)</f>
        <v>0</v>
      </c>
      <c r="D216" t="str">
        <f>VLOOKUP($A216,'Plan de acci�n consolidado 2025'!$A$3:$V$504,D$1,0)</f>
        <v>Actividad propia</v>
      </c>
      <c r="E216" t="str">
        <f>VLOOKUP($A216,'Plan de acci�n consolidado 2025'!$A$3:$V$504,E$1,0)</f>
        <v>37.4.1</v>
      </c>
      <c r="F216" t="str">
        <f>VLOOKUP($A216,'Plan de acci�n consolidado 2025'!$A$3:$V$504,F$1,0)</f>
        <v>N/A</v>
      </c>
      <c r="G216" t="str">
        <f>VLOOKUP($A216,'Plan de acci�n consolidado 2025'!$A$3:$V$504,G$1,0)</f>
        <v>N/A</v>
      </c>
      <c r="H216" t="str">
        <f>VLOOKUP($A216,'Plan de acci�n consolidado 2025'!$A$3:$V$504,H$1,0)</f>
        <v>N/A</v>
      </c>
      <c r="I216" t="str">
        <f>VLOOKUP($A216,'Plan de acci�n consolidado 2025'!$A$3:$V$504,I$1,0)</f>
        <v>N/A</v>
      </c>
      <c r="J216" t="str">
        <f>VLOOKUP($A216,'Plan de acci�n consolidado 2025'!$A$3:$V$504,J$1,0)</f>
        <v>N/A</v>
      </c>
      <c r="K216" t="str">
        <f>VLOOKUP($A216,'Plan de acci�n consolidado 2025'!$A$3:$V$504,K$1,0)</f>
        <v>N/A</v>
      </c>
      <c r="L216" t="str">
        <f>VLOOKUP($A216,'Plan de acci�n consolidado 2025'!$A$3:$V$504,L$1,0)</f>
        <v>N/A</v>
      </c>
      <c r="M216" t="str">
        <f>VLOOKUP($A216,'Plan de acci�n consolidado 2025'!$A$3:$V$504,M$1,0)</f>
        <v>N/A</v>
      </c>
      <c r="N216" t="str">
        <f>VLOOKUP($A216,'Plan de acci�n consolidado 2025'!$A$3:$V$504,N$1,0)</f>
        <v>N/A</v>
      </c>
      <c r="O216" t="str">
        <f>VLOOKUP($A216,'Plan de acci�n consolidado 2025'!$A$3:$V$504,O$1,0)</f>
        <v>Elaborar ficha técnica (Ficha técnica)</v>
      </c>
      <c r="P216">
        <f>VLOOKUP($A216,'Plan de acci�n consolidado 2025'!$A$3:$V$504,P$1,0)</f>
        <v>10</v>
      </c>
      <c r="Q216">
        <f>VLOOKUP($A216,'Plan de acci�n consolidado 2025'!$A$3:$V$504,Q$1,0)</f>
        <v>1</v>
      </c>
      <c r="R216" t="str">
        <f>VLOOKUP($A216,'Plan de acci�n consolidado 2025'!$A$3:$V$504,R$1,0)</f>
        <v>Númerica</v>
      </c>
      <c r="S216" t="str">
        <f>VLOOKUP($A216,'Plan de acci�n consolidado 2025'!$A$3:$V$504,S$1,0)</f>
        <v># de Ficha técnica elaborada / 1 Ficha técnica programada</v>
      </c>
      <c r="T216" s="183" t="str">
        <f>VLOOKUP($A216,'Plan de acci�n consolidado 2025'!$A$3:$V$504,T$1,0)</f>
        <v>2025-02-17</v>
      </c>
      <c r="U216" s="183" t="str">
        <f>VLOOKUP($A216,'Plan de acci�n consolidado 2025'!$A$3:$V$504,U$1,0)</f>
        <v>2025-12-15</v>
      </c>
      <c r="V216" t="str">
        <f>VLOOKUP($A216,'Plan de acci�n consolidado 2025'!$A$3:$V$504,V$1,0)</f>
        <v>37-GRUPO DE TRABAJO DE ESTUDIOS ECONÓMICOS</v>
      </c>
      <c r="W216"/>
      <c r="X216"/>
    </row>
    <row r="217" spans="1:24" x14ac:dyDescent="0.25">
      <c r="A217" s="31" t="s">
        <v>852</v>
      </c>
      <c r="B217" t="str">
        <f>VLOOKUP($A217,'Plan de acci�n consolidado 2025'!$A$3:$V$504,B$1,0)</f>
        <v>37-GRUPO DE TRABAJO DE ESTUDIOS ECONÓMICOS</v>
      </c>
      <c r="C217">
        <f>VLOOKUP($A217,'Plan de acci�n consolidado 2025'!$A$3:$V$504,C$1,0)</f>
        <v>0</v>
      </c>
      <c r="D217" t="str">
        <f>VLOOKUP($A217,'Plan de acci�n consolidado 2025'!$A$3:$V$504,D$1,0)</f>
        <v>Actividad propia</v>
      </c>
      <c r="E217" t="str">
        <f>VLOOKUP($A217,'Plan de acci�n consolidado 2025'!$A$3:$V$504,E$1,0)</f>
        <v>37.4.2</v>
      </c>
      <c r="F217" t="str">
        <f>VLOOKUP($A217,'Plan de acci�n consolidado 2025'!$A$3:$V$504,F$1,0)</f>
        <v>N/A</v>
      </c>
      <c r="G217" t="str">
        <f>VLOOKUP($A217,'Plan de acci�n consolidado 2025'!$A$3:$V$504,G$1,0)</f>
        <v>N/A</v>
      </c>
      <c r="H217" t="str">
        <f>VLOOKUP($A217,'Plan de acci�n consolidado 2025'!$A$3:$V$504,H$1,0)</f>
        <v>N/A</v>
      </c>
      <c r="I217" t="str">
        <f>VLOOKUP($A217,'Plan de acci�n consolidado 2025'!$A$3:$V$504,I$1,0)</f>
        <v>N/A</v>
      </c>
      <c r="J217" t="str">
        <f>VLOOKUP($A217,'Plan de acci�n consolidado 2025'!$A$3:$V$504,J$1,0)</f>
        <v>N/A</v>
      </c>
      <c r="K217" t="str">
        <f>VLOOKUP($A217,'Plan de acci�n consolidado 2025'!$A$3:$V$504,K$1,0)</f>
        <v>N/A</v>
      </c>
      <c r="L217" t="str">
        <f>VLOOKUP($A217,'Plan de acci�n consolidado 2025'!$A$3:$V$504,L$1,0)</f>
        <v>N/A</v>
      </c>
      <c r="M217" t="str">
        <f>VLOOKUP($A217,'Plan de acci�n consolidado 2025'!$A$3:$V$504,M$1,0)</f>
        <v>N/A</v>
      </c>
      <c r="N217" t="str">
        <f>VLOOKUP($A217,'Plan de acci�n consolidado 2025'!$A$3:$V$504,N$1,0)</f>
        <v>N/A</v>
      </c>
      <c r="O217" t="str">
        <f>VLOOKUP($A217,'Plan de acci�n consolidado 2025'!$A$3:$V$504,O$1,0)</f>
        <v>Construir marco teórico (Documento Marco teórico)</v>
      </c>
      <c r="P217">
        <f>VLOOKUP($A217,'Plan de acci�n consolidado 2025'!$A$3:$V$504,P$1,0)</f>
        <v>25</v>
      </c>
      <c r="Q217">
        <f>VLOOKUP($A217,'Plan de acci�n consolidado 2025'!$A$3:$V$504,Q$1,0)</f>
        <v>1</v>
      </c>
      <c r="R217" t="str">
        <f>VLOOKUP($A217,'Plan de acci�n consolidado 2025'!$A$3:$V$504,R$1,0)</f>
        <v>Númerica</v>
      </c>
      <c r="S217" t="str">
        <f>VLOOKUP($A217,'Plan de acci�n consolidado 2025'!$A$3:$V$504,S$1,0)</f>
        <v># de Documento marco teórico construido / 1 Documento marco teórico programado</v>
      </c>
      <c r="T217" s="183" t="str">
        <f>VLOOKUP($A217,'Plan de acci�n consolidado 2025'!$A$3:$V$504,T$1,0)</f>
        <v>2025-02-24</v>
      </c>
      <c r="U217" s="183" t="str">
        <f>VLOOKUP($A217,'Plan de acci�n consolidado 2025'!$A$3:$V$504,U$1,0)</f>
        <v>2025-06-15</v>
      </c>
      <c r="V217" t="str">
        <f>VLOOKUP($A217,'Plan de acci�n consolidado 2025'!$A$3:$V$504,V$1,0)</f>
        <v>37-GRUPO DE TRABAJO DE ESTUDIOS ECONÓMICOS</v>
      </c>
      <c r="W217"/>
      <c r="X217"/>
    </row>
    <row r="218" spans="1:24" x14ac:dyDescent="0.25">
      <c r="A218" s="31" t="s">
        <v>853</v>
      </c>
      <c r="B218" t="str">
        <f>VLOOKUP($A218,'Plan de acci�n consolidado 2025'!$A$3:$V$504,B$1,0)</f>
        <v>37-GRUPO DE TRABAJO DE ESTUDIOS ECONÓMICOS</v>
      </c>
      <c r="C218">
        <f>VLOOKUP($A218,'Plan de acci�n consolidado 2025'!$A$3:$V$504,C$1,0)</f>
        <v>0</v>
      </c>
      <c r="D218" t="str">
        <f>VLOOKUP($A218,'Plan de acci�n consolidado 2025'!$A$3:$V$504,D$1,0)</f>
        <v>Actividad propia</v>
      </c>
      <c r="E218" t="str">
        <f>VLOOKUP($A218,'Plan de acci�n consolidado 2025'!$A$3:$V$504,E$1,0)</f>
        <v>37.4.3</v>
      </c>
      <c r="F218" t="str">
        <f>VLOOKUP($A218,'Plan de acci�n consolidado 2025'!$A$3:$V$504,F$1,0)</f>
        <v>N/A</v>
      </c>
      <c r="G218" t="str">
        <f>VLOOKUP($A218,'Plan de acci�n consolidado 2025'!$A$3:$V$504,G$1,0)</f>
        <v>N/A</v>
      </c>
      <c r="H218" t="str">
        <f>VLOOKUP($A218,'Plan de acci�n consolidado 2025'!$A$3:$V$504,H$1,0)</f>
        <v>N/A</v>
      </c>
      <c r="I218" t="str">
        <f>VLOOKUP($A218,'Plan de acci�n consolidado 2025'!$A$3:$V$504,I$1,0)</f>
        <v>N/A</v>
      </c>
      <c r="J218" t="str">
        <f>VLOOKUP($A218,'Plan de acci�n consolidado 2025'!$A$3:$V$504,J$1,0)</f>
        <v>N/A</v>
      </c>
      <c r="K218" t="str">
        <f>VLOOKUP($A218,'Plan de acci�n consolidado 2025'!$A$3:$V$504,K$1,0)</f>
        <v>N/A</v>
      </c>
      <c r="L218" t="str">
        <f>VLOOKUP($A218,'Plan de acci�n consolidado 2025'!$A$3:$V$504,L$1,0)</f>
        <v>N/A</v>
      </c>
      <c r="M218" t="str">
        <f>VLOOKUP($A218,'Plan de acci�n consolidado 2025'!$A$3:$V$504,M$1,0)</f>
        <v>N/A</v>
      </c>
      <c r="N218" t="str">
        <f>VLOOKUP($A218,'Plan de acci�n consolidado 2025'!$A$3:$V$504,N$1,0)</f>
        <v>N/A</v>
      </c>
      <c r="O218" t="str">
        <f>VLOOKUP($A218,'Plan de acci�n consolidado 2025'!$A$3:$V$504,O$1,0)</f>
        <v>Desarrollar análisis económico parcial (Documento de análisis económico parcia)</v>
      </c>
      <c r="P218">
        <f>VLOOKUP($A218,'Plan de acci�n consolidado 2025'!$A$3:$V$504,P$1,0)</f>
        <v>20</v>
      </c>
      <c r="Q218">
        <f>VLOOKUP($A218,'Plan de acci�n consolidado 2025'!$A$3:$V$504,Q$1,0)</f>
        <v>1</v>
      </c>
      <c r="R218" t="str">
        <f>VLOOKUP($A218,'Plan de acci�n consolidado 2025'!$A$3:$V$504,R$1,0)</f>
        <v>Númerica</v>
      </c>
      <c r="S218" t="str">
        <f>VLOOKUP($A218,'Plan de acci�n consolidado 2025'!$A$3:$V$504,S$1,0)</f>
        <v># de Documento de análisis económico parcial desarrollado / 1 Documento de análisis económico parcial programado</v>
      </c>
      <c r="T218" s="183" t="str">
        <f>VLOOKUP($A218,'Plan de acci�n consolidado 2025'!$A$3:$V$504,T$1,0)</f>
        <v>2025-02-24</v>
      </c>
      <c r="U218" s="183" t="str">
        <f>VLOOKUP($A218,'Plan de acci�n consolidado 2025'!$A$3:$V$504,U$1,0)</f>
        <v>2025-08-15</v>
      </c>
      <c r="V218" t="str">
        <f>VLOOKUP($A218,'Plan de acci�n consolidado 2025'!$A$3:$V$504,V$1,0)</f>
        <v>37-GRUPO DE TRABAJO DE ESTUDIOS ECONÓMICOS</v>
      </c>
      <c r="W218"/>
      <c r="X218"/>
    </row>
    <row r="219" spans="1:24" x14ac:dyDescent="0.25">
      <c r="A219" s="31" t="s">
        <v>855</v>
      </c>
      <c r="B219" t="str">
        <f>VLOOKUP($A219,'Plan de acci�n consolidado 2025'!$A$3:$V$504,B$1,0)</f>
        <v>37-GRUPO DE TRABAJO DE ESTUDIOS ECONÓMICOS</v>
      </c>
      <c r="C219">
        <f>VLOOKUP($A219,'Plan de acci�n consolidado 2025'!$A$3:$V$504,C$1,0)</f>
        <v>0</v>
      </c>
      <c r="D219" t="str">
        <f>VLOOKUP($A219,'Plan de acci�n consolidado 2025'!$A$3:$V$504,D$1,0)</f>
        <v>Actividad propia</v>
      </c>
      <c r="E219" t="str">
        <f>VLOOKUP($A219,'Plan de acci�n consolidado 2025'!$A$3:$V$504,E$1,0)</f>
        <v>37.4.4</v>
      </c>
      <c r="F219" t="str">
        <f>VLOOKUP($A219,'Plan de acci�n consolidado 2025'!$A$3:$V$504,F$1,0)</f>
        <v>N/A</v>
      </c>
      <c r="G219" t="str">
        <f>VLOOKUP($A219,'Plan de acci�n consolidado 2025'!$A$3:$V$504,G$1,0)</f>
        <v>N/A</v>
      </c>
      <c r="H219" t="str">
        <f>VLOOKUP($A219,'Plan de acci�n consolidado 2025'!$A$3:$V$504,H$1,0)</f>
        <v>N/A</v>
      </c>
      <c r="I219" t="str">
        <f>VLOOKUP($A219,'Plan de acci�n consolidado 2025'!$A$3:$V$504,I$1,0)</f>
        <v>N/A</v>
      </c>
      <c r="J219" t="str">
        <f>VLOOKUP($A219,'Plan de acci�n consolidado 2025'!$A$3:$V$504,J$1,0)</f>
        <v>N/A</v>
      </c>
      <c r="K219" t="str">
        <f>VLOOKUP($A219,'Plan de acci�n consolidado 2025'!$A$3:$V$504,K$1,0)</f>
        <v>N/A</v>
      </c>
      <c r="L219" t="str">
        <f>VLOOKUP($A219,'Plan de acci�n consolidado 2025'!$A$3:$V$504,L$1,0)</f>
        <v>N/A</v>
      </c>
      <c r="M219" t="str">
        <f>VLOOKUP($A219,'Plan de acci�n consolidado 2025'!$A$3:$V$504,M$1,0)</f>
        <v>N/A</v>
      </c>
      <c r="N219" t="str">
        <f>VLOOKUP($A219,'Plan de acci�n consolidado 2025'!$A$3:$V$504,N$1,0)</f>
        <v>N/A</v>
      </c>
      <c r="O219" t="str">
        <f>VLOOKUP($A219,'Plan de acci�n consolidado 2025'!$A$3:$V$504,O$1,0)</f>
        <v>Recopilar datos y construir base de datos  (Base de datos)</v>
      </c>
      <c r="P219">
        <f>VLOOKUP($A219,'Plan de acci�n consolidado 2025'!$A$3:$V$504,P$1,0)</f>
        <v>20</v>
      </c>
      <c r="Q219">
        <f>VLOOKUP($A219,'Plan de acci�n consolidado 2025'!$A$3:$V$504,Q$1,0)</f>
        <v>1</v>
      </c>
      <c r="R219" t="str">
        <f>VLOOKUP($A219,'Plan de acci�n consolidado 2025'!$A$3:$V$504,R$1,0)</f>
        <v>Númerica</v>
      </c>
      <c r="S219" t="str">
        <f>VLOOKUP($A219,'Plan de acci�n consolidado 2025'!$A$3:$V$504,S$1,0)</f>
        <v># de Base de datos construida / 1 Base de datos programada</v>
      </c>
      <c r="T219" s="183" t="str">
        <f>VLOOKUP($A219,'Plan de acci�n consolidado 2025'!$A$3:$V$504,T$1,0)</f>
        <v>2025-03-01</v>
      </c>
      <c r="U219" s="183" t="str">
        <f>VLOOKUP($A219,'Plan de acci�n consolidado 2025'!$A$3:$V$504,U$1,0)</f>
        <v>2025-10-15</v>
      </c>
      <c r="V219" t="str">
        <f>VLOOKUP($A219,'Plan de acci�n consolidado 2025'!$A$3:$V$504,V$1,0)</f>
        <v>37-GRUPO DE TRABAJO DE ESTUDIOS ECONÓMICOS</v>
      </c>
      <c r="W219"/>
      <c r="X219"/>
    </row>
    <row r="220" spans="1:24" x14ac:dyDescent="0.25">
      <c r="A220" s="31" t="s">
        <v>856</v>
      </c>
      <c r="B220" t="str">
        <f>VLOOKUP($A220,'Plan de acci�n consolidado 2025'!$A$3:$V$504,B$1,0)</f>
        <v>37-GRUPO DE TRABAJO DE ESTUDIOS ECONÓMICOS</v>
      </c>
      <c r="C220">
        <f>VLOOKUP($A220,'Plan de acci�n consolidado 2025'!$A$3:$V$504,C$1,0)</f>
        <v>0</v>
      </c>
      <c r="D220" t="str">
        <f>VLOOKUP($A220,'Plan de acci�n consolidado 2025'!$A$3:$V$504,D$1,0)</f>
        <v>Actividad propia</v>
      </c>
      <c r="E220" t="str">
        <f>VLOOKUP($A220,'Plan de acci�n consolidado 2025'!$A$3:$V$504,E$1,0)</f>
        <v>37.4.5</v>
      </c>
      <c r="F220" t="str">
        <f>VLOOKUP($A220,'Plan de acci�n consolidado 2025'!$A$3:$V$504,F$1,0)</f>
        <v>N/A</v>
      </c>
      <c r="G220" t="str">
        <f>VLOOKUP($A220,'Plan de acci�n consolidado 2025'!$A$3:$V$504,G$1,0)</f>
        <v>N/A</v>
      </c>
      <c r="H220" t="str">
        <f>VLOOKUP($A220,'Plan de acci�n consolidado 2025'!$A$3:$V$504,H$1,0)</f>
        <v>N/A</v>
      </c>
      <c r="I220" t="str">
        <f>VLOOKUP($A220,'Plan de acci�n consolidado 2025'!$A$3:$V$504,I$1,0)</f>
        <v>N/A</v>
      </c>
      <c r="J220" t="str">
        <f>VLOOKUP($A220,'Plan de acci�n consolidado 2025'!$A$3:$V$504,J$1,0)</f>
        <v>N/A</v>
      </c>
      <c r="K220" t="str">
        <f>VLOOKUP($A220,'Plan de acci�n consolidado 2025'!$A$3:$V$504,K$1,0)</f>
        <v>N/A</v>
      </c>
      <c r="L220" t="str">
        <f>VLOOKUP($A220,'Plan de acci�n consolidado 2025'!$A$3:$V$504,L$1,0)</f>
        <v>N/A</v>
      </c>
      <c r="M220" t="str">
        <f>VLOOKUP($A220,'Plan de acci�n consolidado 2025'!$A$3:$V$504,M$1,0)</f>
        <v>N/A</v>
      </c>
      <c r="N220" t="str">
        <f>VLOOKUP($A220,'Plan de acci�n consolidado 2025'!$A$3:$V$504,N$1,0)</f>
        <v>N/A</v>
      </c>
      <c r="O220" t="str">
        <f>VLOOKUP($A220,'Plan de acci�n consolidado 2025'!$A$3:$V$504,O$1,0)</f>
        <v>Desarrollar análisis económico final (Documento de análisis económico final)</v>
      </c>
      <c r="P220">
        <f>VLOOKUP($A220,'Plan de acci�n consolidado 2025'!$A$3:$V$504,P$1,0)</f>
        <v>20</v>
      </c>
      <c r="Q220">
        <f>VLOOKUP($A220,'Plan de acci�n consolidado 2025'!$A$3:$V$504,Q$1,0)</f>
        <v>1</v>
      </c>
      <c r="R220" t="str">
        <f>VLOOKUP($A220,'Plan de acci�n consolidado 2025'!$A$3:$V$504,R$1,0)</f>
        <v>Númerica</v>
      </c>
      <c r="S220" t="str">
        <f>VLOOKUP($A220,'Plan de acci�n consolidado 2025'!$A$3:$V$504,S$1,0)</f>
        <v># de Documento de análisis económico final desarrolado / 1 Documento de análisis económico final programado</v>
      </c>
      <c r="T220" s="183" t="str">
        <f>VLOOKUP($A220,'Plan de acci�n consolidado 2025'!$A$3:$V$504,T$1,0)</f>
        <v>2025-04-01</v>
      </c>
      <c r="U220" s="183" t="str">
        <f>VLOOKUP($A220,'Plan de acci�n consolidado 2025'!$A$3:$V$504,U$1,0)</f>
        <v>2025-11-15</v>
      </c>
      <c r="V220" t="str">
        <f>VLOOKUP($A220,'Plan de acci�n consolidado 2025'!$A$3:$V$504,V$1,0)</f>
        <v>37-GRUPO DE TRABAJO DE ESTUDIOS ECONÓMICOS</v>
      </c>
      <c r="W220"/>
      <c r="X220"/>
    </row>
    <row r="221" spans="1:24" x14ac:dyDescent="0.25">
      <c r="A221" s="31" t="s">
        <v>858</v>
      </c>
      <c r="B221" t="str">
        <f>VLOOKUP($A221,'Plan de acci�n consolidado 2025'!$A$3:$V$504,B$1,0)</f>
        <v>37-GRUPO DE TRABAJO DE ESTUDIOS ECONÓMICOS</v>
      </c>
      <c r="C221">
        <f>VLOOKUP($A221,'Plan de acci�n consolidado 2025'!$A$3:$V$504,C$1,0)</f>
        <v>0</v>
      </c>
      <c r="D221" t="str">
        <f>VLOOKUP($A221,'Plan de acci�n consolidado 2025'!$A$3:$V$504,D$1,0)</f>
        <v>Actividad propia</v>
      </c>
      <c r="E221" t="str">
        <f>VLOOKUP($A221,'Plan de acci�n consolidado 2025'!$A$3:$V$504,E$1,0)</f>
        <v>37.4.6</v>
      </c>
      <c r="F221" t="str">
        <f>VLOOKUP($A221,'Plan de acci�n consolidado 2025'!$A$3:$V$504,F$1,0)</f>
        <v>N/A</v>
      </c>
      <c r="G221" t="str">
        <f>VLOOKUP($A221,'Plan de acci�n consolidado 2025'!$A$3:$V$504,G$1,0)</f>
        <v>N/A</v>
      </c>
      <c r="H221" t="str">
        <f>VLOOKUP($A221,'Plan de acci�n consolidado 2025'!$A$3:$V$504,H$1,0)</f>
        <v>N/A</v>
      </c>
      <c r="I221" t="str">
        <f>VLOOKUP($A221,'Plan de acci�n consolidado 2025'!$A$3:$V$504,I$1,0)</f>
        <v>N/A</v>
      </c>
      <c r="J221" t="str">
        <f>VLOOKUP($A221,'Plan de acci�n consolidado 2025'!$A$3:$V$504,J$1,0)</f>
        <v>N/A</v>
      </c>
      <c r="K221" t="str">
        <f>VLOOKUP($A221,'Plan de acci�n consolidado 2025'!$A$3:$V$504,K$1,0)</f>
        <v>N/A</v>
      </c>
      <c r="L221" t="str">
        <f>VLOOKUP($A221,'Plan de acci�n consolidado 2025'!$A$3:$V$504,L$1,0)</f>
        <v>N/A</v>
      </c>
      <c r="M221" t="str">
        <f>VLOOKUP($A221,'Plan de acci�n consolidado 2025'!$A$3:$V$504,M$1,0)</f>
        <v>N/A</v>
      </c>
      <c r="N221" t="str">
        <f>VLOOKUP($A221,'Plan de acci�n consolidado 2025'!$A$3:$V$504,N$1,0)</f>
        <v>N/A</v>
      </c>
      <c r="O221" t="str">
        <f>VLOOKUP($A221,'Plan de acci�n consolidado 2025'!$A$3:$V$504,O$1,0)</f>
        <v>Entregar producto (Memorando/correo)</v>
      </c>
      <c r="P221">
        <f>VLOOKUP($A221,'Plan de acci�n consolidado 2025'!$A$3:$V$504,P$1,0)</f>
        <v>5</v>
      </c>
      <c r="Q221">
        <f>VLOOKUP($A221,'Plan de acci�n consolidado 2025'!$A$3:$V$504,Q$1,0)</f>
        <v>1</v>
      </c>
      <c r="R221" t="str">
        <f>VLOOKUP($A221,'Plan de acci�n consolidado 2025'!$A$3:$V$504,R$1,0)</f>
        <v>Númerica</v>
      </c>
      <c r="S221" t="str">
        <f>VLOOKUP($A221,'Plan de acci�n consolidado 2025'!$A$3:$V$504,S$1,0)</f>
        <v># de Estudio económico elaborado y entregado / 1 Estudio económico programado</v>
      </c>
      <c r="T221" s="183" t="str">
        <f>VLOOKUP($A221,'Plan de acci�n consolidado 2025'!$A$3:$V$504,T$1,0)</f>
        <v>2025-05-01</v>
      </c>
      <c r="U221" s="183" t="str">
        <f>VLOOKUP($A221,'Plan de acci�n consolidado 2025'!$A$3:$V$504,U$1,0)</f>
        <v>2025-12-15</v>
      </c>
      <c r="V221" t="str">
        <f>VLOOKUP($A221,'Plan de acci�n consolidado 2025'!$A$3:$V$504,V$1,0)</f>
        <v>37-GRUPO DE TRABAJO DE ESTUDIOS ECONÓMICOS</v>
      </c>
      <c r="W221"/>
      <c r="X221"/>
    </row>
    <row r="222" spans="1:24" x14ac:dyDescent="0.25">
      <c r="A222" s="31" t="s">
        <v>859</v>
      </c>
      <c r="B222" t="str">
        <f>VLOOKUP($A222,'Plan de acci�n consolidado 2025'!$A$3:$V$504,B$1,0)</f>
        <v>37-GRUPO DE TRABAJO DE ESTUDIOS ECONÓMICOS</v>
      </c>
      <c r="C222">
        <f>VLOOKUP($A222,'Plan de acci�n consolidado 2025'!$A$3:$V$504,C$1,0)</f>
        <v>0</v>
      </c>
      <c r="D222" t="str">
        <f>VLOOKUP($A222,'Plan de acci�n consolidado 2025'!$A$3:$V$504,D$1,0)</f>
        <v>Producto</v>
      </c>
      <c r="E222" t="str">
        <f>VLOOKUP($A222,'Plan de acci�n consolidado 2025'!$A$3:$V$504,E$1,0)</f>
        <v>37.5</v>
      </c>
      <c r="F222" t="str">
        <f>VLOOKUP($A222,'Plan de acci�n consolidado 2025'!$A$3:$V$504,F$1,0)</f>
        <v>Operativo</v>
      </c>
      <c r="G222" t="str">
        <f>VLOOKUP($A222,'Plan de acci�n consolidado 2025'!$A$3:$V$504,G$1,0)</f>
        <v xml:space="preserve">Fortalecer la gestión de la información, el conocimiento y la innovación para optimizar la capacidad institucional 
</v>
      </c>
      <c r="H222" t="str">
        <f>VLOOKUP($A222,'Plan de acci�n consolidado 2025'!$A$3:$V$504,H$1,0)</f>
        <v xml:space="preserve">Cumplimiento de productos del PAI asociados a Fortalecer la gestión de la información, el conocimiento y la innovación para optimizar la capacidad institucional 
</v>
      </c>
      <c r="I222" t="str">
        <f>VLOOKUP($A222,'Plan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t="str">
        <f>VLOOKUP($A222,'Plan de acci�n consolidado 2025'!$A$3:$V$504,J$1,0)</f>
        <v xml:space="preserve">PND - 5-31-5-b- Convergencia regional - Entidades públicas territoriales y nacionales fortalecidas </v>
      </c>
      <c r="K222" t="str">
        <f>VLOOKUP($A222,'Plan de acci�n consolidado 2025'!$A$3:$V$504,K$1,0)</f>
        <v>No</v>
      </c>
      <c r="L222" t="str">
        <f>VLOOKUP($A222,'Plan de acci�n consolidado 2025'!$A$3:$V$504,L$1,0)</f>
        <v>C-3599-0200-0008-53105b</v>
      </c>
      <c r="M222" t="str">
        <f>VLOOKUP($A222,'Plan de acci�n consolidado 2025'!$A$3:$V$504,M$1,0)</f>
        <v>Política Gestión del Conocimiento y la Innovación _DIMENSIÓN Gestión del conocimiento y la innovación</v>
      </c>
      <c r="N222" t="str">
        <f>VLOOKUP($A222,'Plan de acci�n consolidado 2025'!$A$3:$V$504,N$1,0)</f>
        <v>N/A</v>
      </c>
      <c r="O222" t="str">
        <f>VLOOKUP($A222,'Plan de acci�n consolidado 2025'!$A$3:$V$504,O$1,0)</f>
        <v>Estudios Económicos Coyunturales, elaborados y entregados (Estudios Económicos Coyunturales)</v>
      </c>
      <c r="P222">
        <f>VLOOKUP($A222,'Plan de acci�n consolidado 2025'!$A$3:$V$504,P$1,0)</f>
        <v>20</v>
      </c>
      <c r="Q222">
        <f>VLOOKUP($A222,'Plan de acci�n consolidado 2025'!$A$3:$V$504,Q$1,0)</f>
        <v>50</v>
      </c>
      <c r="R222" t="str">
        <f>VLOOKUP($A222,'Plan de acci�n consolidado 2025'!$A$3:$V$504,R$1,0)</f>
        <v>Númerica</v>
      </c>
      <c r="S222" t="str">
        <f>VLOOKUP($A222,'Plan de acci�n consolidado 2025'!$A$3:$V$504,S$1,0)</f>
        <v># de Estudios Económicos Coyunturales elaborados y entregados / 50 Estudios Económicos Coyunturales programados</v>
      </c>
      <c r="T222" s="183" t="str">
        <f>VLOOKUP($A222,'Plan de acci�n consolidado 2025'!$A$3:$V$504,T$1,0)</f>
        <v>2025-01-02</v>
      </c>
      <c r="U222" s="183" t="str">
        <f>VLOOKUP($A222,'Plan de acci�n consolidado 2025'!$A$3:$V$504,U$1,0)</f>
        <v>2025-12-19</v>
      </c>
      <c r="V222" t="str">
        <f>VLOOKUP($A222,'Plan de acci�n consolidado 2025'!$A$3:$V$504,V$1,0)</f>
        <v>37-GRUPO DE TRABAJO DE ESTUDIOS ECONÓMICOS</v>
      </c>
      <c r="W222"/>
      <c r="X222"/>
    </row>
    <row r="223" spans="1:24" x14ac:dyDescent="0.25">
      <c r="A223" s="31" t="s">
        <v>861</v>
      </c>
      <c r="B223" t="str">
        <f>VLOOKUP($A223,'Plan de acci�n consolidado 2025'!$A$3:$V$504,B$1,0)</f>
        <v>37-GRUPO DE TRABAJO DE ESTUDIOS ECONÓMICOS</v>
      </c>
      <c r="C223">
        <f>VLOOKUP($A223,'Plan de acci�n consolidado 2025'!$A$3:$V$504,C$1,0)</f>
        <v>0</v>
      </c>
      <c r="D223" t="str">
        <f>VLOOKUP($A223,'Plan de acci�n consolidado 2025'!$A$3:$V$504,D$1,0)</f>
        <v>Actividad propia</v>
      </c>
      <c r="E223" t="str">
        <f>VLOOKUP($A223,'Plan de acci�n consolidado 2025'!$A$3:$V$504,E$1,0)</f>
        <v>37.5.1</v>
      </c>
      <c r="F223" t="str">
        <f>VLOOKUP($A223,'Plan de acci�n consolidado 2025'!$A$3:$V$504,F$1,0)</f>
        <v>N/A</v>
      </c>
      <c r="G223" t="str">
        <f>VLOOKUP($A223,'Plan de acci�n consolidado 2025'!$A$3:$V$504,G$1,0)</f>
        <v>N/A</v>
      </c>
      <c r="H223" t="str">
        <f>VLOOKUP($A223,'Plan de acci�n consolidado 2025'!$A$3:$V$504,H$1,0)</f>
        <v>N/A</v>
      </c>
      <c r="I223" t="str">
        <f>VLOOKUP($A223,'Plan de acci�n consolidado 2025'!$A$3:$V$504,I$1,0)</f>
        <v>N/A</v>
      </c>
      <c r="J223" t="str">
        <f>VLOOKUP($A223,'Plan de acci�n consolidado 2025'!$A$3:$V$504,J$1,0)</f>
        <v>N/A</v>
      </c>
      <c r="K223" t="str">
        <f>VLOOKUP($A223,'Plan de acci�n consolidado 2025'!$A$3:$V$504,K$1,0)</f>
        <v>N/A</v>
      </c>
      <c r="L223" t="str">
        <f>VLOOKUP($A223,'Plan de acci�n consolidado 2025'!$A$3:$V$504,L$1,0)</f>
        <v>N/A</v>
      </c>
      <c r="M223" t="str">
        <f>VLOOKUP($A223,'Plan de acci�n consolidado 2025'!$A$3:$V$504,M$1,0)</f>
        <v>N/A</v>
      </c>
      <c r="N223" t="str">
        <f>VLOOKUP($A223,'Plan de acci�n consolidado 2025'!$A$3:$V$504,N$1,0)</f>
        <v>N/A</v>
      </c>
      <c r="O223" t="str">
        <f>VLOOKUP($A223,'Plan de acci�n consolidado 2025'!$A$3:$V$504,O$1,0)</f>
        <v>Requerir a las diferentes áreas de la entidad, la identificación de los estudios económicos coyunturales que requieren sean elaborados por el Grupo de Estudios Económicos (Inventario de solicitudes de estudios coyunturales)</v>
      </c>
      <c r="P223">
        <f>VLOOKUP($A223,'Plan de acci�n consolidado 2025'!$A$3:$V$504,P$1,0)</f>
        <v>5</v>
      </c>
      <c r="Q223">
        <f>VLOOKUP($A223,'Plan de acci�n consolidado 2025'!$A$3:$V$504,Q$1,0)</f>
        <v>1</v>
      </c>
      <c r="R223" t="str">
        <f>VLOOKUP($A223,'Plan de acci�n consolidado 2025'!$A$3:$V$504,R$1,0)</f>
        <v>Númerica</v>
      </c>
      <c r="S223" t="str">
        <f>VLOOKUP($A223,'Plan de acci�n consolidado 2025'!$A$3:$V$504,S$1,0)</f>
        <v># de Inventario elaborado / 1 Inventario programado</v>
      </c>
      <c r="T223" s="183" t="str">
        <f>VLOOKUP($A223,'Plan de acci�n consolidado 2025'!$A$3:$V$504,T$1,0)</f>
        <v>2025-01-02</v>
      </c>
      <c r="U223" s="183" t="str">
        <f>VLOOKUP($A223,'Plan de acci�n consolidado 2025'!$A$3:$V$504,U$1,0)</f>
        <v>2025-02-28</v>
      </c>
      <c r="V223" t="str">
        <f>VLOOKUP($A223,'Plan de acci�n consolidado 2025'!$A$3:$V$504,V$1,0)</f>
        <v>37-GRUPO DE TRABAJO DE ESTUDIOS ECONÓMICOS</v>
      </c>
      <c r="W223"/>
      <c r="X223"/>
    </row>
    <row r="224" spans="1:24" x14ac:dyDescent="0.25">
      <c r="A224" s="31" t="s">
        <v>863</v>
      </c>
      <c r="B224" t="str">
        <f>VLOOKUP($A224,'Plan de acci�n consolidado 2025'!$A$3:$V$504,B$1,0)</f>
        <v>37-GRUPO DE TRABAJO DE ESTUDIOS ECONÓMICOS</v>
      </c>
      <c r="C224">
        <f>VLOOKUP($A224,'Plan de acci�n consolidado 2025'!$A$3:$V$504,C$1,0)</f>
        <v>0</v>
      </c>
      <c r="D224" t="str">
        <f>VLOOKUP($A224,'Plan de acci�n consolidado 2025'!$A$3:$V$504,D$1,0)</f>
        <v>Actividad propia</v>
      </c>
      <c r="E224" t="str">
        <f>VLOOKUP($A224,'Plan de acci�n consolidado 2025'!$A$3:$V$504,E$1,0)</f>
        <v>37.5.2</v>
      </c>
      <c r="F224" t="str">
        <f>VLOOKUP($A224,'Plan de acci�n consolidado 2025'!$A$3:$V$504,F$1,0)</f>
        <v>N/A</v>
      </c>
      <c r="G224" t="str">
        <f>VLOOKUP($A224,'Plan de acci�n consolidado 2025'!$A$3:$V$504,G$1,0)</f>
        <v>N/A</v>
      </c>
      <c r="H224" t="str">
        <f>VLOOKUP($A224,'Plan de acci�n consolidado 2025'!$A$3:$V$504,H$1,0)</f>
        <v>N/A</v>
      </c>
      <c r="I224" t="str">
        <f>VLOOKUP($A224,'Plan de acci�n consolidado 2025'!$A$3:$V$504,I$1,0)</f>
        <v>N/A</v>
      </c>
      <c r="J224" t="str">
        <f>VLOOKUP($A224,'Plan de acci�n consolidado 2025'!$A$3:$V$504,J$1,0)</f>
        <v>N/A</v>
      </c>
      <c r="K224" t="str">
        <f>VLOOKUP($A224,'Plan de acci�n consolidado 2025'!$A$3:$V$504,K$1,0)</f>
        <v>N/A</v>
      </c>
      <c r="L224" t="str">
        <f>VLOOKUP($A224,'Plan de acci�n consolidado 2025'!$A$3:$V$504,L$1,0)</f>
        <v>N/A</v>
      </c>
      <c r="M224" t="str">
        <f>VLOOKUP($A224,'Plan de acci�n consolidado 2025'!$A$3:$V$504,M$1,0)</f>
        <v>N/A</v>
      </c>
      <c r="N224" t="str">
        <f>VLOOKUP($A224,'Plan de acci�n consolidado 2025'!$A$3:$V$504,N$1,0)</f>
        <v>N/A</v>
      </c>
      <c r="O224" t="str">
        <f>VLOOKUP($A224,'Plan de acci�n consolidado 2025'!$A$3:$V$504,O$1,0)</f>
        <v>Definir, a partir del análisis de las solicitudes de las áreas, las temáticas y  estudios conyunturales que serán desarrollados a lo largo de la vigencia por el Grupo de Estudios Económicos (Informe con estudios seleccionados)</v>
      </c>
      <c r="P224">
        <f>VLOOKUP($A224,'Plan de acci�n consolidado 2025'!$A$3:$V$504,P$1,0)</f>
        <v>10</v>
      </c>
      <c r="Q224">
        <f>VLOOKUP($A224,'Plan de acci�n consolidado 2025'!$A$3:$V$504,Q$1,0)</f>
        <v>1</v>
      </c>
      <c r="R224" t="str">
        <f>VLOOKUP($A224,'Plan de acci�n consolidado 2025'!$A$3:$V$504,R$1,0)</f>
        <v>Númerica</v>
      </c>
      <c r="S224" t="str">
        <f>VLOOKUP($A224,'Plan de acci�n consolidado 2025'!$A$3:$V$504,S$1,0)</f>
        <v># de Informe elaborado / 1 Informe elaborado</v>
      </c>
      <c r="T224" s="183" t="str">
        <f>VLOOKUP($A224,'Plan de acci�n consolidado 2025'!$A$3:$V$504,T$1,0)</f>
        <v>2025-03-01</v>
      </c>
      <c r="U224" s="183" t="str">
        <f>VLOOKUP($A224,'Plan de acci�n consolidado 2025'!$A$3:$V$504,U$1,0)</f>
        <v>2025-03-15</v>
      </c>
      <c r="V224" t="str">
        <f>VLOOKUP($A224,'Plan de acci�n consolidado 2025'!$A$3:$V$504,V$1,0)</f>
        <v>37-GRUPO DE TRABAJO DE ESTUDIOS ECONÓMICOS</v>
      </c>
      <c r="W224"/>
      <c r="X224"/>
    </row>
    <row r="225" spans="1:24" x14ac:dyDescent="0.25">
      <c r="A225" s="31" t="s">
        <v>865</v>
      </c>
      <c r="B225" t="str">
        <f>VLOOKUP($A225,'Plan de acci�n consolidado 2025'!$A$3:$V$504,B$1,0)</f>
        <v>37-GRUPO DE TRABAJO DE ESTUDIOS ECONÓMICOS</v>
      </c>
      <c r="C225">
        <f>VLOOKUP($A225,'Plan de acci�n consolidado 2025'!$A$3:$V$504,C$1,0)</f>
        <v>0</v>
      </c>
      <c r="D225" t="str">
        <f>VLOOKUP($A225,'Plan de acci�n consolidado 2025'!$A$3:$V$504,D$1,0)</f>
        <v>Actividad propia</v>
      </c>
      <c r="E225" t="str">
        <f>VLOOKUP($A225,'Plan de acci�n consolidado 2025'!$A$3:$V$504,E$1,0)</f>
        <v>37.5.3</v>
      </c>
      <c r="F225" t="str">
        <f>VLOOKUP($A225,'Plan de acci�n consolidado 2025'!$A$3:$V$504,F$1,0)</f>
        <v>N/A</v>
      </c>
      <c r="G225" t="str">
        <f>VLOOKUP($A225,'Plan de acci�n consolidado 2025'!$A$3:$V$504,G$1,0)</f>
        <v>N/A</v>
      </c>
      <c r="H225" t="str">
        <f>VLOOKUP($A225,'Plan de acci�n consolidado 2025'!$A$3:$V$504,H$1,0)</f>
        <v>N/A</v>
      </c>
      <c r="I225" t="str">
        <f>VLOOKUP($A225,'Plan de acci�n consolidado 2025'!$A$3:$V$504,I$1,0)</f>
        <v>N/A</v>
      </c>
      <c r="J225" t="str">
        <f>VLOOKUP($A225,'Plan de acci�n consolidado 2025'!$A$3:$V$504,J$1,0)</f>
        <v>N/A</v>
      </c>
      <c r="K225" t="str">
        <f>VLOOKUP($A225,'Plan de acci�n consolidado 2025'!$A$3:$V$504,K$1,0)</f>
        <v>N/A</v>
      </c>
      <c r="L225" t="str">
        <f>VLOOKUP($A225,'Plan de acci�n consolidado 2025'!$A$3:$V$504,L$1,0)</f>
        <v>N/A</v>
      </c>
      <c r="M225" t="str">
        <f>VLOOKUP($A225,'Plan de acci�n consolidado 2025'!$A$3:$V$504,M$1,0)</f>
        <v>N/A</v>
      </c>
      <c r="N225" t="str">
        <f>VLOOKUP($A225,'Plan de acci�n consolidado 2025'!$A$3:$V$504,N$1,0)</f>
        <v>N/A</v>
      </c>
      <c r="O225" t="str">
        <f>VLOOKUP($A225,'Plan de acci�n consolidado 2025'!$A$3:$V$504,O$1,0)</f>
        <v>Definir un plan de trabajo para la elaboración y entrega de los estudios seleccionados (plan de trabajo)</v>
      </c>
      <c r="P225">
        <f>VLOOKUP($A225,'Plan de acci�n consolidado 2025'!$A$3:$V$504,P$1,0)</f>
        <v>10</v>
      </c>
      <c r="Q225">
        <f>VLOOKUP($A225,'Plan de acci�n consolidado 2025'!$A$3:$V$504,Q$1,0)</f>
        <v>1</v>
      </c>
      <c r="R225" t="str">
        <f>VLOOKUP($A225,'Plan de acci�n consolidado 2025'!$A$3:$V$504,R$1,0)</f>
        <v>Númerica</v>
      </c>
      <c r="S225" t="str">
        <f>VLOOKUP($A225,'Plan de acci�n consolidado 2025'!$A$3:$V$504,S$1,0)</f>
        <v># de Plan de trabajo definido / 1 Plan de trabajo programado</v>
      </c>
      <c r="T225" s="183" t="str">
        <f>VLOOKUP($A225,'Plan de acci�n consolidado 2025'!$A$3:$V$504,T$1,0)</f>
        <v>2025-03-17</v>
      </c>
      <c r="U225" s="183" t="str">
        <f>VLOOKUP($A225,'Plan de acci�n consolidado 2025'!$A$3:$V$504,U$1,0)</f>
        <v>2025-04-05</v>
      </c>
      <c r="V225" t="str">
        <f>VLOOKUP($A225,'Plan de acci�n consolidado 2025'!$A$3:$V$504,V$1,0)</f>
        <v>37-GRUPO DE TRABAJO DE ESTUDIOS ECONÓMICOS</v>
      </c>
      <c r="W225"/>
      <c r="X225"/>
    </row>
    <row r="226" spans="1:24" x14ac:dyDescent="0.25">
      <c r="A226" s="31" t="s">
        <v>867</v>
      </c>
      <c r="B226" t="str">
        <f>VLOOKUP($A226,'Plan de acci�n consolidado 2025'!$A$3:$V$504,B$1,0)</f>
        <v>37-GRUPO DE TRABAJO DE ESTUDIOS ECONÓMICOS</v>
      </c>
      <c r="C226">
        <f>VLOOKUP($A226,'Plan de acci�n consolidado 2025'!$A$3:$V$504,C$1,0)</f>
        <v>0</v>
      </c>
      <c r="D226" t="str">
        <f>VLOOKUP($A226,'Plan de acci�n consolidado 2025'!$A$3:$V$504,D$1,0)</f>
        <v>Actividad propia</v>
      </c>
      <c r="E226" t="str">
        <f>VLOOKUP($A226,'Plan de acci�n consolidado 2025'!$A$3:$V$504,E$1,0)</f>
        <v>37.5.4</v>
      </c>
      <c r="F226" t="str">
        <f>VLOOKUP($A226,'Plan de acci�n consolidado 2025'!$A$3:$V$504,F$1,0)</f>
        <v>N/A</v>
      </c>
      <c r="G226" t="str">
        <f>VLOOKUP($A226,'Plan de acci�n consolidado 2025'!$A$3:$V$504,G$1,0)</f>
        <v>N/A</v>
      </c>
      <c r="H226" t="str">
        <f>VLOOKUP($A226,'Plan de acci�n consolidado 2025'!$A$3:$V$504,H$1,0)</f>
        <v>N/A</v>
      </c>
      <c r="I226" t="str">
        <f>VLOOKUP($A226,'Plan de acci�n consolidado 2025'!$A$3:$V$504,I$1,0)</f>
        <v>N/A</v>
      </c>
      <c r="J226" t="str">
        <f>VLOOKUP($A226,'Plan de acci�n consolidado 2025'!$A$3:$V$504,J$1,0)</f>
        <v>N/A</v>
      </c>
      <c r="K226" t="str">
        <f>VLOOKUP($A226,'Plan de acci�n consolidado 2025'!$A$3:$V$504,K$1,0)</f>
        <v>N/A</v>
      </c>
      <c r="L226" t="str">
        <f>VLOOKUP($A226,'Plan de acci�n consolidado 2025'!$A$3:$V$504,L$1,0)</f>
        <v>N/A</v>
      </c>
      <c r="M226" t="str">
        <f>VLOOKUP($A226,'Plan de acci�n consolidado 2025'!$A$3:$V$504,M$1,0)</f>
        <v>N/A</v>
      </c>
      <c r="N226" t="str">
        <f>VLOOKUP($A226,'Plan de acci�n consolidado 2025'!$A$3:$V$504,N$1,0)</f>
        <v>N/A</v>
      </c>
      <c r="O226" t="str">
        <f>VLOOKUP($A226,'Plan de acci�n consolidado 2025'!$A$3:$V$504,O$1,0)</f>
        <v>Ejecutar el plan de trabajo (Informe de seguimiento y/o ejecución del programa)</v>
      </c>
      <c r="P226">
        <f>VLOOKUP($A226,'Plan de acci�n consolidado 2025'!$A$3:$V$504,P$1,0)</f>
        <v>75</v>
      </c>
      <c r="Q226">
        <f>VLOOKUP($A226,'Plan de acci�n consolidado 2025'!$A$3:$V$504,Q$1,0)</f>
        <v>100</v>
      </c>
      <c r="R226" t="str">
        <f>VLOOKUP($A226,'Plan de acci�n consolidado 2025'!$A$3:$V$504,R$1,0)</f>
        <v>Porcentual</v>
      </c>
      <c r="S226" t="str">
        <f>VLOOKUP($A226,'Plan de acci�n consolidado 2025'!$A$3:$V$504,S$1,0)</f>
        <v>% de Avance logrado plan de trabajo / 100% de Avance propuesto plan de trabajo</v>
      </c>
      <c r="T226" s="183" t="str">
        <f>VLOOKUP($A226,'Plan de acci�n consolidado 2025'!$A$3:$V$504,T$1,0)</f>
        <v>2025-04-07</v>
      </c>
      <c r="U226" s="183" t="str">
        <f>VLOOKUP($A226,'Plan de acci�n consolidado 2025'!$A$3:$V$504,U$1,0)</f>
        <v>2025-12-19</v>
      </c>
      <c r="V226" t="str">
        <f>VLOOKUP($A226,'Plan de acci�n consolidado 2025'!$A$3:$V$504,V$1,0)</f>
        <v>37-GRUPO DE TRABAJO DE ESTUDIOS ECONÓMICOS</v>
      </c>
      <c r="W226"/>
      <c r="X226"/>
    </row>
    <row r="227" spans="1:24" x14ac:dyDescent="0.25">
      <c r="A227" s="31" t="s">
        <v>1429</v>
      </c>
      <c r="B227" t="str">
        <f>VLOOKUP($A227,'Plan de acci�n consolidado 2025'!$A$3:$V$504,B$1,0)</f>
        <v>141-GRUPO DE TRABAJO DE GESTIÓN DOCUMENTAL Y ARCHIVO</v>
      </c>
      <c r="C227">
        <f>VLOOKUP($A227,'Plan de acci�n consolidado 2025'!$A$3:$V$504,C$1,0)</f>
        <v>0</v>
      </c>
      <c r="D227" t="str">
        <f>VLOOKUP($A227,'Plan de acci�n consolidado 2025'!$A$3:$V$504,D$1,0)</f>
        <v>Producto</v>
      </c>
      <c r="E227" t="str">
        <f>VLOOKUP($A227,'Plan de acci�n consolidado 2025'!$A$3:$V$504,E$1,0)</f>
        <v>141.1</v>
      </c>
      <c r="F227" t="str">
        <f>VLOOKUP($A227,'Plan de acci�n consolidado 2025'!$A$3:$V$504,F$1,0)</f>
        <v>N/A</v>
      </c>
      <c r="G227" t="str">
        <f>VLOOKUP($A227,'Plan de acci�n consolidado 2025'!$A$3:$V$504,G$1,0)</f>
        <v xml:space="preserve">Promover el enfoque preventivo, diferencial y territorial en el que hacer misional de la entidad 
</v>
      </c>
      <c r="H227" t="str">
        <f>VLOOKUP($A227,'Plan de acci�n consolidado 2025'!$A$3:$V$504,H$1,0)</f>
        <v xml:space="preserve">Cumplimiento de productos del PAI asociados a Promover el enfoque preventivo, diferencial y territorial en el que hacer misional de la entidad 
</v>
      </c>
      <c r="I227" t="str">
        <f>VLOOKUP($A227,'Plan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27" t="str">
        <f>VLOOKUP($A227,'Plan de acci�n consolidado 2025'!$A$3:$V$504,J$1,0)</f>
        <v xml:space="preserve">PND - 5-31-5-d- Convergencia regional - Gobierno digital para la gente </v>
      </c>
      <c r="K227" t="str">
        <f>VLOOKUP($A227,'Plan de acci�n consolidado 2025'!$A$3:$V$504,K$1,0)</f>
        <v>No</v>
      </c>
      <c r="L227" t="str">
        <f>VLOOKUP($A227,'Plan de acci�n consolidado 2025'!$A$3:$V$504,L$1,0)</f>
        <v>FUNCIONAMIENTO</v>
      </c>
      <c r="M227" t="str">
        <f>VLOOKUP($A227,'Plan de acci�n consolidado 2025'!$A$3:$V$504,M$1,0)</f>
        <v>Política Gestión Documental _DIMENSIÓN Información y Comunicación</v>
      </c>
      <c r="N227" t="str">
        <f>VLOOKUP($A227,'Plan de acci�n consolidado 2025'!$A$3:$V$504,N$1,0)</f>
        <v>N/A</v>
      </c>
      <c r="O227" t="str">
        <f>VLOOKUP($A227,'Plan de acci�n consolidado 2025'!$A$3:$V$504,O$1,0)</f>
        <v>Estrategia para una eficiente y efectiva gestión archivística que garantice la transición al expediente electrónico, implementada (documento con la estrategia definida, seguimiento al plan de trabajo y evidencias de su cumplimiento)</v>
      </c>
      <c r="P227">
        <f>VLOOKUP($A227,'Plan de acci�n consolidado 2025'!$A$3:$V$504,P$1,0)</f>
        <v>30</v>
      </c>
      <c r="Q227">
        <f>VLOOKUP($A227,'Plan de acci�n consolidado 2025'!$A$3:$V$504,Q$1,0)</f>
        <v>100</v>
      </c>
      <c r="R227" t="str">
        <f>VLOOKUP($A227,'Plan de acci�n consolidado 2025'!$A$3:$V$504,R$1,0)</f>
        <v>Porcentual</v>
      </c>
      <c r="S227" t="str">
        <f>VLOOKUP($A227,'Plan de acci�n consolidado 2025'!$A$3:$V$504,S$1,0)</f>
        <v>% de Avance logrado plan de trabajo / 100% de Avance propuesto plan de trabajo</v>
      </c>
      <c r="T227" s="183" t="str">
        <f>VLOOKUP($A227,'Plan de acci�n consolidado 2025'!$A$3:$V$504,T$1,0)</f>
        <v>2025-02-03</v>
      </c>
      <c r="U227" s="183" t="str">
        <f>VLOOKUP($A227,'Plan de acci�n consolidado 2025'!$A$3:$V$504,U$1,0)</f>
        <v>2025-12-19</v>
      </c>
      <c r="V227" t="str">
        <f>VLOOKUP($A227,'Plan de acci�n consolidado 2025'!$A$3:$V$504,V$1,0)</f>
        <v>141-GRUPO DE TRABAJO DE GESTIÓN DOCUMENTAL Y ARCHIVO</v>
      </c>
      <c r="W227"/>
      <c r="X227"/>
    </row>
    <row r="228" spans="1:24" x14ac:dyDescent="0.25">
      <c r="A228" s="31" t="s">
        <v>1431</v>
      </c>
      <c r="B228" t="str">
        <f>VLOOKUP($A228,'Plan de acci�n consolidado 2025'!$A$3:$V$504,B$1,0)</f>
        <v>141-GRUPO DE TRABAJO DE GESTIÓN DOCUMENTAL Y ARCHIVO</v>
      </c>
      <c r="C228">
        <f>VLOOKUP($A228,'Plan de acci�n consolidado 2025'!$A$3:$V$504,C$1,0)</f>
        <v>0</v>
      </c>
      <c r="D228" t="str">
        <f>VLOOKUP($A228,'Plan de acci�n consolidado 2025'!$A$3:$V$504,D$1,0)</f>
        <v>Actividad propia</v>
      </c>
      <c r="E228" t="str">
        <f>VLOOKUP($A228,'Plan de acci�n consolidado 2025'!$A$3:$V$504,E$1,0)</f>
        <v>141.1.1</v>
      </c>
      <c r="F228" t="str">
        <f>VLOOKUP($A228,'Plan de acci�n consolidado 2025'!$A$3:$V$504,F$1,0)</f>
        <v>N/A</v>
      </c>
      <c r="G228" t="str">
        <f>VLOOKUP($A228,'Plan de acci�n consolidado 2025'!$A$3:$V$504,G$1,0)</f>
        <v>N/A</v>
      </c>
      <c r="H228" t="str">
        <f>VLOOKUP($A228,'Plan de acci�n consolidado 2025'!$A$3:$V$504,H$1,0)</f>
        <v>N/A</v>
      </c>
      <c r="I228" t="str">
        <f>VLOOKUP($A228,'Plan de acci�n consolidado 2025'!$A$3:$V$504,I$1,0)</f>
        <v>N/A</v>
      </c>
      <c r="J228" t="str">
        <f>VLOOKUP($A228,'Plan de acci�n consolidado 2025'!$A$3:$V$504,J$1,0)</f>
        <v>N/A</v>
      </c>
      <c r="K228" t="str">
        <f>VLOOKUP($A228,'Plan de acci�n consolidado 2025'!$A$3:$V$504,K$1,0)</f>
        <v>N/A</v>
      </c>
      <c r="L228" t="str">
        <f>VLOOKUP($A228,'Plan de acci�n consolidado 2025'!$A$3:$V$504,L$1,0)</f>
        <v>N/A</v>
      </c>
      <c r="M228" t="str">
        <f>VLOOKUP($A228,'Plan de acci�n consolidado 2025'!$A$3:$V$504,M$1,0)</f>
        <v>N/A</v>
      </c>
      <c r="N228" t="str">
        <f>VLOOKUP($A228,'Plan de acci�n consolidado 2025'!$A$3:$V$504,N$1,0)</f>
        <v>N/A</v>
      </c>
      <c r="O228" t="str">
        <f>VLOOKUP($A228,'Plan de acci�n consolidado 2025'!$A$3:$V$504,O$1,0)</f>
        <v>Definir la estrategia que garantizará la transición al expediente electrónico. (Incluye metas, plazos, recursos necesarios y etapas de implementación) (documento con la estrategia definida / único entregable)</v>
      </c>
      <c r="P228">
        <f>VLOOKUP($A228,'Plan de acci�n consolidado 2025'!$A$3:$V$504,P$1,0)</f>
        <v>25</v>
      </c>
      <c r="Q228">
        <f>VLOOKUP($A228,'Plan de acci�n consolidado 2025'!$A$3:$V$504,Q$1,0)</f>
        <v>1</v>
      </c>
      <c r="R228" t="str">
        <f>VLOOKUP($A228,'Plan de acci�n consolidado 2025'!$A$3:$V$504,R$1,0)</f>
        <v>Númerica</v>
      </c>
      <c r="S228" t="str">
        <f>VLOOKUP($A228,'Plan de acci�n consolidado 2025'!$A$3:$V$504,S$1,0)</f>
        <v># de Documento de Estrategia definido / 1 Documento de Estrategia a elaborar</v>
      </c>
      <c r="T228" s="183" t="str">
        <f>VLOOKUP($A228,'Plan de acci�n consolidado 2025'!$A$3:$V$504,T$1,0)</f>
        <v>2025-02-03</v>
      </c>
      <c r="U228" s="183" t="str">
        <f>VLOOKUP($A228,'Plan de acci�n consolidado 2025'!$A$3:$V$504,U$1,0)</f>
        <v>2025-04-25</v>
      </c>
      <c r="V228" t="str">
        <f>VLOOKUP($A228,'Plan de acci�n consolidado 2025'!$A$3:$V$504,V$1,0)</f>
        <v>141-GRUPO DE TRABAJO DE GESTIÓN DOCUMENTAL Y ARCHIVO</v>
      </c>
      <c r="W228"/>
      <c r="X228"/>
    </row>
    <row r="229" spans="1:24" x14ac:dyDescent="0.25">
      <c r="A229" s="31" t="s">
        <v>1434</v>
      </c>
      <c r="B229" t="str">
        <f>VLOOKUP($A229,'Plan de acci�n consolidado 2025'!$A$3:$V$504,B$1,0)</f>
        <v>141-GRUPO DE TRABAJO DE GESTIÓN DOCUMENTAL Y ARCHIVO</v>
      </c>
      <c r="C229">
        <f>VLOOKUP($A229,'Plan de acci�n consolidado 2025'!$A$3:$V$504,C$1,0)</f>
        <v>0</v>
      </c>
      <c r="D229" t="str">
        <f>VLOOKUP($A229,'Plan de acci�n consolidado 2025'!$A$3:$V$504,D$1,0)</f>
        <v>Actividad propia</v>
      </c>
      <c r="E229" t="str">
        <f>VLOOKUP($A229,'Plan de acci�n consolidado 2025'!$A$3:$V$504,E$1,0)</f>
        <v>141.1.2</v>
      </c>
      <c r="F229" t="str">
        <f>VLOOKUP($A229,'Plan de acci�n consolidado 2025'!$A$3:$V$504,F$1,0)</f>
        <v>N/A</v>
      </c>
      <c r="G229" t="str">
        <f>VLOOKUP($A229,'Plan de acci�n consolidado 2025'!$A$3:$V$504,G$1,0)</f>
        <v>N/A</v>
      </c>
      <c r="H229" t="str">
        <f>VLOOKUP($A229,'Plan de acci�n consolidado 2025'!$A$3:$V$504,H$1,0)</f>
        <v>N/A</v>
      </c>
      <c r="I229" t="str">
        <f>VLOOKUP($A229,'Plan de acci�n consolidado 2025'!$A$3:$V$504,I$1,0)</f>
        <v>N/A</v>
      </c>
      <c r="J229" t="str">
        <f>VLOOKUP($A229,'Plan de acci�n consolidado 2025'!$A$3:$V$504,J$1,0)</f>
        <v>N/A</v>
      </c>
      <c r="K229" t="str">
        <f>VLOOKUP($A229,'Plan de acci�n consolidado 2025'!$A$3:$V$504,K$1,0)</f>
        <v>N/A</v>
      </c>
      <c r="L229" t="str">
        <f>VLOOKUP($A229,'Plan de acci�n consolidado 2025'!$A$3:$V$504,L$1,0)</f>
        <v>N/A</v>
      </c>
      <c r="M229" t="str">
        <f>VLOOKUP($A229,'Plan de acci�n consolidado 2025'!$A$3:$V$504,M$1,0)</f>
        <v>N/A</v>
      </c>
      <c r="N229" t="str">
        <f>VLOOKUP($A229,'Plan de acci�n consolidado 2025'!$A$3:$V$504,N$1,0)</f>
        <v>N/A</v>
      </c>
      <c r="O229" t="str">
        <f>VLOOKUP($A229,'Plan de acci�n consolidado 2025'!$A$3:$V$504,O$1,0)</f>
        <v>Elaborar un plan de trabajo que defina las actividades,  fechas y responsbales, que permitan la implementación de la estrategia definida (plan de trabajo / único entregable)</v>
      </c>
      <c r="P229">
        <f>VLOOKUP($A229,'Plan de acci�n consolidado 2025'!$A$3:$V$504,P$1,0)</f>
        <v>25</v>
      </c>
      <c r="Q229">
        <f>VLOOKUP($A229,'Plan de acci�n consolidado 2025'!$A$3:$V$504,Q$1,0)</f>
        <v>1</v>
      </c>
      <c r="R229" t="str">
        <f>VLOOKUP($A229,'Plan de acci�n consolidado 2025'!$A$3:$V$504,R$1,0)</f>
        <v>Númerica</v>
      </c>
      <c r="S229" t="str">
        <f>VLOOKUP($A229,'Plan de acci�n consolidado 2025'!$A$3:$V$504,S$1,0)</f>
        <v># de Plan de trabajo elaborado / 1 Plan de trabajo programado</v>
      </c>
      <c r="T229" s="183" t="str">
        <f>VLOOKUP($A229,'Plan de acci�n consolidado 2025'!$A$3:$V$504,T$1,0)</f>
        <v>2025-04-28</v>
      </c>
      <c r="U229" s="183" t="str">
        <f>VLOOKUP($A229,'Plan de acci�n consolidado 2025'!$A$3:$V$504,U$1,0)</f>
        <v>2025-05-16</v>
      </c>
      <c r="V229" t="str">
        <f>VLOOKUP($A229,'Plan de acci�n consolidado 2025'!$A$3:$V$504,V$1,0)</f>
        <v>141-GRUPO DE TRABAJO DE GESTIÓN DOCUMENTAL Y ARCHIVO</v>
      </c>
      <c r="W229"/>
      <c r="X229"/>
    </row>
    <row r="230" spans="1:24" x14ac:dyDescent="0.25">
      <c r="A230" s="31" t="s">
        <v>1437</v>
      </c>
      <c r="B230" t="str">
        <f>VLOOKUP($A230,'Plan de acci�n consolidado 2025'!$A$3:$V$504,B$1,0)</f>
        <v>141-GRUPO DE TRABAJO DE GESTIÓN DOCUMENTAL Y ARCHIVO</v>
      </c>
      <c r="C230">
        <f>VLOOKUP($A230,'Plan de acci�n consolidado 2025'!$A$3:$V$504,C$1,0)</f>
        <v>0</v>
      </c>
      <c r="D230" t="str">
        <f>VLOOKUP($A230,'Plan de acci�n consolidado 2025'!$A$3:$V$504,D$1,0)</f>
        <v>Actividad propia</v>
      </c>
      <c r="E230" t="str">
        <f>VLOOKUP($A230,'Plan de acci�n consolidado 2025'!$A$3:$V$504,E$1,0)</f>
        <v>141.1.3</v>
      </c>
      <c r="F230" t="str">
        <f>VLOOKUP($A230,'Plan de acci�n consolidado 2025'!$A$3:$V$504,F$1,0)</f>
        <v>N/A</v>
      </c>
      <c r="G230" t="str">
        <f>VLOOKUP($A230,'Plan de acci�n consolidado 2025'!$A$3:$V$504,G$1,0)</f>
        <v>N/A</v>
      </c>
      <c r="H230" t="str">
        <f>VLOOKUP($A230,'Plan de acci�n consolidado 2025'!$A$3:$V$504,H$1,0)</f>
        <v>N/A</v>
      </c>
      <c r="I230" t="str">
        <f>VLOOKUP($A230,'Plan de acci�n consolidado 2025'!$A$3:$V$504,I$1,0)</f>
        <v>N/A</v>
      </c>
      <c r="J230" t="str">
        <f>VLOOKUP($A230,'Plan de acci�n consolidado 2025'!$A$3:$V$504,J$1,0)</f>
        <v>N/A</v>
      </c>
      <c r="K230" t="str">
        <f>VLOOKUP($A230,'Plan de acci�n consolidado 2025'!$A$3:$V$504,K$1,0)</f>
        <v>N/A</v>
      </c>
      <c r="L230" t="str">
        <f>VLOOKUP($A230,'Plan de acci�n consolidado 2025'!$A$3:$V$504,L$1,0)</f>
        <v>N/A</v>
      </c>
      <c r="M230" t="str">
        <f>VLOOKUP($A230,'Plan de acci�n consolidado 2025'!$A$3:$V$504,M$1,0)</f>
        <v>N/A</v>
      </c>
      <c r="N230" t="str">
        <f>VLOOKUP($A230,'Plan de acci�n consolidado 2025'!$A$3:$V$504,N$1,0)</f>
        <v>N/A</v>
      </c>
      <c r="O230" t="str">
        <f>VLOOKUP($A230,'Plan de acci�n consolidado 2025'!$A$3:$V$504,O$1,0)</f>
        <v>Ejecutar las actividades del plan de trabajo planificadas para la vigencia 2025 (Seguimiento al plan de trabajo y evidencias de su cumplimiento)</v>
      </c>
      <c r="P230">
        <f>VLOOKUP($A230,'Plan de acci�n consolidado 2025'!$A$3:$V$504,P$1,0)</f>
        <v>50</v>
      </c>
      <c r="Q230">
        <f>VLOOKUP($A230,'Plan de acci�n consolidado 2025'!$A$3:$V$504,Q$1,0)</f>
        <v>100</v>
      </c>
      <c r="R230" t="str">
        <f>VLOOKUP($A230,'Plan de acci�n consolidado 2025'!$A$3:$V$504,R$1,0)</f>
        <v>Porcentual</v>
      </c>
      <c r="S230" t="str">
        <f>VLOOKUP($A230,'Plan de acci�n consolidado 2025'!$A$3:$V$504,S$1,0)</f>
        <v>% de Avance logrado plan de trabajo / 100% de Avance propuesto plan de trabajo</v>
      </c>
      <c r="T230" s="183" t="str">
        <f>VLOOKUP($A230,'Plan de acci�n consolidado 2025'!$A$3:$V$504,T$1,0)</f>
        <v>2025-05-19</v>
      </c>
      <c r="U230" s="183" t="str">
        <f>VLOOKUP($A230,'Plan de acci�n consolidado 2025'!$A$3:$V$504,U$1,0)</f>
        <v>2025-12-19</v>
      </c>
      <c r="V230" t="str">
        <f>VLOOKUP($A230,'Plan de acci�n consolidado 2025'!$A$3:$V$504,V$1,0)</f>
        <v>141-GRUPO DE TRABAJO DE GESTIÓN DOCUMENTAL Y ARCHIVO</v>
      </c>
      <c r="W230"/>
      <c r="X230"/>
    </row>
    <row r="231" spans="1:24" x14ac:dyDescent="0.25">
      <c r="A231" s="31" t="s">
        <v>1439</v>
      </c>
      <c r="B231" t="str">
        <f>VLOOKUP($A231,'Plan de acci�n consolidado 2025'!$A$3:$V$504,B$1,0)</f>
        <v>141-GRUPO DE TRABAJO DE GESTIÓN DOCUMENTAL Y ARCHIVO</v>
      </c>
      <c r="C231">
        <f>VLOOKUP($A231,'Plan de acci�n consolidado 2025'!$A$3:$V$504,C$1,0)</f>
        <v>0</v>
      </c>
      <c r="D231" t="str">
        <f>VLOOKUP($A231,'Plan de acci�n consolidado 2025'!$A$3:$V$504,D$1,0)</f>
        <v>Producto</v>
      </c>
      <c r="E231" t="str">
        <f>VLOOKUP($A231,'Plan de acci�n consolidado 2025'!$A$3:$V$504,E$1,0)</f>
        <v>141.2</v>
      </c>
      <c r="F231" t="str">
        <f>VLOOKUP($A231,'Plan de acci�n consolidado 2025'!$A$3:$V$504,F$1,0)</f>
        <v>N/A</v>
      </c>
      <c r="G231" t="str">
        <f>VLOOKUP($A231,'Plan de acci�n consolidado 2025'!$A$3:$V$504,G$1,0)</f>
        <v xml:space="preserve">Promover el enfoque preventivo, diferencial y territorial en el que hacer misional de la entidad 
</v>
      </c>
      <c r="H231" t="str">
        <f>VLOOKUP($A231,'Plan de acci�n consolidado 2025'!$A$3:$V$504,H$1,0)</f>
        <v xml:space="preserve">Cumplimiento de productos del PAI asociados a Promover el enfoque preventivo, diferencial y territorial en el que hacer misional de la entidad 
</v>
      </c>
      <c r="I231" t="str">
        <f>VLOOKUP($A231,'Plan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1" t="str">
        <f>VLOOKUP($A231,'Plan de acci�n consolidado 2025'!$A$3:$V$504,J$1,0)</f>
        <v xml:space="preserve">PND - 5-31-5-b- Convergencia regional - Entidades públicas territoriales y nacionales fortalecidas </v>
      </c>
      <c r="K231" t="str">
        <f>VLOOKUP($A231,'Plan de acci�n consolidado 2025'!$A$3:$V$504,K$1,0)</f>
        <v>No</v>
      </c>
      <c r="L231" t="str">
        <f>VLOOKUP($A231,'Plan de acci�n consolidado 2025'!$A$3:$V$504,L$1,0)</f>
        <v>FUNCIONAMIENTO</v>
      </c>
      <c r="M231" t="str">
        <f>VLOOKUP($A231,'Plan de acci�n consolidado 2025'!$A$3:$V$504,M$1,0)</f>
        <v>Política Gestión Documental _DIMENSIÓN Información y Comunicación</v>
      </c>
      <c r="N231" t="str">
        <f>VLOOKUP($A231,'Plan de acci�n consolidado 2025'!$A$3:$V$504,N$1,0)</f>
        <v>DECRETO 612;
PEI_26;
PES_20230204</v>
      </c>
      <c r="O231" t="str">
        <f>VLOOKUP($A231,'Plan de acci�n consolidado 2025'!$A$3:$V$504,O$1,0)</f>
        <v>Plan Institucional de Archivos publicado y ejecutado (Plan ejecutado con seguimiento / Link de publicación)</v>
      </c>
      <c r="P231">
        <f>VLOOKUP($A231,'Plan de acci�n consolidado 2025'!$A$3:$V$504,P$1,0)</f>
        <v>30</v>
      </c>
      <c r="Q231">
        <f>VLOOKUP($A231,'Plan de acci�n consolidado 2025'!$A$3:$V$504,Q$1,0)</f>
        <v>100</v>
      </c>
      <c r="R231" t="str">
        <f>VLOOKUP($A231,'Plan de acci�n consolidado 2025'!$A$3:$V$504,R$1,0)</f>
        <v>Porcentual</v>
      </c>
      <c r="S231" t="str">
        <f>VLOOKUP($A231,'Plan de acci�n consolidado 2025'!$A$3:$V$504,S$1,0)</f>
        <v>% de Plan Institucional de Archivos publicado y ejecutado / 100% de Plan Institucional de Archivos a publicar y ejecutar</v>
      </c>
      <c r="T231" s="183" t="str">
        <f>VLOOKUP($A231,'Plan de acci�n consolidado 2025'!$A$3:$V$504,T$1,0)</f>
        <v>2025-01-14</v>
      </c>
      <c r="U231" s="183" t="str">
        <f>VLOOKUP($A231,'Plan de acci�n consolidado 2025'!$A$3:$V$504,U$1,0)</f>
        <v>2025-12-19</v>
      </c>
      <c r="V231" t="str">
        <f>VLOOKUP($A231,'Plan de acci�n consolidado 2025'!$A$3:$V$504,V$1,0)</f>
        <v>141-GRUPO DE TRABAJO DE GESTIÓN DOCUMENTAL Y ARCHIVO</v>
      </c>
      <c r="W231"/>
      <c r="X231"/>
    </row>
    <row r="232" spans="1:24" x14ac:dyDescent="0.25">
      <c r="A232" s="31" t="s">
        <v>1441</v>
      </c>
      <c r="B232" t="str">
        <f>VLOOKUP($A232,'Plan de acci�n consolidado 2025'!$A$3:$V$504,B$1,0)</f>
        <v>141-GRUPO DE TRABAJO DE GESTIÓN DOCUMENTAL Y ARCHIVO</v>
      </c>
      <c r="C232">
        <f>VLOOKUP($A232,'Plan de acci�n consolidado 2025'!$A$3:$V$504,C$1,0)</f>
        <v>0</v>
      </c>
      <c r="D232" t="str">
        <f>VLOOKUP($A232,'Plan de acci�n consolidado 2025'!$A$3:$V$504,D$1,0)</f>
        <v>Actividad propia</v>
      </c>
      <c r="E232" t="str">
        <f>VLOOKUP($A232,'Plan de acci�n consolidado 2025'!$A$3:$V$504,E$1,0)</f>
        <v>141.2.1</v>
      </c>
      <c r="F232" t="str">
        <f>VLOOKUP($A232,'Plan de acci�n consolidado 2025'!$A$3:$V$504,F$1,0)</f>
        <v>N/A</v>
      </c>
      <c r="G232" t="str">
        <f>VLOOKUP($A232,'Plan de acci�n consolidado 2025'!$A$3:$V$504,G$1,0)</f>
        <v>N/A</v>
      </c>
      <c r="H232" t="str">
        <f>VLOOKUP($A232,'Plan de acci�n consolidado 2025'!$A$3:$V$504,H$1,0)</f>
        <v>N/A</v>
      </c>
      <c r="I232" t="str">
        <f>VLOOKUP($A232,'Plan de acci�n consolidado 2025'!$A$3:$V$504,I$1,0)</f>
        <v>N/A</v>
      </c>
      <c r="J232" t="str">
        <f>VLOOKUP($A232,'Plan de acci�n consolidado 2025'!$A$3:$V$504,J$1,0)</f>
        <v>N/A</v>
      </c>
      <c r="K232" t="str">
        <f>VLOOKUP($A232,'Plan de acci�n consolidado 2025'!$A$3:$V$504,K$1,0)</f>
        <v>N/A</v>
      </c>
      <c r="L232" t="str">
        <f>VLOOKUP($A232,'Plan de acci�n consolidado 2025'!$A$3:$V$504,L$1,0)</f>
        <v>N/A</v>
      </c>
      <c r="M232" t="str">
        <f>VLOOKUP($A232,'Plan de acci�n consolidado 2025'!$A$3:$V$504,M$1,0)</f>
        <v>N/A</v>
      </c>
      <c r="N232" t="str">
        <f>VLOOKUP($A232,'Plan de acci�n consolidado 2025'!$A$3:$V$504,N$1,0)</f>
        <v>N/A</v>
      </c>
      <c r="O232" t="str">
        <f>VLOOKUP($A232,'Plan de acci�n consolidado 2025'!$A$3:$V$504,O$1,0)</f>
        <v>Actualizar y publicar el Plan Institucional de Archivo 2025 (Documento del Plan Institucional de Archivos, actualizado).)</v>
      </c>
      <c r="P232">
        <f>VLOOKUP($A232,'Plan de acci�n consolidado 2025'!$A$3:$V$504,P$1,0)</f>
        <v>30</v>
      </c>
      <c r="Q232">
        <f>VLOOKUP($A232,'Plan de acci�n consolidado 2025'!$A$3:$V$504,Q$1,0)</f>
        <v>1</v>
      </c>
      <c r="R232" t="str">
        <f>VLOOKUP($A232,'Plan de acci�n consolidado 2025'!$A$3:$V$504,R$1,0)</f>
        <v>Númerica</v>
      </c>
      <c r="S232" t="str">
        <f>VLOOKUP($A232,'Plan de acci�n consolidado 2025'!$A$3:$V$504,S$1,0)</f>
        <v># de Documento del Plan Institucional de Archivos actualizados / 1 Documento del Plan Institucional de Archivos a actualizar</v>
      </c>
      <c r="T232" s="183" t="str">
        <f>VLOOKUP($A232,'Plan de acci�n consolidado 2025'!$A$3:$V$504,T$1,0)</f>
        <v>2025-01-14</v>
      </c>
      <c r="U232" s="183" t="str">
        <f>VLOOKUP($A232,'Plan de acci�n consolidado 2025'!$A$3:$V$504,U$1,0)</f>
        <v>2025-01-31</v>
      </c>
      <c r="V232" t="str">
        <f>VLOOKUP($A232,'Plan de acci�n consolidado 2025'!$A$3:$V$504,V$1,0)</f>
        <v>141-GRUPO DE TRABAJO DE GESTIÓN DOCUMENTAL Y ARCHIVO</v>
      </c>
      <c r="W232"/>
      <c r="X232"/>
    </row>
    <row r="233" spans="1:24" x14ac:dyDescent="0.25">
      <c r="A233" s="31" t="s">
        <v>1443</v>
      </c>
      <c r="B233" t="str">
        <f>VLOOKUP($A233,'Plan de acci�n consolidado 2025'!$A$3:$V$504,B$1,0)</f>
        <v>141-GRUPO DE TRABAJO DE GESTIÓN DOCUMENTAL Y ARCHIVO</v>
      </c>
      <c r="C233">
        <f>VLOOKUP($A233,'Plan de acci�n consolidado 2025'!$A$3:$V$504,C$1,0)</f>
        <v>0</v>
      </c>
      <c r="D233" t="str">
        <f>VLOOKUP($A233,'Plan de acci�n consolidado 2025'!$A$3:$V$504,D$1,0)</f>
        <v>Actividad propia</v>
      </c>
      <c r="E233" t="str">
        <f>VLOOKUP($A233,'Plan de acci�n consolidado 2025'!$A$3:$V$504,E$1,0)</f>
        <v>141.2.2</v>
      </c>
      <c r="F233" t="str">
        <f>VLOOKUP($A233,'Plan de acci�n consolidado 2025'!$A$3:$V$504,F$1,0)</f>
        <v>N/A</v>
      </c>
      <c r="G233" t="str">
        <f>VLOOKUP($A233,'Plan de acci�n consolidado 2025'!$A$3:$V$504,G$1,0)</f>
        <v>N/A</v>
      </c>
      <c r="H233" t="str">
        <f>VLOOKUP($A233,'Plan de acci�n consolidado 2025'!$A$3:$V$504,H$1,0)</f>
        <v>N/A</v>
      </c>
      <c r="I233" t="str">
        <f>VLOOKUP($A233,'Plan de acci�n consolidado 2025'!$A$3:$V$504,I$1,0)</f>
        <v>N/A</v>
      </c>
      <c r="J233" t="str">
        <f>VLOOKUP($A233,'Plan de acci�n consolidado 2025'!$A$3:$V$504,J$1,0)</f>
        <v>N/A</v>
      </c>
      <c r="K233" t="str">
        <f>VLOOKUP($A233,'Plan de acci�n consolidado 2025'!$A$3:$V$504,K$1,0)</f>
        <v>N/A</v>
      </c>
      <c r="L233" t="str">
        <f>VLOOKUP($A233,'Plan de acci�n consolidado 2025'!$A$3:$V$504,L$1,0)</f>
        <v>N/A</v>
      </c>
      <c r="M233" t="str">
        <f>VLOOKUP($A233,'Plan de acci�n consolidado 2025'!$A$3:$V$504,M$1,0)</f>
        <v>N/A</v>
      </c>
      <c r="N233" t="str">
        <f>VLOOKUP($A233,'Plan de acci�n consolidado 2025'!$A$3:$V$504,N$1,0)</f>
        <v>N/A</v>
      </c>
      <c r="O233" t="str">
        <f>VLOOKUP($A233,'Plan de acci�n consolidado 2025'!$A$3:$V$504,O$1,0)</f>
        <v>Formular el plan institucional de Archivo (Documento de Plan de Trabajo para el seguimiento de la ejecución)</v>
      </c>
      <c r="P233">
        <f>VLOOKUP($A233,'Plan de acci�n consolidado 2025'!$A$3:$V$504,P$1,0)</f>
        <v>30</v>
      </c>
      <c r="Q233">
        <f>VLOOKUP($A233,'Plan de acci�n consolidado 2025'!$A$3:$V$504,Q$1,0)</f>
        <v>1</v>
      </c>
      <c r="R233" t="str">
        <f>VLOOKUP($A233,'Plan de acci�n consolidado 2025'!$A$3:$V$504,R$1,0)</f>
        <v>Númerica</v>
      </c>
      <c r="S233" t="str">
        <f>VLOOKUP($A233,'Plan de acci�n consolidado 2025'!$A$3:$V$504,S$1,0)</f>
        <v># de Plan Institucional de Archivos formulado / 1 Plan Institucional de Archivos a formular</v>
      </c>
      <c r="T233" s="183" t="str">
        <f>VLOOKUP($A233,'Plan de acci�n consolidado 2025'!$A$3:$V$504,T$1,0)</f>
        <v>2025-01-14</v>
      </c>
      <c r="U233" s="183" t="str">
        <f>VLOOKUP($A233,'Plan de acci�n consolidado 2025'!$A$3:$V$504,U$1,0)</f>
        <v>2025-01-31</v>
      </c>
      <c r="V233" t="str">
        <f>VLOOKUP($A233,'Plan de acci�n consolidado 2025'!$A$3:$V$504,V$1,0)</f>
        <v>141-GRUPO DE TRABAJO DE GESTIÓN DOCUMENTAL Y ARCHIVO</v>
      </c>
      <c r="W233"/>
      <c r="X233"/>
    </row>
    <row r="234" spans="1:24" x14ac:dyDescent="0.25">
      <c r="A234" s="31" t="s">
        <v>1445</v>
      </c>
      <c r="B234" t="str">
        <f>VLOOKUP($A234,'Plan de acci�n consolidado 2025'!$A$3:$V$504,B$1,0)</f>
        <v>141-GRUPO DE TRABAJO DE GESTIÓN DOCUMENTAL Y ARCHIVO</v>
      </c>
      <c r="C234">
        <f>VLOOKUP($A234,'Plan de acci�n consolidado 2025'!$A$3:$V$504,C$1,0)</f>
        <v>0</v>
      </c>
      <c r="D234" t="str">
        <f>VLOOKUP($A234,'Plan de acci�n consolidado 2025'!$A$3:$V$504,D$1,0)</f>
        <v>Actividad propia</v>
      </c>
      <c r="E234" t="str">
        <f>VLOOKUP($A234,'Plan de acci�n consolidado 2025'!$A$3:$V$504,E$1,0)</f>
        <v>141.2.3</v>
      </c>
      <c r="F234" t="str">
        <f>VLOOKUP($A234,'Plan de acci�n consolidado 2025'!$A$3:$V$504,F$1,0)</f>
        <v>N/A</v>
      </c>
      <c r="G234" t="str">
        <f>VLOOKUP($A234,'Plan de acci�n consolidado 2025'!$A$3:$V$504,G$1,0)</f>
        <v>N/A</v>
      </c>
      <c r="H234" t="str">
        <f>VLOOKUP($A234,'Plan de acci�n consolidado 2025'!$A$3:$V$504,H$1,0)</f>
        <v>N/A</v>
      </c>
      <c r="I234" t="str">
        <f>VLOOKUP($A234,'Plan de acci�n consolidado 2025'!$A$3:$V$504,I$1,0)</f>
        <v>N/A</v>
      </c>
      <c r="J234" t="str">
        <f>VLOOKUP($A234,'Plan de acci�n consolidado 2025'!$A$3:$V$504,J$1,0)</f>
        <v>N/A</v>
      </c>
      <c r="K234" t="str">
        <f>VLOOKUP($A234,'Plan de acci�n consolidado 2025'!$A$3:$V$504,K$1,0)</f>
        <v>N/A</v>
      </c>
      <c r="L234" t="str">
        <f>VLOOKUP($A234,'Plan de acci�n consolidado 2025'!$A$3:$V$504,L$1,0)</f>
        <v>N/A</v>
      </c>
      <c r="M234" t="str">
        <f>VLOOKUP($A234,'Plan de acci�n consolidado 2025'!$A$3:$V$504,M$1,0)</f>
        <v>N/A</v>
      </c>
      <c r="N234" t="str">
        <f>VLOOKUP($A234,'Plan de acci�n consolidado 2025'!$A$3:$V$504,N$1,0)</f>
        <v>N/A</v>
      </c>
      <c r="O234" t="str">
        <f>VLOOKUP($A234,'Plan de acci�n consolidado 2025'!$A$3:$V$504,O$1,0)</f>
        <v>Ejecutar el Plan de Trabajo del Plan Institucional de Archivos 2025 (informes de avance de ejecución del plan de trabajo)</v>
      </c>
      <c r="P234">
        <f>VLOOKUP($A234,'Plan de acci�n consolidado 2025'!$A$3:$V$504,P$1,0)</f>
        <v>40</v>
      </c>
      <c r="Q234">
        <f>VLOOKUP($A234,'Plan de acci�n consolidado 2025'!$A$3:$V$504,Q$1,0)</f>
        <v>100</v>
      </c>
      <c r="R234" t="str">
        <f>VLOOKUP($A234,'Plan de acci�n consolidado 2025'!$A$3:$V$504,R$1,0)</f>
        <v>Porcentual</v>
      </c>
      <c r="S234" t="str">
        <f>VLOOKUP($A234,'Plan de acci�n consolidado 2025'!$A$3:$V$504,S$1,0)</f>
        <v>% de Plan Institucional de Archivos ejecutado / 100% de Plan Institucional de Archivos a ejecutar</v>
      </c>
      <c r="T234" s="183" t="str">
        <f>VLOOKUP($A234,'Plan de acci�n consolidado 2025'!$A$3:$V$504,T$1,0)</f>
        <v>2025-02-03</v>
      </c>
      <c r="U234" s="183" t="str">
        <f>VLOOKUP($A234,'Plan de acci�n consolidado 2025'!$A$3:$V$504,U$1,0)</f>
        <v>2025-12-19</v>
      </c>
      <c r="V234" t="str">
        <f>VLOOKUP($A234,'Plan de acci�n consolidado 2025'!$A$3:$V$504,V$1,0)</f>
        <v>141-GRUPO DE TRABAJO DE GESTIÓN DOCUMENTAL Y ARCHIVO</v>
      </c>
      <c r="W234"/>
      <c r="X234"/>
    </row>
    <row r="235" spans="1:24" x14ac:dyDescent="0.25">
      <c r="A235" s="31" t="s">
        <v>1447</v>
      </c>
      <c r="B235" t="str">
        <f>VLOOKUP($A235,'Plan de acci�n consolidado 2025'!$A$3:$V$504,B$1,0)</f>
        <v>141-GRUPO DE TRABAJO DE GESTIÓN DOCUMENTAL Y ARCHIVO</v>
      </c>
      <c r="C235">
        <f>VLOOKUP($A235,'Plan de acci�n consolidado 2025'!$A$3:$V$504,C$1,0)</f>
        <v>0</v>
      </c>
      <c r="D235" t="str">
        <f>VLOOKUP($A235,'Plan de acci�n consolidado 2025'!$A$3:$V$504,D$1,0)</f>
        <v>Producto</v>
      </c>
      <c r="E235" t="str">
        <f>VLOOKUP($A235,'Plan de acci�n consolidado 2025'!$A$3:$V$504,E$1,0)</f>
        <v>141.3</v>
      </c>
      <c r="F235" t="str">
        <f>VLOOKUP($A235,'Plan de acci�n consolidado 2025'!$A$3:$V$504,F$1,0)</f>
        <v>Operativo</v>
      </c>
      <c r="G235" t="str">
        <f>VLOOKUP($A235,'Plan de acci�n consolidado 2025'!$A$3:$V$504,G$1,0)</f>
        <v>Mejorar la oportunidad en la atención de trámites y servicios.</v>
      </c>
      <c r="H235" t="str">
        <f>VLOOKUP($A235,'Plan de acci�n consolidado 2025'!$A$3:$V$504,H$1,0)</f>
        <v>Avance promedio de cumplimiento de productos asociados a mejorar la oportunidad en la atención de trámites y servicios.</v>
      </c>
      <c r="I235" t="str">
        <f>VLOOKUP($A235,'Plan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t="str">
        <f>VLOOKUP($A235,'Plan de acci�n consolidado 2025'!$A$3:$V$504,J$1,0)</f>
        <v xml:space="preserve">PND - 5-31-5-b- Convergencia regional - Entidades públicas territoriales y nacionales fortalecidas </v>
      </c>
      <c r="K235" t="str">
        <f>VLOOKUP($A235,'Plan de acci�n consolidado 2025'!$A$3:$V$504,K$1,0)</f>
        <v>No</v>
      </c>
      <c r="L235" t="str">
        <f>VLOOKUP($A235,'Plan de acci�n consolidado 2025'!$A$3:$V$504,L$1,0)</f>
        <v>C-3599-0200-0005-53105b</v>
      </c>
      <c r="M235" t="str">
        <f>VLOOKUP($A235,'Plan de acci�n consolidado 2025'!$A$3:$V$504,M$1,0)</f>
        <v>N/A</v>
      </c>
      <c r="N235" t="str">
        <f>VLOOKUP($A235,'Plan de acci�n consolidado 2025'!$A$3:$V$504,N$1,0)</f>
        <v>N/A</v>
      </c>
      <c r="O235" t="str">
        <f>VLOOKUP($A235,'Plan de acci�n consolidado 2025'!$A$3:$V$504,O$1,0)</f>
        <v>Servicios complementarios de gestión documental con radicados de entrada, traslados y salidas, realizados.(Informe anual de servicios complementarios de gestión documental)</v>
      </c>
      <c r="P235">
        <f>VLOOKUP($A235,'Plan de acci�n consolidado 2025'!$A$3:$V$504,P$1,0)</f>
        <v>40</v>
      </c>
      <c r="Q235">
        <f>VLOOKUP($A235,'Plan de acci�n consolidado 2025'!$A$3:$V$504,Q$1,0)</f>
        <v>3357800</v>
      </c>
      <c r="R235" t="str">
        <f>VLOOKUP($A235,'Plan de acci�n consolidado 2025'!$A$3:$V$504,R$1,0)</f>
        <v>Númerica</v>
      </c>
      <c r="S235" t="str">
        <f>VLOOKUP($A235,'Plan de acci�n consolidado 2025'!$A$3:$V$504,S$1,0)</f>
        <v># de Servicios complementarios de gestión documental realizados / 3357800 Servicios complementarios de gestión documental a realizar</v>
      </c>
      <c r="T235" s="183" t="str">
        <f>VLOOKUP($A235,'Plan de acci�n consolidado 2025'!$A$3:$V$504,T$1,0)</f>
        <v>2025-01-02</v>
      </c>
      <c r="U235" s="183" t="str">
        <f>VLOOKUP($A235,'Plan de acci�n consolidado 2025'!$A$3:$V$504,U$1,0)</f>
        <v>2025-12-31</v>
      </c>
      <c r="V235" t="str">
        <f>VLOOKUP($A235,'Plan de acci�n consolidado 2025'!$A$3:$V$504,V$1,0)</f>
        <v>141-GRUPO DE TRABAJO DE GESTIÓN DOCUMENTAL Y ARCHIVO</v>
      </c>
      <c r="W235"/>
      <c r="X235"/>
    </row>
    <row r="236" spans="1:24" x14ac:dyDescent="0.25">
      <c r="A236" s="31" t="s">
        <v>1449</v>
      </c>
      <c r="B236" t="str">
        <f>VLOOKUP($A236,'Plan de acci�n consolidado 2025'!$A$3:$V$504,B$1,0)</f>
        <v>141-GRUPO DE TRABAJO DE GESTIÓN DOCUMENTAL Y ARCHIVO</v>
      </c>
      <c r="C236">
        <f>VLOOKUP($A236,'Plan de acci�n consolidado 2025'!$A$3:$V$504,C$1,0)</f>
        <v>0</v>
      </c>
      <c r="D236" t="str">
        <f>VLOOKUP($A236,'Plan de acci�n consolidado 2025'!$A$3:$V$504,D$1,0)</f>
        <v>Actividad propia</v>
      </c>
      <c r="E236" t="str">
        <f>VLOOKUP($A236,'Plan de acci�n consolidado 2025'!$A$3:$V$504,E$1,0)</f>
        <v>141.3.1</v>
      </c>
      <c r="F236" t="str">
        <f>VLOOKUP($A236,'Plan de acci�n consolidado 2025'!$A$3:$V$504,F$1,0)</f>
        <v>N/A</v>
      </c>
      <c r="G236" t="str">
        <f>VLOOKUP($A236,'Plan de acci�n consolidado 2025'!$A$3:$V$504,G$1,0)</f>
        <v>N/A</v>
      </c>
      <c r="H236" t="str">
        <f>VLOOKUP($A236,'Plan de acci�n consolidado 2025'!$A$3:$V$504,H$1,0)</f>
        <v>N/A</v>
      </c>
      <c r="I236" t="str">
        <f>VLOOKUP($A236,'Plan de acci�n consolidado 2025'!$A$3:$V$504,I$1,0)</f>
        <v>N/A</v>
      </c>
      <c r="J236" t="str">
        <f>VLOOKUP($A236,'Plan de acci�n consolidado 2025'!$A$3:$V$504,J$1,0)</f>
        <v>N/A</v>
      </c>
      <c r="K236" t="str">
        <f>VLOOKUP($A236,'Plan de acci�n consolidado 2025'!$A$3:$V$504,K$1,0)</f>
        <v>N/A</v>
      </c>
      <c r="L236" t="str">
        <f>VLOOKUP($A236,'Plan de acci�n consolidado 2025'!$A$3:$V$504,L$1,0)</f>
        <v>N/A</v>
      </c>
      <c r="M236" t="str">
        <f>VLOOKUP($A236,'Plan de acci�n consolidado 2025'!$A$3:$V$504,M$1,0)</f>
        <v>N/A</v>
      </c>
      <c r="N236" t="str">
        <f>VLOOKUP($A236,'Plan de acci�n consolidado 2025'!$A$3:$V$504,N$1,0)</f>
        <v>N/A</v>
      </c>
      <c r="O236" t="str">
        <f>VLOOKUP($A236,'Plan de acci�n consolidado 2025'!$A$3:$V$504,O$1,0)</f>
        <v>Realizar los servicios complementarios de gestión a los documentos internos y externos radicados en la entidad (Informes de servicios complementarios de gestión documental)</v>
      </c>
      <c r="P236">
        <f>VLOOKUP($A236,'Plan de acci�n consolidado 2025'!$A$3:$V$504,P$1,0)</f>
        <v>100</v>
      </c>
      <c r="Q236">
        <f>VLOOKUP($A236,'Plan de acci�n consolidado 2025'!$A$3:$V$504,Q$1,0)</f>
        <v>3357800</v>
      </c>
      <c r="R236" t="str">
        <f>VLOOKUP($A236,'Plan de acci�n consolidado 2025'!$A$3:$V$504,R$1,0)</f>
        <v>Númerica</v>
      </c>
      <c r="S236" t="str">
        <f>VLOOKUP($A236,'Plan de acci�n consolidado 2025'!$A$3:$V$504,S$1,0)</f>
        <v># de Servicios complementarios de gestión documental realizados / 3357800 Servicios complementarios de gestión documental a realizar</v>
      </c>
      <c r="T236" s="183" t="str">
        <f>VLOOKUP($A236,'Plan de acci�n consolidado 2025'!$A$3:$V$504,T$1,0)</f>
        <v>2025-01-02</v>
      </c>
      <c r="U236" s="183" t="str">
        <f>VLOOKUP($A236,'Plan de acci�n consolidado 2025'!$A$3:$V$504,U$1,0)</f>
        <v>2025-12-31</v>
      </c>
      <c r="V236" t="str">
        <f>VLOOKUP($A236,'Plan de acci�n consolidado 2025'!$A$3:$V$504,V$1,0)</f>
        <v>141-GRUPO DE TRABAJO DE GESTIÓN DOCUMENTAL Y ARCHIVO</v>
      </c>
      <c r="W236"/>
      <c r="X236"/>
    </row>
    <row r="237" spans="1:24" x14ac:dyDescent="0.25">
      <c r="A237" s="31" t="s">
        <v>713</v>
      </c>
      <c r="B237" t="str">
        <f>VLOOKUP($A237,'Plan de acci�n consolidado 2025'!$A$3:$V$504,B$1,0)</f>
        <v>105-GRUPO DE TRABAJO DE CONTRATACIÓN</v>
      </c>
      <c r="C237">
        <f>VLOOKUP($A237,'Plan de acci�n consolidado 2025'!$A$3:$V$504,C$1,0)</f>
        <v>1</v>
      </c>
      <c r="D237" t="str">
        <f>VLOOKUP($A237,'Plan de acci�n consolidado 2025'!$A$3:$V$504,D$1,0)</f>
        <v>Producto</v>
      </c>
      <c r="E237" t="str">
        <f>VLOOKUP($A237,'Plan de acci�n consolidado 2025'!$A$3:$V$504,E$1,0)</f>
        <v>105.1</v>
      </c>
      <c r="F237" t="str">
        <f>VLOOKUP($A237,'Plan de acci�n consolidado 2025'!$A$3:$V$504,F$1,0)</f>
        <v>Operativo SI</v>
      </c>
      <c r="G237" t="str">
        <f>VLOOKUP($A237,'Plan de acci�n consolidado 2025'!$A$3:$V$504,G$1,0)</f>
        <v>Fortalecer el Sistema Integral de Gestión Institucional en el marco del Modelo Integrado de Planeación y gestión para mejorar la prestación del servicio.</v>
      </c>
      <c r="H237" t="str">
        <f>VLOOKUP($A237,'Plan de acci�n consolidado 2025'!$A$3:$V$504,H$1,0)</f>
        <v xml:space="preserve">Cumplimiento de productos del PAI asociados a Fortacer el Sistema Integral de Gestión Institucional para mejorar la prestación del servicio. 
</v>
      </c>
      <c r="I237" t="str">
        <f>VLOOKUP($A237,'Plan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7" t="str">
        <f>VLOOKUP($A237,'Plan de acci�n consolidado 2025'!$A$3:$V$504,J$1,0)</f>
        <v xml:space="preserve">PND - 5-31-5-b- Convergencia regional - Entidades públicas territoriales y nacionales fortalecidas </v>
      </c>
      <c r="K237" t="str">
        <f>VLOOKUP($A237,'Plan de acci�n consolidado 2025'!$A$3:$V$504,K$1,0)</f>
        <v>Si</v>
      </c>
      <c r="L237" t="str">
        <f>VLOOKUP($A237,'Plan de acci�n consolidado 2025'!$A$3:$V$504,L$1,0)</f>
        <v>N/A</v>
      </c>
      <c r="M237" t="str">
        <f>VLOOKUP($A237,'Plan de acci�n consolidado 2025'!$A$3:$V$504,M$1,0)</f>
        <v>N/A</v>
      </c>
      <c r="N237" t="str">
        <f>VLOOKUP($A237,'Plan de acci�n consolidado 2025'!$A$3:$V$504,N$1,0)</f>
        <v>N/A</v>
      </c>
      <c r="O237" t="str">
        <f>VLOOKUP($A237,'Plan de acci�n consolidado 2025'!$A$3:$V$504,O$1,0)</f>
        <v>Diagnóstico de necesidades que permita realizar el seguimiento del ciclo de contratación, elaborado  (Documento diagnostico )</v>
      </c>
      <c r="P237">
        <f>VLOOKUP($A237,'Plan de acci�n consolidado 2025'!$A$3:$V$504,P$1,0)</f>
        <v>100</v>
      </c>
      <c r="Q237">
        <f>VLOOKUP($A237,'Plan de acci�n consolidado 2025'!$A$3:$V$504,Q$1,0)</f>
        <v>1</v>
      </c>
      <c r="R237" t="str">
        <f>VLOOKUP($A237,'Plan de acci�n consolidado 2025'!$A$3:$V$504,R$1,0)</f>
        <v>Númerica</v>
      </c>
      <c r="S237" t="str">
        <f>VLOOKUP($A237,'Plan de acci�n consolidado 2025'!$A$3:$V$504,S$1,0)</f>
        <v># de Documento elaborado / 1 Documentos programados</v>
      </c>
      <c r="T237" s="183" t="str">
        <f>VLOOKUP($A237,'Plan de acci�n consolidado 2025'!$A$3:$V$504,T$1,0)</f>
        <v>2025-07-01</v>
      </c>
      <c r="U237" s="183" t="str">
        <f>VLOOKUP($A237,'Plan de acci�n consolidado 2025'!$A$3:$V$504,U$1,0)</f>
        <v>2025-11-28</v>
      </c>
      <c r="V237" t="str">
        <f>VLOOKUP($A237,'Plan de acci�n consolidado 2025'!$A$3:$V$504,V$1,0)</f>
        <v>105-GRUPO DE TRABAJO DE CONTRATACIÓN;
20-OFICINA DE TECNOLOGÍA E INFORMÁTICA</v>
      </c>
      <c r="W237"/>
      <c r="X237"/>
    </row>
    <row r="238" spans="1:24" x14ac:dyDescent="0.25">
      <c r="A238" s="31" t="s">
        <v>717</v>
      </c>
      <c r="B238" t="str">
        <f>VLOOKUP($A238,'Plan de acci�n consolidado 2025'!$A$3:$V$504,B$1,0)</f>
        <v>105-GRUPO DE TRABAJO DE CONTRATACIÓN</v>
      </c>
      <c r="C238">
        <f>VLOOKUP($A238,'Plan de acci�n consolidado 2025'!$A$3:$V$504,C$1,0)</f>
        <v>1</v>
      </c>
      <c r="D238" t="str">
        <f>VLOOKUP($A238,'Plan de acci�n consolidado 2025'!$A$3:$V$504,D$1,0)</f>
        <v>Actividad propia</v>
      </c>
      <c r="E238" t="str">
        <f>VLOOKUP($A238,'Plan de acci�n consolidado 2025'!$A$3:$V$504,E$1,0)</f>
        <v>105.1.1</v>
      </c>
      <c r="F238" t="str">
        <f>VLOOKUP($A238,'Plan de acci�n consolidado 2025'!$A$3:$V$504,F$1,0)</f>
        <v>N/A</v>
      </c>
      <c r="G238" t="str">
        <f>VLOOKUP($A238,'Plan de acci�n consolidado 2025'!$A$3:$V$504,G$1,0)</f>
        <v>N/A</v>
      </c>
      <c r="H238" t="str">
        <f>VLOOKUP($A238,'Plan de acci�n consolidado 2025'!$A$3:$V$504,H$1,0)</f>
        <v>N/A</v>
      </c>
      <c r="I238" t="str">
        <f>VLOOKUP($A238,'Plan de acci�n consolidado 2025'!$A$3:$V$504,I$1,0)</f>
        <v>N/A</v>
      </c>
      <c r="J238" t="str">
        <f>VLOOKUP($A238,'Plan de acci�n consolidado 2025'!$A$3:$V$504,J$1,0)</f>
        <v>N/A</v>
      </c>
      <c r="K238" t="str">
        <f>VLOOKUP($A238,'Plan de acci�n consolidado 2025'!$A$3:$V$504,K$1,0)</f>
        <v>N/A</v>
      </c>
      <c r="L238" t="str">
        <f>VLOOKUP($A238,'Plan de acci�n consolidado 2025'!$A$3:$V$504,L$1,0)</f>
        <v>N/A</v>
      </c>
      <c r="M238" t="str">
        <f>VLOOKUP($A238,'Plan de acci�n consolidado 2025'!$A$3:$V$504,M$1,0)</f>
        <v>N/A</v>
      </c>
      <c r="N238" t="str">
        <f>VLOOKUP($A238,'Plan de acci�n consolidado 2025'!$A$3:$V$504,N$1,0)</f>
        <v>N/A</v>
      </c>
      <c r="O238" t="str">
        <f>VLOOKUP($A238,'Plan de acci�n consolidado 2025'!$A$3:$V$504,O$1,0)</f>
        <v>Identificar las necesidades de  ajuste a herramientas tecnológicas para el seguimiento del ciclo  de contratción (Documento con las necesidades identificadas)</v>
      </c>
      <c r="P238">
        <f>VLOOKUP($A238,'Plan de acci�n consolidado 2025'!$A$3:$V$504,P$1,0)</f>
        <v>100</v>
      </c>
      <c r="Q238">
        <f>VLOOKUP($A238,'Plan de acci�n consolidado 2025'!$A$3:$V$504,Q$1,0)</f>
        <v>1</v>
      </c>
      <c r="R238" t="str">
        <f>VLOOKUP($A238,'Plan de acci�n consolidado 2025'!$A$3:$V$504,R$1,0)</f>
        <v>Númerica</v>
      </c>
      <c r="S238" t="str">
        <f>VLOOKUP($A238,'Plan de acci�n consolidado 2025'!$A$3:$V$504,S$1,0)</f>
        <v># de Documento elaborado / 1 Documento previsto a elaborar</v>
      </c>
      <c r="T238" s="183" t="str">
        <f>VLOOKUP($A238,'Plan de acci�n consolidado 2025'!$A$3:$V$504,T$1,0)</f>
        <v>2025-07-01</v>
      </c>
      <c r="U238" s="183" t="str">
        <f>VLOOKUP($A238,'Plan de acci�n consolidado 2025'!$A$3:$V$504,U$1,0)</f>
        <v>2025-09-30</v>
      </c>
      <c r="V238" t="str">
        <f>VLOOKUP($A238,'Plan de acci�n consolidado 2025'!$A$3:$V$504,V$1,0)</f>
        <v>105-GRUPO DE TRABAJO DE CONTRATACIÓN;
20-OFICINA DE TECNOLOGÍA E INFORMÁTICA</v>
      </c>
      <c r="W238"/>
      <c r="X238"/>
    </row>
    <row r="239" spans="1:24" x14ac:dyDescent="0.25">
      <c r="A239" s="31" t="s">
        <v>719</v>
      </c>
      <c r="B239" t="str">
        <f>VLOOKUP($A239,'Plan de acci�n consolidado 2025'!$A$3:$V$504,B$1,0)</f>
        <v>105-GRUPO DE TRABAJO DE CONTRATACIÓN</v>
      </c>
      <c r="C239">
        <f>VLOOKUP($A239,'Plan de acci�n consolidado 2025'!$A$3:$V$504,C$1,0)</f>
        <v>1</v>
      </c>
      <c r="D239" t="str">
        <f>VLOOKUP($A239,'Plan de acci�n consolidado 2025'!$A$3:$V$504,D$1,0)</f>
        <v>Actividad sin participaci�n</v>
      </c>
      <c r="E239" t="str">
        <f>VLOOKUP($A239,'Plan de acci�n consolidado 2025'!$A$3:$V$504,E$1,0)</f>
        <v>105.1.2</v>
      </c>
      <c r="F239" t="str">
        <f>VLOOKUP($A239,'Plan de acci�n consolidado 2025'!$A$3:$V$504,F$1,0)</f>
        <v>N/A</v>
      </c>
      <c r="G239" t="str">
        <f>VLOOKUP($A239,'Plan de acci�n consolidado 2025'!$A$3:$V$504,G$1,0)</f>
        <v>N/A</v>
      </c>
      <c r="H239" t="str">
        <f>VLOOKUP($A239,'Plan de acci�n consolidado 2025'!$A$3:$V$504,H$1,0)</f>
        <v>N/A</v>
      </c>
      <c r="I239" t="str">
        <f>VLOOKUP($A239,'Plan de acci�n consolidado 2025'!$A$3:$V$504,I$1,0)</f>
        <v>N/A</v>
      </c>
      <c r="J239" t="str">
        <f>VLOOKUP($A239,'Plan de acci�n consolidado 2025'!$A$3:$V$504,J$1,0)</f>
        <v>N/A</v>
      </c>
      <c r="K239" t="str">
        <f>VLOOKUP($A239,'Plan de acci�n consolidado 2025'!$A$3:$V$504,K$1,0)</f>
        <v>N/A</v>
      </c>
      <c r="L239" t="str">
        <f>VLOOKUP($A239,'Plan de acci�n consolidado 2025'!$A$3:$V$504,L$1,0)</f>
        <v>N/A</v>
      </c>
      <c r="M239" t="str">
        <f>VLOOKUP($A239,'Plan de acci�n consolidado 2025'!$A$3:$V$504,M$1,0)</f>
        <v>N/A</v>
      </c>
      <c r="N239" t="str">
        <f>VLOOKUP($A239,'Plan de acci�n consolidado 2025'!$A$3:$V$504,N$1,0)</f>
        <v>N/A</v>
      </c>
      <c r="O239" t="str">
        <f>VLOOKUP($A239,'Plan de acci�n consolidado 2025'!$A$3:$V$504,O$1,0)</f>
        <v>Emitir concepto de viabilidad técnica y presupuestal con base en las necesidades identificadas (Concepto diagnóstico entregado)</v>
      </c>
      <c r="P239">
        <f>VLOOKUP($A239,'Plan de acci�n consolidado 2025'!$A$3:$V$504,P$1,0)</f>
        <v>0</v>
      </c>
      <c r="Q239">
        <f>VLOOKUP($A239,'Plan de acci�n consolidado 2025'!$A$3:$V$504,Q$1,0)</f>
        <v>1</v>
      </c>
      <c r="R239" t="str">
        <f>VLOOKUP($A239,'Plan de acci�n consolidado 2025'!$A$3:$V$504,R$1,0)</f>
        <v>Númerica</v>
      </c>
      <c r="S239" t="str">
        <f>VLOOKUP($A239,'Plan de acci�n consolidado 2025'!$A$3:$V$504,S$1,0)</f>
        <v># de Concepto diagnóstico entregado / 1 Concepto diagnóstico prrevisto a entregar</v>
      </c>
      <c r="T239" s="183" t="str">
        <f>VLOOKUP($A239,'Plan de acci�n consolidado 2025'!$A$3:$V$504,T$1,0)</f>
        <v>2025-10-01</v>
      </c>
      <c r="U239" s="183" t="str">
        <f>VLOOKUP($A239,'Plan de acci�n consolidado 2025'!$A$3:$V$504,U$1,0)</f>
        <v>2025-11-28</v>
      </c>
      <c r="V239" t="str">
        <f>VLOOKUP($A239,'Plan de acci�n consolidado 2025'!$A$3:$V$504,V$1,0)</f>
        <v>20-OFICINA DE TECNOLOGÍA E INFORMÁTICA</v>
      </c>
      <c r="W239"/>
      <c r="X239"/>
    </row>
    <row r="240" spans="1:24" x14ac:dyDescent="0.25">
      <c r="A240" s="31" t="s">
        <v>1055</v>
      </c>
      <c r="B240" t="str">
        <f>VLOOKUP($A240,'Plan de acci�n consolidado 2025'!$A$3:$V$504,B$1,0)</f>
        <v>4000-DESPACHO DEL SUPERINTENDENTE DELEGADO PARA ASUNTOS JURISDICCIONALES</v>
      </c>
      <c r="C240">
        <f>VLOOKUP($A240,'Plan de acci�n consolidado 2025'!$A$3:$V$504,C$1,0)</f>
        <v>2</v>
      </c>
      <c r="D240" t="str">
        <f>VLOOKUP($A240,'Plan de acci�n consolidado 2025'!$A$3:$V$504,D$1,0)</f>
        <v>Producto</v>
      </c>
      <c r="E240" t="str">
        <f>VLOOKUP($A240,'Plan de acci�n consolidado 2025'!$A$3:$V$504,E$1,0)</f>
        <v>4000.1</v>
      </c>
      <c r="F240" t="str">
        <f>VLOOKUP($A240,'Plan de acci�n consolidado 2025'!$A$3:$V$504,F$1,0)</f>
        <v>Operativo SI</v>
      </c>
      <c r="G240" t="str">
        <f>VLOOKUP($A240,'Plan de acci�n consolidado 2025'!$A$3:$V$504,G$1,0)</f>
        <v xml:space="preserve">Generar sinergias con agentes nacionales e internacionales que permitan potenciar las capacidades de la SIC.
</v>
      </c>
      <c r="H240" t="str">
        <f>VLOOKUP($A240,'Plan de acci�n consolidado 2025'!$A$3:$V$504,H$1,0)</f>
        <v xml:space="preserve">Cumplimiento de productos del PAI asociados a Promover el enfoque preventivo, diferencial y territorial en el que hacer misional de la entidad 
</v>
      </c>
      <c r="I240" t="str">
        <f>VLOOKUP($A240,'Plan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40" t="str">
        <f>VLOOKUP($A240,'Plan de acci�n consolidado 2025'!$A$3:$V$504,J$1,0)</f>
        <v>N/A</v>
      </c>
      <c r="K240" t="str">
        <f>VLOOKUP($A240,'Plan de acci�n consolidado 2025'!$A$3:$V$504,K$1,0)</f>
        <v>No</v>
      </c>
      <c r="L240" t="str">
        <f>VLOOKUP($A240,'Plan de acci�n consolidado 2025'!$A$3:$V$504,L$1,0)</f>
        <v>C-3503-0200-0011-40401c</v>
      </c>
      <c r="M240" t="str">
        <f>VLOOKUP($A240,'Plan de acci�n consolidado 2025'!$A$3:$V$504,M$1,0)</f>
        <v>Política Servicio al Ciudadano_DIMENSIÓN Gestión con Valores para Resultados</v>
      </c>
      <c r="N240" t="str">
        <f>VLOOKUP($A240,'Plan de acci�n consolidado 2025'!$A$3:$V$504,N$1,0)</f>
        <v>N/A</v>
      </c>
      <c r="O240" t="str">
        <f>VLOOKUP($A240,'Plan de acci�n consolidado 2025'!$A$3:$V$504,O$1,0)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40">
        <f>VLOOKUP($A240,'Plan de acci�n consolidado 2025'!$A$3:$V$504,P$1,0)</f>
        <v>16</v>
      </c>
      <c r="Q240">
        <f>VLOOKUP($A240,'Plan de acci�n consolidado 2025'!$A$3:$V$504,Q$1,0)</f>
        <v>100</v>
      </c>
      <c r="R240" t="str">
        <f>VLOOKUP($A240,'Plan de acci�n consolidado 2025'!$A$3:$V$504,R$1,0)</f>
        <v>Númerica</v>
      </c>
      <c r="S240" t="str">
        <f>VLOOKUP($A240,'Plan de acci�n consolidado 2025'!$A$3:$V$504,S$1,0)</f>
        <v># de demandas gestionadas / 100 demandas a gestionar</v>
      </c>
      <c r="T240" s="183" t="str">
        <f>VLOOKUP($A240,'Plan de acci�n consolidado 2025'!$A$3:$V$504,T$1,0)</f>
        <v>2025-01-20</v>
      </c>
      <c r="U240" s="183" t="str">
        <f>VLOOKUP($A240,'Plan de acci�n consolidado 2025'!$A$3:$V$504,U$1,0)</f>
        <v>2025-12-12</v>
      </c>
      <c r="V240" t="str">
        <f>VLOOKUP($A240,'Plan de acci�n consolidado 2025'!$A$3:$V$504,V$1,0)</f>
        <v>4000-DESPACHO DEL SUPERINTENDENTE DELEGADO PARA ASUNTOS JURISDICCIONALES</v>
      </c>
      <c r="W240"/>
      <c r="X240"/>
    </row>
    <row r="241" spans="1:24" x14ac:dyDescent="0.25">
      <c r="A241" s="31" t="s">
        <v>1057</v>
      </c>
      <c r="B241" t="str">
        <f>VLOOKUP($A241,'Plan de acci�n consolidado 2025'!$A$3:$V$504,B$1,0)</f>
        <v>4000-DESPACHO DEL SUPERINTENDENTE DELEGADO PARA ASUNTOS JURISDICCIONALES</v>
      </c>
      <c r="C241">
        <f>VLOOKUP($A241,'Plan de acci�n consolidado 2025'!$A$3:$V$504,C$1,0)</f>
        <v>2</v>
      </c>
      <c r="D241" t="str">
        <f>VLOOKUP($A241,'Plan de acci�n consolidado 2025'!$A$3:$V$504,D$1,0)</f>
        <v>Actividad propia</v>
      </c>
      <c r="E241" t="str">
        <f>VLOOKUP($A241,'Plan de acci�n consolidado 2025'!$A$3:$V$504,E$1,0)</f>
        <v>4000.1.1</v>
      </c>
      <c r="F241" t="str">
        <f>VLOOKUP($A241,'Plan de acci�n consolidado 2025'!$A$3:$V$504,F$1,0)</f>
        <v>N/A</v>
      </c>
      <c r="G241" t="str">
        <f>VLOOKUP($A241,'Plan de acci�n consolidado 2025'!$A$3:$V$504,G$1,0)</f>
        <v>N/A</v>
      </c>
      <c r="H241" t="str">
        <f>VLOOKUP($A241,'Plan de acci�n consolidado 2025'!$A$3:$V$504,H$1,0)</f>
        <v>N/A</v>
      </c>
      <c r="I241" t="str">
        <f>VLOOKUP($A241,'Plan de acci�n consolidado 2025'!$A$3:$V$504,I$1,0)</f>
        <v>N/A</v>
      </c>
      <c r="J241" t="str">
        <f>VLOOKUP($A241,'Plan de acci�n consolidado 2025'!$A$3:$V$504,J$1,0)</f>
        <v>N/A</v>
      </c>
      <c r="K241" t="str">
        <f>VLOOKUP($A241,'Plan de acci�n consolidado 2025'!$A$3:$V$504,K$1,0)</f>
        <v>N/A</v>
      </c>
      <c r="L241" t="str">
        <f>VLOOKUP($A241,'Plan de acci�n consolidado 2025'!$A$3:$V$504,L$1,0)</f>
        <v>N/A</v>
      </c>
      <c r="M241" t="str">
        <f>VLOOKUP($A241,'Plan de acci�n consolidado 2025'!$A$3:$V$504,M$1,0)</f>
        <v>N/A</v>
      </c>
      <c r="N241" t="str">
        <f>VLOOKUP($A241,'Plan de acci�n consolidado 2025'!$A$3:$V$504,N$1,0)</f>
        <v>N/A</v>
      </c>
      <c r="O241" t="str">
        <f>VLOOKUP($A241,'Plan de acci�n consolidado 2025'!$A$3:$V$504,O$1,0)</f>
        <v>Finalizar acciones de competencia desleal y propiedad industrial que hayan sido admitidas a 31 de diciembre de 2024. (Listado mensual en Excel de autos o sentencias finalizados)</v>
      </c>
      <c r="P241">
        <f>VLOOKUP($A241,'Plan de acci�n consolidado 2025'!$A$3:$V$504,P$1,0)</f>
        <v>100</v>
      </c>
      <c r="Q241">
        <f>VLOOKUP($A241,'Plan de acci�n consolidado 2025'!$A$3:$V$504,Q$1,0)</f>
        <v>100</v>
      </c>
      <c r="R241" t="str">
        <f>VLOOKUP($A241,'Plan de acci�n consolidado 2025'!$A$3:$V$504,R$1,0)</f>
        <v>Númerica</v>
      </c>
      <c r="S241" t="str">
        <f>VLOOKUP($A241,'Plan de acci�n consolidado 2025'!$A$3:$V$504,S$1,0)</f>
        <v># de demandas gestionadas / 100 demandas a gestionar</v>
      </c>
      <c r="T241" s="183" t="str">
        <f>VLOOKUP($A241,'Plan de acci�n consolidado 2025'!$A$3:$V$504,T$1,0)</f>
        <v>2025-01-20</v>
      </c>
      <c r="U241" s="183" t="str">
        <f>VLOOKUP($A241,'Plan de acci�n consolidado 2025'!$A$3:$V$504,U$1,0)</f>
        <v>2025-12-12</v>
      </c>
      <c r="V241" t="str">
        <f>VLOOKUP($A241,'Plan de acci�n consolidado 2025'!$A$3:$V$504,V$1,0)</f>
        <v>4000-DESPACHO DEL SUPERINTENDENTE DELEGADO PARA ASUNTOS JURISDICCIONALES</v>
      </c>
      <c r="W241"/>
      <c r="X241"/>
    </row>
    <row r="242" spans="1:24" x14ac:dyDescent="0.25">
      <c r="A242" s="31" t="s">
        <v>1058</v>
      </c>
      <c r="B242" t="str">
        <f>VLOOKUP($A242,'Plan de acci�n consolidado 2025'!$A$3:$V$504,B$1,0)</f>
        <v>4000-DESPACHO DEL SUPERINTENDENTE DELEGADO PARA ASUNTOS JURISDICCIONALES</v>
      </c>
      <c r="C242">
        <f>VLOOKUP($A242,'Plan de acci�n consolidado 2025'!$A$3:$V$504,C$1,0)</f>
        <v>2</v>
      </c>
      <c r="D242" t="str">
        <f>VLOOKUP($A242,'Plan de acci�n consolidado 2025'!$A$3:$V$504,D$1,0)</f>
        <v>Producto</v>
      </c>
      <c r="E242" t="str">
        <f>VLOOKUP($A242,'Plan de acci�n consolidado 2025'!$A$3:$V$504,E$1,0)</f>
        <v>4000.2</v>
      </c>
      <c r="F242" t="str">
        <f>VLOOKUP($A242,'Plan de acci�n consolidado 2025'!$A$3:$V$504,F$1,0)</f>
        <v>Operativo SI</v>
      </c>
      <c r="G242" t="str">
        <f>VLOOKUP($A242,'Plan de acci�n consolidado 2025'!$A$3:$V$504,G$1,0)</f>
        <v>Mejorar la oportunidad en la atención de trámites y servicios.</v>
      </c>
      <c r="H242" t="str">
        <f>VLOOKUP($A242,'Plan de acci�n consolidado 2025'!$A$3:$V$504,H$1,0)</f>
        <v>Avance promedio de cumplimiento de productos asociados a mejorar la oportunidad en la atención de trámites y servicios.</v>
      </c>
      <c r="I242" t="str">
        <f>VLOOKUP($A242,'Plan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2" t="str">
        <f>VLOOKUP($A242,'Plan de acci�n consolidado 2025'!$A$3:$V$504,J$1,0)</f>
        <v>N/A</v>
      </c>
      <c r="K242" t="str">
        <f>VLOOKUP($A242,'Plan de acci�n consolidado 2025'!$A$3:$V$504,K$1,0)</f>
        <v>No</v>
      </c>
      <c r="L242" t="str">
        <f>VLOOKUP($A242,'Plan de acci�n consolidado 2025'!$A$3:$V$504,L$1,0)</f>
        <v>C-3503-0200-0011-40401c</v>
      </c>
      <c r="M242" t="str">
        <f>VLOOKUP($A242,'Plan de acci�n consolidado 2025'!$A$3:$V$504,M$1,0)</f>
        <v>Política Servicio al Ciudadano_DIMENSIÓN Gestión con Valores para Resultados</v>
      </c>
      <c r="N242" t="str">
        <f>VLOOKUP($A242,'Plan de acci�n consolidado 2025'!$A$3:$V$504,N$1,0)</f>
        <v>N/A</v>
      </c>
      <c r="O242" t="str">
        <f>VLOOKUP($A242,'Plan de acci�n consolidado 2025'!$A$3:$V$504,O$1,0)</f>
        <v>Demandas de protección al consumidor, en fase de calificación, gestionadas. (Informe consolidado/ único entregable)..</v>
      </c>
      <c r="P242">
        <f>VLOOKUP($A242,'Plan de acci�n consolidado 2025'!$A$3:$V$504,P$1,0)</f>
        <v>17</v>
      </c>
      <c r="Q242">
        <f>VLOOKUP($A242,'Plan de acci�n consolidado 2025'!$A$3:$V$504,Q$1,0)</f>
        <v>42000</v>
      </c>
      <c r="R242" t="str">
        <f>VLOOKUP($A242,'Plan de acci�n consolidado 2025'!$A$3:$V$504,R$1,0)</f>
        <v>Númerica</v>
      </c>
      <c r="S242" t="str">
        <f>VLOOKUP($A242,'Plan de acci�n consolidado 2025'!$A$3:$V$504,S$1,0)</f>
        <v># de Acciones de protección al consumidor gestionadas / 42000 Acciones de protección al consumidor por gestionar</v>
      </c>
      <c r="T242" s="183" t="str">
        <f>VLOOKUP($A242,'Plan de acci�n consolidado 2025'!$A$3:$V$504,T$1,0)</f>
        <v>2025-01-20</v>
      </c>
      <c r="U242" s="183" t="str">
        <f>VLOOKUP($A242,'Plan de acci�n consolidado 2025'!$A$3:$V$504,U$1,0)</f>
        <v>2025-12-12</v>
      </c>
      <c r="V242" t="str">
        <f>VLOOKUP($A242,'Plan de acci�n consolidado 2025'!$A$3:$V$504,V$1,0)</f>
        <v>4000-DESPACHO DEL SUPERINTENDENTE DELEGADO PARA ASUNTOS JURISDICCIONALES</v>
      </c>
      <c r="W242"/>
      <c r="X242"/>
    </row>
    <row r="243" spans="1:24" x14ac:dyDescent="0.25">
      <c r="A243" s="31" t="s">
        <v>1059</v>
      </c>
      <c r="B243" t="str">
        <f>VLOOKUP($A243,'Plan de acci�n consolidado 2025'!$A$3:$V$504,B$1,0)</f>
        <v>4000-DESPACHO DEL SUPERINTENDENTE DELEGADO PARA ASUNTOS JURISDICCIONALES</v>
      </c>
      <c r="C243">
        <f>VLOOKUP($A243,'Plan de acci�n consolidado 2025'!$A$3:$V$504,C$1,0)</f>
        <v>2</v>
      </c>
      <c r="D243" t="str">
        <f>VLOOKUP($A243,'Plan de acci�n consolidado 2025'!$A$3:$V$504,D$1,0)</f>
        <v>Actividad propia</v>
      </c>
      <c r="E243" t="str">
        <f>VLOOKUP($A243,'Plan de acci�n consolidado 2025'!$A$3:$V$504,E$1,0)</f>
        <v>4000.2.1</v>
      </c>
      <c r="F243" t="str">
        <f>VLOOKUP($A243,'Plan de acci�n consolidado 2025'!$A$3:$V$504,F$1,0)</f>
        <v>N/A</v>
      </c>
      <c r="G243" t="str">
        <f>VLOOKUP($A243,'Plan de acci�n consolidado 2025'!$A$3:$V$504,G$1,0)</f>
        <v>N/A</v>
      </c>
      <c r="H243" t="str">
        <f>VLOOKUP($A243,'Plan de acci�n consolidado 2025'!$A$3:$V$504,H$1,0)</f>
        <v>N/A</v>
      </c>
      <c r="I243" t="str">
        <f>VLOOKUP($A243,'Plan de acci�n consolidado 2025'!$A$3:$V$504,I$1,0)</f>
        <v>N/A</v>
      </c>
      <c r="J243" t="str">
        <f>VLOOKUP($A243,'Plan de acci�n consolidado 2025'!$A$3:$V$504,J$1,0)</f>
        <v>N/A</v>
      </c>
      <c r="K243" t="str">
        <f>VLOOKUP($A243,'Plan de acci�n consolidado 2025'!$A$3:$V$504,K$1,0)</f>
        <v>N/A</v>
      </c>
      <c r="L243" t="str">
        <f>VLOOKUP($A243,'Plan de acci�n consolidado 2025'!$A$3:$V$504,L$1,0)</f>
        <v>N/A</v>
      </c>
      <c r="M243" t="str">
        <f>VLOOKUP($A243,'Plan de acci�n consolidado 2025'!$A$3:$V$504,M$1,0)</f>
        <v>N/A</v>
      </c>
      <c r="N243" t="str">
        <f>VLOOKUP($A243,'Plan de acci�n consolidado 2025'!$A$3:$V$504,N$1,0)</f>
        <v>N/A</v>
      </c>
      <c r="O243" t="str">
        <f>VLOOKUP($A243,'Plan de acci�n consolidado 2025'!$A$3:$V$504,O$1,0)</f>
        <v>Gestionar las demandas de protección al consumidor (Informe mensual consolidado/ único entregable)</v>
      </c>
      <c r="P243">
        <f>VLOOKUP($A243,'Plan de acci�n consolidado 2025'!$A$3:$V$504,P$1,0)</f>
        <v>100</v>
      </c>
      <c r="Q243">
        <f>VLOOKUP($A243,'Plan de acci�n consolidado 2025'!$A$3:$V$504,Q$1,0)</f>
        <v>42000</v>
      </c>
      <c r="R243" t="str">
        <f>VLOOKUP($A243,'Plan de acci�n consolidado 2025'!$A$3:$V$504,R$1,0)</f>
        <v>Númerica</v>
      </c>
      <c r="S243" t="str">
        <f>VLOOKUP($A243,'Plan de acci�n consolidado 2025'!$A$3:$V$504,S$1,0)</f>
        <v># de Acciones de protección al consumidor gestionadas / 42000 Acciones de protección al consumidor por gestionar</v>
      </c>
      <c r="T243" s="183" t="str">
        <f>VLOOKUP($A243,'Plan de acci�n consolidado 2025'!$A$3:$V$504,T$1,0)</f>
        <v>2025-01-20</v>
      </c>
      <c r="U243" s="183" t="str">
        <f>VLOOKUP($A243,'Plan de acci�n consolidado 2025'!$A$3:$V$504,U$1,0)</f>
        <v>2025-12-12</v>
      </c>
      <c r="V243" t="str">
        <f>VLOOKUP($A243,'Plan de acci�n consolidado 2025'!$A$3:$V$504,V$1,0)</f>
        <v>4000-DESPACHO DEL SUPERINTENDENTE DELEGADO PARA ASUNTOS JURISDICCIONALES</v>
      </c>
      <c r="W243"/>
      <c r="X243"/>
    </row>
    <row r="244" spans="1:24" x14ac:dyDescent="0.25">
      <c r="A244" s="31" t="s">
        <v>1060</v>
      </c>
      <c r="B244" t="str">
        <f>VLOOKUP($A244,'Plan de acci�n consolidado 2025'!$A$3:$V$504,B$1,0)</f>
        <v>4000-DESPACHO DEL SUPERINTENDENTE DELEGADO PARA ASUNTOS JURISDICCIONALES</v>
      </c>
      <c r="C244">
        <f>VLOOKUP($A244,'Plan de acci�n consolidado 2025'!$A$3:$V$504,C$1,0)</f>
        <v>2</v>
      </c>
      <c r="D244" t="str">
        <f>VLOOKUP($A244,'Plan de acci�n consolidado 2025'!$A$3:$V$504,D$1,0)</f>
        <v>Producto</v>
      </c>
      <c r="E244" t="str">
        <f>VLOOKUP($A244,'Plan de acci�n consolidado 2025'!$A$3:$V$504,E$1,0)</f>
        <v>4000.3</v>
      </c>
      <c r="F244" t="str">
        <f>VLOOKUP($A244,'Plan de acci�n consolidado 2025'!$A$3:$V$504,F$1,0)</f>
        <v>Operativo SI</v>
      </c>
      <c r="G244" t="str">
        <f>VLOOKUP($A244,'Plan de acci�n consolidado 2025'!$A$3:$V$504,G$1,0)</f>
        <v>Mejorar la oportunidad en la atención de trámites y servicios.</v>
      </c>
      <c r="H244" t="str">
        <f>VLOOKUP($A244,'Plan de acci�n consolidado 2025'!$A$3:$V$504,H$1,0)</f>
        <v>Avance promedio de cumplimiento de productos asociados a mejorar la oportunidad en la atención de trámites y servicios.</v>
      </c>
      <c r="I244" t="str">
        <f>VLOOKUP($A244,'Plan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4" t="str">
        <f>VLOOKUP($A244,'Plan de acci�n consolidado 2025'!$A$3:$V$504,J$1,0)</f>
        <v xml:space="preserve">PND - 5-31-5-b- Convergencia regional - Entidades públicas territoriales y nacionales fortalecidas </v>
      </c>
      <c r="K244" t="str">
        <f>VLOOKUP($A244,'Plan de acci�n consolidado 2025'!$A$3:$V$504,K$1,0)</f>
        <v>No</v>
      </c>
      <c r="L244" t="str">
        <f>VLOOKUP($A244,'Plan de acci�n consolidado 2025'!$A$3:$V$504,L$1,0)</f>
        <v>C-3503-0200-0011-40401c</v>
      </c>
      <c r="M244" t="str">
        <f>VLOOKUP($A244,'Plan de acci�n consolidado 2025'!$A$3:$V$504,M$1,0)</f>
        <v>Política Servicio al Ciudadano_DIMENSIÓN Gestión con Valores para Resultados</v>
      </c>
      <c r="N244" t="str">
        <f>VLOOKUP($A244,'Plan de acci�n consolidado 2025'!$A$3:$V$504,N$1,0)</f>
        <v>N/A</v>
      </c>
      <c r="O244" t="str">
        <f>VLOOKUP($A244,'Plan de acci�n consolidado 2025'!$A$3:$V$504,O$1,0)</f>
        <v>Niveles de congestión de los procesos admitidos y pendientes de decisión a 31 de diciembre de 2024, en materia de Protección al Consumidor, reducidos. (Informe final que liste los autos o sentencias admitidos, finalizados)</v>
      </c>
      <c r="P244">
        <f>VLOOKUP($A244,'Plan de acci�n consolidado 2025'!$A$3:$V$504,P$1,0)</f>
        <v>17</v>
      </c>
      <c r="Q244">
        <f>VLOOKUP($A244,'Plan de acci�n consolidado 2025'!$A$3:$V$504,Q$1,0)</f>
        <v>20000</v>
      </c>
      <c r="R244" t="str">
        <f>VLOOKUP($A244,'Plan de acci�n consolidado 2025'!$A$3:$V$504,R$1,0)</f>
        <v>Númerica</v>
      </c>
      <c r="S244" t="str">
        <f>VLOOKUP($A244,'Plan de acci�n consolidado 2025'!$A$3:$V$504,S$1,0)</f>
        <v># de procesos de protección al consumidor finalizados / 20000 Procesos de protección al consumidor a finalizar</v>
      </c>
      <c r="T244" s="183" t="str">
        <f>VLOOKUP($A244,'Plan de acci�n consolidado 2025'!$A$3:$V$504,T$1,0)</f>
        <v>2025-01-20</v>
      </c>
      <c r="U244" s="183" t="str">
        <f>VLOOKUP($A244,'Plan de acci�n consolidado 2025'!$A$3:$V$504,U$1,0)</f>
        <v>2025-12-12</v>
      </c>
      <c r="V244" t="str">
        <f>VLOOKUP($A244,'Plan de acci�n consolidado 2025'!$A$3:$V$504,V$1,0)</f>
        <v>4000-DESPACHO DEL SUPERINTENDENTE DELEGADO PARA ASUNTOS JURISDICCIONALES</v>
      </c>
      <c r="W244"/>
      <c r="X244"/>
    </row>
    <row r="245" spans="1:24" x14ac:dyDescent="0.25">
      <c r="A245" s="31" t="s">
        <v>1062</v>
      </c>
      <c r="B245" t="str">
        <f>VLOOKUP($A245,'Plan de acci�n consolidado 2025'!$A$3:$V$504,B$1,0)</f>
        <v>4000-DESPACHO DEL SUPERINTENDENTE DELEGADO PARA ASUNTOS JURISDICCIONALES</v>
      </c>
      <c r="C245">
        <f>VLOOKUP($A245,'Plan de acci�n consolidado 2025'!$A$3:$V$504,C$1,0)</f>
        <v>2</v>
      </c>
      <c r="D245" t="str">
        <f>VLOOKUP($A245,'Plan de acci�n consolidado 2025'!$A$3:$V$504,D$1,0)</f>
        <v>Actividad propia</v>
      </c>
      <c r="E245" t="str">
        <f>VLOOKUP($A245,'Plan de acci�n consolidado 2025'!$A$3:$V$504,E$1,0)</f>
        <v>4000.3.1</v>
      </c>
      <c r="F245" t="str">
        <f>VLOOKUP($A245,'Plan de acci�n consolidado 2025'!$A$3:$V$504,F$1,0)</f>
        <v>N/A</v>
      </c>
      <c r="G245" t="str">
        <f>VLOOKUP($A245,'Plan de acci�n consolidado 2025'!$A$3:$V$504,G$1,0)</f>
        <v>N/A</v>
      </c>
      <c r="H245" t="str">
        <f>VLOOKUP($A245,'Plan de acci�n consolidado 2025'!$A$3:$V$504,H$1,0)</f>
        <v>N/A</v>
      </c>
      <c r="I245" t="str">
        <f>VLOOKUP($A245,'Plan de acci�n consolidado 2025'!$A$3:$V$504,I$1,0)</f>
        <v>N/A</v>
      </c>
      <c r="J245" t="str">
        <f>VLOOKUP($A245,'Plan de acci�n consolidado 2025'!$A$3:$V$504,J$1,0)</f>
        <v>N/A</v>
      </c>
      <c r="K245" t="str">
        <f>VLOOKUP($A245,'Plan de acci�n consolidado 2025'!$A$3:$V$504,K$1,0)</f>
        <v>N/A</v>
      </c>
      <c r="L245" t="str">
        <f>VLOOKUP($A245,'Plan de acci�n consolidado 2025'!$A$3:$V$504,L$1,0)</f>
        <v>N/A</v>
      </c>
      <c r="M245" t="str">
        <f>VLOOKUP($A245,'Plan de acci�n consolidado 2025'!$A$3:$V$504,M$1,0)</f>
        <v>N/A</v>
      </c>
      <c r="N245" t="str">
        <f>VLOOKUP($A245,'Plan de acci�n consolidado 2025'!$A$3:$V$504,N$1,0)</f>
        <v>N/A</v>
      </c>
      <c r="O245" t="str">
        <f>VLOOKUP($A245,'Plan de acci�n consolidado 2025'!$A$3:$V$504,O$1,0)</f>
        <v>Finalizar las acciones de protección al consumidor admitidas y pendientes de decisión a 31 de diciembre de 2024. (Listado mensual en Excel de autos o sentencias finalizados)</v>
      </c>
      <c r="P245">
        <f>VLOOKUP($A245,'Plan de acci�n consolidado 2025'!$A$3:$V$504,P$1,0)</f>
        <v>100</v>
      </c>
      <c r="Q245">
        <f>VLOOKUP($A245,'Plan de acci�n consolidado 2025'!$A$3:$V$504,Q$1,0)</f>
        <v>20000</v>
      </c>
      <c r="R245" t="str">
        <f>VLOOKUP($A245,'Plan de acci�n consolidado 2025'!$A$3:$V$504,R$1,0)</f>
        <v>Númerica</v>
      </c>
      <c r="S245" t="str">
        <f>VLOOKUP($A245,'Plan de acci�n consolidado 2025'!$A$3:$V$504,S$1,0)</f>
        <v># de procesos de protección al consumidor finalizados / 20000 Procesos de protección al consumidor a finalizar</v>
      </c>
      <c r="T245" s="183" t="str">
        <f>VLOOKUP($A245,'Plan de acci�n consolidado 2025'!$A$3:$V$504,T$1,0)</f>
        <v>2025-01-20</v>
      </c>
      <c r="U245" s="183" t="str">
        <f>VLOOKUP($A245,'Plan de acci�n consolidado 2025'!$A$3:$V$504,U$1,0)</f>
        <v>2025-12-12</v>
      </c>
      <c r="V245" t="str">
        <f>VLOOKUP($A245,'Plan de acci�n consolidado 2025'!$A$3:$V$504,V$1,0)</f>
        <v>4000-DESPACHO DEL SUPERINTENDENTE DELEGADO PARA ASUNTOS JURISDICCIONALES</v>
      </c>
      <c r="W245"/>
      <c r="X245"/>
    </row>
    <row r="246" spans="1:24" x14ac:dyDescent="0.25">
      <c r="A246" s="31" t="s">
        <v>1063</v>
      </c>
      <c r="B246" t="str">
        <f>VLOOKUP($A246,'Plan de acci�n consolidado 2025'!$A$3:$V$504,B$1,0)</f>
        <v>4000-DESPACHO DEL SUPERINTENDENTE DELEGADO PARA ASUNTOS JURISDICCIONALES</v>
      </c>
      <c r="C246">
        <f>VLOOKUP($A246,'Plan de acci�n consolidado 2025'!$A$3:$V$504,C$1,0)</f>
        <v>2</v>
      </c>
      <c r="D246" t="str">
        <f>VLOOKUP($A246,'Plan de acci�n consolidado 2025'!$A$3:$V$504,D$1,0)</f>
        <v>Producto</v>
      </c>
      <c r="E246" t="str">
        <f>VLOOKUP($A246,'Plan de acci�n consolidado 2025'!$A$3:$V$504,E$1,0)</f>
        <v>4000.4</v>
      </c>
      <c r="F246" t="str">
        <f>VLOOKUP($A246,'Plan de acci�n consolidado 2025'!$A$3:$V$504,F$1,0)</f>
        <v>Operativo SI</v>
      </c>
      <c r="G246" t="str">
        <f>VLOOKUP($A246,'Plan de acci�n consolidado 2025'!$A$3:$V$504,G$1,0)</f>
        <v>Mejorar la oportunidad en la atención de trámites y servicios.</v>
      </c>
      <c r="H246" t="str">
        <f>VLOOKUP($A246,'Plan de acci�n consolidado 2025'!$A$3:$V$504,H$1,0)</f>
        <v>Avance promedio de cumplimiento de productos asociados a mejorar la oportunidad en la atención de trámites y servicios.</v>
      </c>
      <c r="I246" t="str">
        <f>VLOOKUP($A246,'Plan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6" t="str">
        <f>VLOOKUP($A246,'Plan de acci�n consolidado 2025'!$A$3:$V$504,J$1,0)</f>
        <v>N/A</v>
      </c>
      <c r="K246" t="str">
        <f>VLOOKUP($A246,'Plan de acci�n consolidado 2025'!$A$3:$V$504,K$1,0)</f>
        <v>No</v>
      </c>
      <c r="L246" t="str">
        <f>VLOOKUP($A246,'Plan de acci�n consolidado 2025'!$A$3:$V$504,L$1,0)</f>
        <v>C-3503-0200-0011-40401c</v>
      </c>
      <c r="M246" t="str">
        <f>VLOOKUP($A246,'Plan de acci�n consolidado 2025'!$A$3:$V$504,M$1,0)</f>
        <v>Política Servicio al Ciudadano_DIMENSIÓN Gestión con Valores para Resultados</v>
      </c>
      <c r="N246" t="str">
        <f>VLOOKUP($A246,'Plan de acci�n consolidado 2025'!$A$3:$V$504,N$1,0)</f>
        <v>N/A</v>
      </c>
      <c r="O246" t="str">
        <f>VLOOKUP($A246,'Plan de acci�n consolidado 2025'!$A$3:$V$504,O$1,0)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P246">
        <f>VLOOKUP($A246,'Plan de acci�n consolidado 2025'!$A$3:$V$504,P$1,0)</f>
        <v>17</v>
      </c>
      <c r="Q246">
        <f>VLOOKUP($A246,'Plan de acci�n consolidado 2025'!$A$3:$V$504,Q$1,0)</f>
        <v>6430</v>
      </c>
      <c r="R246" t="str">
        <f>VLOOKUP($A246,'Plan de acci�n consolidado 2025'!$A$3:$V$504,R$1,0)</f>
        <v>Númerica</v>
      </c>
      <c r="S246" t="str">
        <f>VLOOKUP($A246,'Plan de acci�n consolidado 2025'!$A$3:$V$504,S$1,0)</f>
        <v># de procesos en verificación del cumplimiento finalizados / 6430 Procesos en verificación del cumplimiento a finalizar</v>
      </c>
      <c r="T246" s="183" t="str">
        <f>VLOOKUP($A246,'Plan de acci�n consolidado 2025'!$A$3:$V$504,T$1,0)</f>
        <v>2025-01-20</v>
      </c>
      <c r="U246" s="183" t="str">
        <f>VLOOKUP($A246,'Plan de acci�n consolidado 2025'!$A$3:$V$504,U$1,0)</f>
        <v>2025-12-12</v>
      </c>
      <c r="V246" t="str">
        <f>VLOOKUP($A246,'Plan de acci�n consolidado 2025'!$A$3:$V$504,V$1,0)</f>
        <v>4000-DESPACHO DEL SUPERINTENDENTE DELEGADO PARA ASUNTOS JURISDICCIONALES</v>
      </c>
      <c r="W246"/>
      <c r="X246"/>
    </row>
    <row r="247" spans="1:24" x14ac:dyDescent="0.25">
      <c r="A247" s="31" t="s">
        <v>1065</v>
      </c>
      <c r="B247" t="str">
        <f>VLOOKUP($A247,'Plan de acci�n consolidado 2025'!$A$3:$V$504,B$1,0)</f>
        <v>4000-DESPACHO DEL SUPERINTENDENTE DELEGADO PARA ASUNTOS JURISDICCIONALES</v>
      </c>
      <c r="C247">
        <f>VLOOKUP($A247,'Plan de acci�n consolidado 2025'!$A$3:$V$504,C$1,0)</f>
        <v>2</v>
      </c>
      <c r="D247" t="str">
        <f>VLOOKUP($A247,'Plan de acci�n consolidado 2025'!$A$3:$V$504,D$1,0)</f>
        <v>Actividad propia</v>
      </c>
      <c r="E247" t="str">
        <f>VLOOKUP($A247,'Plan de acci�n consolidado 2025'!$A$3:$V$504,E$1,0)</f>
        <v>4000.4.1</v>
      </c>
      <c r="F247" t="str">
        <f>VLOOKUP($A247,'Plan de acci�n consolidado 2025'!$A$3:$V$504,F$1,0)</f>
        <v>N/A</v>
      </c>
      <c r="G247" t="str">
        <f>VLOOKUP($A247,'Plan de acci�n consolidado 2025'!$A$3:$V$504,G$1,0)</f>
        <v>N/A</v>
      </c>
      <c r="H247" t="str">
        <f>VLOOKUP($A247,'Plan de acci�n consolidado 2025'!$A$3:$V$504,H$1,0)</f>
        <v>N/A</v>
      </c>
      <c r="I247" t="str">
        <f>VLOOKUP($A247,'Plan de acci�n consolidado 2025'!$A$3:$V$504,I$1,0)</f>
        <v>N/A</v>
      </c>
      <c r="J247" t="str">
        <f>VLOOKUP($A247,'Plan de acci�n consolidado 2025'!$A$3:$V$504,J$1,0)</f>
        <v>N/A</v>
      </c>
      <c r="K247" t="str">
        <f>VLOOKUP($A247,'Plan de acci�n consolidado 2025'!$A$3:$V$504,K$1,0)</f>
        <v>N/A</v>
      </c>
      <c r="L247" t="str">
        <f>VLOOKUP($A247,'Plan de acci�n consolidado 2025'!$A$3:$V$504,L$1,0)</f>
        <v>N/A</v>
      </c>
      <c r="M247" t="str">
        <f>VLOOKUP($A247,'Plan de acci�n consolidado 2025'!$A$3:$V$504,M$1,0)</f>
        <v>N/A</v>
      </c>
      <c r="N247" t="str">
        <f>VLOOKUP($A247,'Plan de acci�n consolidado 2025'!$A$3:$V$504,N$1,0)</f>
        <v>N/A</v>
      </c>
      <c r="O247" t="str">
        <f>VLOOKUP($A247,'Plan de acci�n consolidado 2025'!$A$3:$V$504,O$1,0)</f>
        <v>Finalizar el trámite para la verificación del cumplimiento de las sentencias, transacciones y conciliaciones a favor del consumidor legalmente celebradas hasta el 31 de diciembre de 2023 (Listado en Excel mensual de finalización)</v>
      </c>
      <c r="P247">
        <f>VLOOKUP($A247,'Plan de acci�n consolidado 2025'!$A$3:$V$504,P$1,0)</f>
        <v>50</v>
      </c>
      <c r="Q247">
        <f>VLOOKUP($A247,'Plan de acci�n consolidado 2025'!$A$3:$V$504,Q$1,0)</f>
        <v>6430</v>
      </c>
      <c r="R247" t="str">
        <f>VLOOKUP($A247,'Plan de acci�n consolidado 2025'!$A$3:$V$504,R$1,0)</f>
        <v>Númerica</v>
      </c>
      <c r="S247" t="str">
        <f>VLOOKUP($A247,'Plan de acci�n consolidado 2025'!$A$3:$V$504,S$1,0)</f>
        <v># de procesos en verificación del cumplimiento finalizados / 6430 Procesos en verificación del cumplimiento a finalizar</v>
      </c>
      <c r="T247" s="183" t="str">
        <f>VLOOKUP($A247,'Plan de acci�n consolidado 2025'!$A$3:$V$504,T$1,0)</f>
        <v>2025-01-20</v>
      </c>
      <c r="U247" s="183" t="str">
        <f>VLOOKUP($A247,'Plan de acci�n consolidado 2025'!$A$3:$V$504,U$1,0)</f>
        <v>2025-12-12</v>
      </c>
      <c r="V247" t="str">
        <f>VLOOKUP($A247,'Plan de acci�n consolidado 2025'!$A$3:$V$504,V$1,0)</f>
        <v>4000-DESPACHO DEL SUPERINTENDENTE DELEGADO PARA ASUNTOS JURISDICCIONALES</v>
      </c>
      <c r="W247"/>
      <c r="X247"/>
    </row>
    <row r="248" spans="1:24" x14ac:dyDescent="0.25">
      <c r="A248" s="31" t="s">
        <v>1823</v>
      </c>
      <c r="B248" t="str">
        <f>VLOOKUP($A248,'Plan de acci�n consolidado 2025'!$A$3:$V$504,B$1,0)</f>
        <v>4000-DESPACHO DEL SUPERINTENDENTE DELEGADO PARA ASUNTOS JURISDICCIONALES</v>
      </c>
      <c r="C248">
        <f>VLOOKUP($A248,'Plan de acci�n consolidado 2025'!$A$3:$V$504,C$1,0)</f>
        <v>2</v>
      </c>
      <c r="D248" t="str">
        <f>VLOOKUP($A248,'Plan de acci�n consolidado 2025'!$A$3:$V$504,D$1,0)</f>
        <v>Actividad propia</v>
      </c>
      <c r="E248" t="str">
        <f>VLOOKUP($A248,'Plan de acci�n consolidado 2025'!$A$3:$V$504,E$1,0)</f>
        <v>4000.4.2</v>
      </c>
      <c r="F248" t="str">
        <f>VLOOKUP($A248,'Plan de acci�n consolidado 2025'!$A$3:$V$504,F$1,0)</f>
        <v>N/A</v>
      </c>
      <c r="G248" t="str">
        <f>VLOOKUP($A248,'Plan de acci�n consolidado 2025'!$A$3:$V$504,G$1,0)</f>
        <v>N/A</v>
      </c>
      <c r="H248" t="str">
        <f>VLOOKUP($A248,'Plan de acci�n consolidado 2025'!$A$3:$V$504,H$1,0)</f>
        <v>N/A</v>
      </c>
      <c r="I248" t="str">
        <f>VLOOKUP($A248,'Plan de acci�n consolidado 2025'!$A$3:$V$504,I$1,0)</f>
        <v>N/A</v>
      </c>
      <c r="J248" t="str">
        <f>VLOOKUP($A248,'Plan de acci�n consolidado 2025'!$A$3:$V$504,J$1,0)</f>
        <v>N/A</v>
      </c>
      <c r="K248" t="str">
        <f>VLOOKUP($A248,'Plan de acci�n consolidado 2025'!$A$3:$V$504,K$1,0)</f>
        <v>N/A</v>
      </c>
      <c r="L248" t="str">
        <f>VLOOKUP($A248,'Plan de acci�n consolidado 2025'!$A$3:$V$504,L$1,0)</f>
        <v>N/A</v>
      </c>
      <c r="M248" t="str">
        <f>VLOOKUP($A248,'Plan de acci�n consolidado 2025'!$A$3:$V$504,M$1,0)</f>
        <v>N/A</v>
      </c>
      <c r="N248" t="str">
        <f>VLOOKUP($A248,'Plan de acci�n consolidado 2025'!$A$3:$V$504,N$1,0)</f>
        <v>N/A</v>
      </c>
      <c r="O248" t="str">
        <f>VLOOKUP($A248,'Plan de acci�n consolidado 2025'!$A$3:$V$504,O$1,0)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P248">
        <f>VLOOKUP($A248,'Plan de acci�n consolidado 2025'!$A$3:$V$504,P$1,0)</f>
        <v>50</v>
      </c>
      <c r="Q248">
        <f>VLOOKUP($A248,'Plan de acci�n consolidado 2025'!$A$3:$V$504,Q$1,0)</f>
        <v>100</v>
      </c>
      <c r="R248" t="str">
        <f>VLOOKUP($A248,'Plan de acci�n consolidado 2025'!$A$3:$V$504,R$1,0)</f>
        <v>Porcentual</v>
      </c>
      <c r="S248" t="str">
        <f>VLOOKUP($A248,'Plan de acci�n consolidado 2025'!$A$3:$V$504,S$1,0)</f>
        <v>% de procesos en verificación del cumplimiento finalizados con archivo / 100% de Procesos en verificación del cumplimiento a finalizar con archivo</v>
      </c>
      <c r="T248" s="183" t="str">
        <f>VLOOKUP($A248,'Plan de acci�n consolidado 2025'!$A$3:$V$504,T$1,0)</f>
        <v>2025-05-02</v>
      </c>
      <c r="U248" s="183" t="str">
        <f>VLOOKUP($A248,'Plan de acci�n consolidado 2025'!$A$3:$V$504,U$1,0)</f>
        <v>2025-12-12</v>
      </c>
      <c r="V248" t="str">
        <f>VLOOKUP($A248,'Plan de acci�n consolidado 2025'!$A$3:$V$504,V$1,0)</f>
        <v>4000-DESPACHO DEL SUPERINTENDENTE DELEGADO PARA ASUNTOS JURISDICCIONALES</v>
      </c>
      <c r="W248"/>
      <c r="X248"/>
    </row>
    <row r="249" spans="1:24" x14ac:dyDescent="0.25">
      <c r="A249" s="31" t="s">
        <v>1066</v>
      </c>
      <c r="B249" t="str">
        <f>VLOOKUP($A249,'Plan de acci�n consolidado 2025'!$A$3:$V$504,B$1,0)</f>
        <v>4000-DESPACHO DEL SUPERINTENDENTE DELEGADO PARA ASUNTOS JURISDICCIONALES</v>
      </c>
      <c r="C249">
        <f>VLOOKUP($A249,'Plan de acci�n consolidado 2025'!$A$3:$V$504,C$1,0)</f>
        <v>2</v>
      </c>
      <c r="D249" t="str">
        <f>VLOOKUP($A249,'Plan de acci�n consolidado 2025'!$A$3:$V$504,D$1,0)</f>
        <v>Producto</v>
      </c>
      <c r="E249" t="str">
        <f>VLOOKUP($A249,'Plan de acci�n consolidado 2025'!$A$3:$V$504,E$1,0)</f>
        <v>4000.5</v>
      </c>
      <c r="F249" t="str">
        <f>VLOOKUP($A249,'Plan de acci�n consolidado 2025'!$A$3:$V$504,F$1,0)</f>
        <v>Innovador</v>
      </c>
      <c r="G249" t="str">
        <f>VLOOKUP($A249,'Plan de acci�n consolidado 2025'!$A$3:$V$504,G$1,0)</f>
        <v xml:space="preserve">Promover el enfoque preventivo, diferencial y territorial en el que hacer misional de la entidad 
</v>
      </c>
      <c r="H249" t="str">
        <f>VLOOKUP($A249,'Plan de acci�n consolidado 2025'!$A$3:$V$504,H$1,0)</f>
        <v xml:space="preserve">Cumplimiento de productos del PAI asociados a Promover el enfoque preventivo, diferencial y territorial en el que hacer misional de la entidad 
</v>
      </c>
      <c r="I249" t="str">
        <f>VLOOKUP($A249,'Plan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49" t="str">
        <f>VLOOKUP($A249,'Plan de acci�n consolidado 2025'!$A$3:$V$504,J$1,0)</f>
        <v xml:space="preserve">PND - 5-31-5-b- Convergencia regional - Entidades públicas territoriales y nacionales fortalecidas </v>
      </c>
      <c r="K249" t="str">
        <f>VLOOKUP($A249,'Plan de acci�n consolidado 2025'!$A$3:$V$504,K$1,0)</f>
        <v>No</v>
      </c>
      <c r="L249" t="str">
        <f>VLOOKUP($A249,'Plan de acci�n consolidado 2025'!$A$3:$V$504,L$1,0)</f>
        <v>C-3503-0200-0011-40401c</v>
      </c>
      <c r="M249" t="str">
        <f>VLOOKUP($A249,'Plan de acci�n consolidado 2025'!$A$3:$V$504,M$1,0)</f>
        <v>Política Servicio al Ciudadano_DIMENSIÓN Gestión con Valores para Resultados</v>
      </c>
      <c r="N249" t="str">
        <f>VLOOKUP($A249,'Plan de acci�n consolidado 2025'!$A$3:$V$504,N$1,0)</f>
        <v>N/A</v>
      </c>
      <c r="O249" t="str">
        <f>VLOOKUP($A249,'Plan de acci�n consolidado 2025'!$A$3:$V$504,O$1,0)</f>
        <v>Presencia territorial de la SIC en materia de asuntos jursidiccionales, fortalecida. (Listados de asistencia por jornada)</v>
      </c>
      <c r="P249">
        <f>VLOOKUP($A249,'Plan de acci�n consolidado 2025'!$A$3:$V$504,P$1,0)</f>
        <v>12</v>
      </c>
      <c r="Q249">
        <f>VLOOKUP($A249,'Plan de acci�n consolidado 2025'!$A$3:$V$504,Q$1,0)</f>
        <v>6</v>
      </c>
      <c r="R249" t="str">
        <f>VLOOKUP($A249,'Plan de acci�n consolidado 2025'!$A$3:$V$504,R$1,0)</f>
        <v>Númerica</v>
      </c>
      <c r="S249" t="str">
        <f>VLOOKUP($A249,'Plan de acci�n consolidado 2025'!$A$3:$V$504,S$1,0)</f>
        <v># de jornadas de territorialización realizadas / 6 Jornadas de territorialización programadas</v>
      </c>
      <c r="T249" s="183" t="str">
        <f>VLOOKUP($A249,'Plan de acci�n consolidado 2025'!$A$3:$V$504,T$1,0)</f>
        <v>2025-02-03</v>
      </c>
      <c r="U249" s="183" t="str">
        <f>VLOOKUP($A249,'Plan de acci�n consolidado 2025'!$A$3:$V$504,U$1,0)</f>
        <v>2025-11-28</v>
      </c>
      <c r="V249" t="str">
        <f>VLOOKUP($A249,'Plan de acci�n consolidado 2025'!$A$3:$V$504,V$1,0)</f>
        <v>4000-DESPACHO DEL SUPERINTENDENTE DELEGADO PARA ASUNTOS JURISDICCIONALES</v>
      </c>
      <c r="W249"/>
      <c r="X249"/>
    </row>
    <row r="250" spans="1:24" x14ac:dyDescent="0.25">
      <c r="A250" s="31" t="s">
        <v>1068</v>
      </c>
      <c r="B250" t="str">
        <f>VLOOKUP($A250,'Plan de acci�n consolidado 2025'!$A$3:$V$504,B$1,0)</f>
        <v>4000-DESPACHO DEL SUPERINTENDENTE DELEGADO PARA ASUNTOS JURISDICCIONALES</v>
      </c>
      <c r="C250">
        <f>VLOOKUP($A250,'Plan de acci�n consolidado 2025'!$A$3:$V$504,C$1,0)</f>
        <v>2</v>
      </c>
      <c r="D250" t="str">
        <f>VLOOKUP($A250,'Plan de acci�n consolidado 2025'!$A$3:$V$504,D$1,0)</f>
        <v>Actividad propia</v>
      </c>
      <c r="E250" t="str">
        <f>VLOOKUP($A250,'Plan de acci�n consolidado 2025'!$A$3:$V$504,E$1,0)</f>
        <v>4000.5.1</v>
      </c>
      <c r="F250" t="str">
        <f>VLOOKUP($A250,'Plan de acci�n consolidado 2025'!$A$3:$V$504,F$1,0)</f>
        <v>N/A</v>
      </c>
      <c r="G250" t="str">
        <f>VLOOKUP($A250,'Plan de acci�n consolidado 2025'!$A$3:$V$504,G$1,0)</f>
        <v>N/A</v>
      </c>
      <c r="H250" t="str">
        <f>VLOOKUP($A250,'Plan de acci�n consolidado 2025'!$A$3:$V$504,H$1,0)</f>
        <v>N/A</v>
      </c>
      <c r="I250" t="str">
        <f>VLOOKUP($A250,'Plan de acci�n consolidado 2025'!$A$3:$V$504,I$1,0)</f>
        <v>N/A</v>
      </c>
      <c r="J250" t="str">
        <f>VLOOKUP($A250,'Plan de acci�n consolidado 2025'!$A$3:$V$504,J$1,0)</f>
        <v>N/A</v>
      </c>
      <c r="K250" t="str">
        <f>VLOOKUP($A250,'Plan de acci�n consolidado 2025'!$A$3:$V$504,K$1,0)</f>
        <v>N/A</v>
      </c>
      <c r="L250" t="str">
        <f>VLOOKUP($A250,'Plan de acci�n consolidado 2025'!$A$3:$V$504,L$1,0)</f>
        <v>N/A</v>
      </c>
      <c r="M250" t="str">
        <f>VLOOKUP($A250,'Plan de acci�n consolidado 2025'!$A$3:$V$504,M$1,0)</f>
        <v>N/A</v>
      </c>
      <c r="N250" t="str">
        <f>VLOOKUP($A250,'Plan de acci�n consolidado 2025'!$A$3:$V$504,N$1,0)</f>
        <v>N/A</v>
      </c>
      <c r="O250" t="str">
        <f>VLOOKUP($A250,'Plan de acci�n consolidado 2025'!$A$3:$V$504,O$1,0)</f>
        <v>Definir fechas de las jornadas de territorialización. (correo electrónico enviando con las fechas de las jornadas/único entregable)</v>
      </c>
      <c r="P250">
        <f>VLOOKUP($A250,'Plan de acci�n consolidado 2025'!$A$3:$V$504,P$1,0)</f>
        <v>20</v>
      </c>
      <c r="Q250">
        <f>VLOOKUP($A250,'Plan de acci�n consolidado 2025'!$A$3:$V$504,Q$1,0)</f>
        <v>1</v>
      </c>
      <c r="R250" t="str">
        <f>VLOOKUP($A250,'Plan de acci�n consolidado 2025'!$A$3:$V$504,R$1,0)</f>
        <v>Númerica</v>
      </c>
      <c r="S250" t="str">
        <f>VLOOKUP($A250,'Plan de acci�n consolidado 2025'!$A$3:$V$504,S$1,0)</f>
        <v># de Correo electrónico elaborado y enviado / 1 Correo electrónico programado</v>
      </c>
      <c r="T250" s="183" t="str">
        <f>VLOOKUP($A250,'Plan de acci�n consolidado 2025'!$A$3:$V$504,T$1,0)</f>
        <v>2025-02-03</v>
      </c>
      <c r="U250" s="183" t="str">
        <f>VLOOKUP($A250,'Plan de acci�n consolidado 2025'!$A$3:$V$504,U$1,0)</f>
        <v>2025-03-31</v>
      </c>
      <c r="V250" t="str">
        <f>VLOOKUP($A250,'Plan de acci�n consolidado 2025'!$A$3:$V$504,V$1,0)</f>
        <v>4000-DESPACHO DEL SUPERINTENDENTE DELEGADO PARA ASUNTOS JURISDICCIONALES</v>
      </c>
      <c r="W250"/>
      <c r="X250"/>
    </row>
    <row r="251" spans="1:24" x14ac:dyDescent="0.25">
      <c r="A251" s="31" t="s">
        <v>1070</v>
      </c>
      <c r="B251" t="str">
        <f>VLOOKUP($A251,'Plan de acci�n consolidado 2025'!$A$3:$V$504,B$1,0)</f>
        <v>4000-DESPACHO DEL SUPERINTENDENTE DELEGADO PARA ASUNTOS JURISDICCIONALES</v>
      </c>
      <c r="C251">
        <f>VLOOKUP($A251,'Plan de acci�n consolidado 2025'!$A$3:$V$504,C$1,0)</f>
        <v>2</v>
      </c>
      <c r="D251" t="str">
        <f>VLOOKUP($A251,'Plan de acci�n consolidado 2025'!$A$3:$V$504,D$1,0)</f>
        <v>Actividad propia</v>
      </c>
      <c r="E251" t="str">
        <f>VLOOKUP($A251,'Plan de acci�n consolidado 2025'!$A$3:$V$504,E$1,0)</f>
        <v>4000.5.2</v>
      </c>
      <c r="F251" t="str">
        <f>VLOOKUP($A251,'Plan de acci�n consolidado 2025'!$A$3:$V$504,F$1,0)</f>
        <v>N/A</v>
      </c>
      <c r="G251" t="str">
        <f>VLOOKUP($A251,'Plan de acci�n consolidado 2025'!$A$3:$V$504,G$1,0)</f>
        <v>N/A</v>
      </c>
      <c r="H251" t="str">
        <f>VLOOKUP($A251,'Plan de acci�n consolidado 2025'!$A$3:$V$504,H$1,0)</f>
        <v>N/A</v>
      </c>
      <c r="I251" t="str">
        <f>VLOOKUP($A251,'Plan de acci�n consolidado 2025'!$A$3:$V$504,I$1,0)</f>
        <v>N/A</v>
      </c>
      <c r="J251" t="str">
        <f>VLOOKUP($A251,'Plan de acci�n consolidado 2025'!$A$3:$V$504,J$1,0)</f>
        <v>N/A</v>
      </c>
      <c r="K251" t="str">
        <f>VLOOKUP($A251,'Plan de acci�n consolidado 2025'!$A$3:$V$504,K$1,0)</f>
        <v>N/A</v>
      </c>
      <c r="L251" t="str">
        <f>VLOOKUP($A251,'Plan de acci�n consolidado 2025'!$A$3:$V$504,L$1,0)</f>
        <v>N/A</v>
      </c>
      <c r="M251" t="str">
        <f>VLOOKUP($A251,'Plan de acci�n consolidado 2025'!$A$3:$V$504,M$1,0)</f>
        <v>N/A</v>
      </c>
      <c r="N251" t="str">
        <f>VLOOKUP($A251,'Plan de acci�n consolidado 2025'!$A$3:$V$504,N$1,0)</f>
        <v>N/A</v>
      </c>
      <c r="O251" t="str">
        <f>VLOOKUP($A251,'Plan de acci�n consolidado 2025'!$A$3:$V$504,O$1,0)</f>
        <v>Realizar jornadas de territorialización, de acuerdo con el cronograma establecido. (Listados de asistencia por programa)</v>
      </c>
      <c r="P251">
        <f>VLOOKUP($A251,'Plan de acci�n consolidado 2025'!$A$3:$V$504,P$1,0)</f>
        <v>80</v>
      </c>
      <c r="Q251">
        <f>VLOOKUP($A251,'Plan de acci�n consolidado 2025'!$A$3:$V$504,Q$1,0)</f>
        <v>6</v>
      </c>
      <c r="R251" t="str">
        <f>VLOOKUP($A251,'Plan de acci�n consolidado 2025'!$A$3:$V$504,R$1,0)</f>
        <v>Númerica</v>
      </c>
      <c r="S251" t="str">
        <f>VLOOKUP($A251,'Plan de acci�n consolidado 2025'!$A$3:$V$504,S$1,0)</f>
        <v># de jornadas de territorialización realizadas / 6 Jornadas de territorialización programadas</v>
      </c>
      <c r="T251" s="183" t="str">
        <f>VLOOKUP($A251,'Plan de acci�n consolidado 2025'!$A$3:$V$504,T$1,0)</f>
        <v>2025-04-01</v>
      </c>
      <c r="U251" s="183" t="str">
        <f>VLOOKUP($A251,'Plan de acci�n consolidado 2025'!$A$3:$V$504,U$1,0)</f>
        <v>2025-11-28</v>
      </c>
      <c r="V251" t="str">
        <f>VLOOKUP($A251,'Plan de acci�n consolidado 2025'!$A$3:$V$504,V$1,0)</f>
        <v>4000-DESPACHO DEL SUPERINTENDENTE DELEGADO PARA ASUNTOS JURISDICCIONALES</v>
      </c>
      <c r="W251"/>
      <c r="X251"/>
    </row>
    <row r="252" spans="1:24" x14ac:dyDescent="0.25">
      <c r="A252" s="31" t="s">
        <v>1071</v>
      </c>
      <c r="B252" t="str">
        <f>VLOOKUP($A252,'Plan de acci�n consolidado 2025'!$A$3:$V$504,B$1,0)</f>
        <v>4000-DESPACHO DEL SUPERINTENDENTE DELEGADO PARA ASUNTOS JURISDICCIONALES</v>
      </c>
      <c r="C252">
        <f>VLOOKUP($A252,'Plan de acci�n consolidado 2025'!$A$3:$V$504,C$1,0)</f>
        <v>2</v>
      </c>
      <c r="D252" t="str">
        <f>VLOOKUP($A252,'Plan de acci�n consolidado 2025'!$A$3:$V$504,D$1,0)</f>
        <v>Producto</v>
      </c>
      <c r="E252" t="str">
        <f>VLOOKUP($A252,'Plan de acci�n consolidado 2025'!$A$3:$V$504,E$1,0)</f>
        <v>4000.6</v>
      </c>
      <c r="F252" t="str">
        <f>VLOOKUP($A252,'Plan de acci�n consolidado 2025'!$A$3:$V$504,F$1,0)</f>
        <v>Innovador</v>
      </c>
      <c r="G252" t="str">
        <f>VLOOKUP($A252,'Plan de acci�n consolidado 2025'!$A$3:$V$504,G$1,0)</f>
        <v xml:space="preserve">Generar sinergias con agentes nacionales e internacionales que permitan potenciar las capacidades de la SIC.
</v>
      </c>
      <c r="H252" t="str">
        <f>VLOOKUP($A252,'Plan de acci�n consolidado 2025'!$A$3:$V$504,H$1,0)</f>
        <v xml:space="preserve">Cumplimiento de productos del PAI asociados a Generar sinergias con agentes nacionales e internacionales que permitan potenciar las capacidades de la SIC.
</v>
      </c>
      <c r="I252" t="str">
        <f>VLOOKUP($A252,'Plan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2" t="str">
        <f>VLOOKUP($A252,'Plan de acci�n consolidado 2025'!$A$3:$V$504,J$1,0)</f>
        <v>N/A</v>
      </c>
      <c r="K252" t="str">
        <f>VLOOKUP($A252,'Plan de acci�n consolidado 2025'!$A$3:$V$504,K$1,0)</f>
        <v>Si</v>
      </c>
      <c r="L252" t="str">
        <f>VLOOKUP($A252,'Plan de acci�n consolidado 2025'!$A$3:$V$504,L$1,0)</f>
        <v>C-3503-0200-0011-40401c</v>
      </c>
      <c r="M252" t="str">
        <f>VLOOKUP($A252,'Plan de acci�n consolidado 2025'!$A$3:$V$504,M$1,0)</f>
        <v>Política Participación Ciudadana en la Gestión Pública _DIMENSIÓN Gestión con Valores para Resultados</v>
      </c>
      <c r="N252" t="str">
        <f>VLOOKUP($A252,'Plan de acci�n consolidado 2025'!$A$3:$V$504,N$1,0)</f>
        <v>N/A</v>
      </c>
      <c r="O252" t="str">
        <f>VLOOKUP($A252,'Plan de acci�n consolidado 2025'!$A$3:$V$504,O$1,0)</f>
        <v>II Congreso de autoridades administrativas investidas con funciones jurisdiccionales en materia de competencia desleal, propiedad industrial y derecho de consumo, realizado. (fotografías del evento realizado /único entregable)</v>
      </c>
      <c r="P252">
        <f>VLOOKUP($A252,'Plan de acci�n consolidado 2025'!$A$3:$V$504,P$1,0)</f>
        <v>16</v>
      </c>
      <c r="Q252">
        <f>VLOOKUP($A252,'Plan de acci�n consolidado 2025'!$A$3:$V$504,Q$1,0)</f>
        <v>1</v>
      </c>
      <c r="R252" t="str">
        <f>VLOOKUP($A252,'Plan de acci�n consolidado 2025'!$A$3:$V$504,R$1,0)</f>
        <v>Númerica</v>
      </c>
      <c r="S252" t="str">
        <f>VLOOKUP($A252,'Plan de acci�n consolidado 2025'!$A$3:$V$504,S$1,0)</f>
        <v># de encuentro de autoridades realizado / 1 Encuentro de autoridades a realizar</v>
      </c>
      <c r="T252" s="183" t="str">
        <f>VLOOKUP($A252,'Plan de acci�n consolidado 2025'!$A$3:$V$504,T$1,0)</f>
        <v>2025-02-03</v>
      </c>
      <c r="U252" s="183" t="str">
        <f>VLOOKUP($A252,'Plan de acci�n consolidado 2025'!$A$3:$V$504,U$1,0)</f>
        <v>2025-12-05</v>
      </c>
      <c r="V252" t="str">
        <f>VLOOKUP($A252,'Plan de acci�n consolidado 2025'!$A$3:$V$504,V$1,0)</f>
        <v>20-OFICINA DE TECNOLOGÍA E INFORMÁTICA;
4000-DESPACHO DEL SUPERINTENDENTE DELEGADO PARA ASUNTOS JURISDICCIONALES;
73-GRUPO DE TRABAJO DE COMUNICACION</v>
      </c>
      <c r="W252"/>
      <c r="X252"/>
    </row>
    <row r="253" spans="1:24" x14ac:dyDescent="0.25">
      <c r="A253" s="31" t="s">
        <v>1074</v>
      </c>
      <c r="B253" t="str">
        <f>VLOOKUP($A253,'Plan de acci�n consolidado 2025'!$A$3:$V$504,B$1,0)</f>
        <v>4000-DESPACHO DEL SUPERINTENDENTE DELEGADO PARA ASUNTOS JURISDICCIONALES</v>
      </c>
      <c r="C253">
        <f>VLOOKUP($A253,'Plan de acci�n consolidado 2025'!$A$3:$V$504,C$1,0)</f>
        <v>2</v>
      </c>
      <c r="D253" t="str">
        <f>VLOOKUP($A253,'Plan de acci�n consolidado 2025'!$A$3:$V$504,D$1,0)</f>
        <v>Actividad propia</v>
      </c>
      <c r="E253" t="str">
        <f>VLOOKUP($A253,'Plan de acci�n consolidado 2025'!$A$3:$V$504,E$1,0)</f>
        <v>4000.6.1</v>
      </c>
      <c r="F253" t="str">
        <f>VLOOKUP($A253,'Plan de acci�n consolidado 2025'!$A$3:$V$504,F$1,0)</f>
        <v>N/A</v>
      </c>
      <c r="G253" t="str">
        <f>VLOOKUP($A253,'Plan de acci�n consolidado 2025'!$A$3:$V$504,G$1,0)</f>
        <v>N/A</v>
      </c>
      <c r="H253" t="str">
        <f>VLOOKUP($A253,'Plan de acci�n consolidado 2025'!$A$3:$V$504,H$1,0)</f>
        <v>N/A</v>
      </c>
      <c r="I253" t="str">
        <f>VLOOKUP($A253,'Plan de acci�n consolidado 2025'!$A$3:$V$504,I$1,0)</f>
        <v>N/A</v>
      </c>
      <c r="J253" t="str">
        <f>VLOOKUP($A253,'Plan de acci�n consolidado 2025'!$A$3:$V$504,J$1,0)</f>
        <v>N/A</v>
      </c>
      <c r="K253" t="str">
        <f>VLOOKUP($A253,'Plan de acci�n consolidado 2025'!$A$3:$V$504,K$1,0)</f>
        <v>N/A</v>
      </c>
      <c r="L253" t="str">
        <f>VLOOKUP($A253,'Plan de acci�n consolidado 2025'!$A$3:$V$504,L$1,0)</f>
        <v>N/A</v>
      </c>
      <c r="M253" t="str">
        <f>VLOOKUP($A253,'Plan de acci�n consolidado 2025'!$A$3:$V$504,M$1,0)</f>
        <v>N/A</v>
      </c>
      <c r="N253" t="str">
        <f>VLOOKUP($A253,'Plan de acci�n consolidado 2025'!$A$3:$V$504,N$1,0)</f>
        <v>N/A</v>
      </c>
      <c r="O253" t="str">
        <f>VLOOKUP($A253,'Plan de acci�n consolidado 2025'!$A$3:$V$504,O$1,0)</f>
        <v>Solicitar publicación de la fecha del evento en el calendario de eventos de la entidad  al Grupo de trabajo de Comunicaciones   (correo electrónico enviado con la fecha del evento/único entregable)</v>
      </c>
      <c r="P253">
        <f>VLOOKUP($A253,'Plan de acci�n consolidado 2025'!$A$3:$V$504,P$1,0)</f>
        <v>25</v>
      </c>
      <c r="Q253">
        <f>VLOOKUP($A253,'Plan de acci�n consolidado 2025'!$A$3:$V$504,Q$1,0)</f>
        <v>1</v>
      </c>
      <c r="R253" t="str">
        <f>VLOOKUP($A253,'Plan de acci�n consolidado 2025'!$A$3:$V$504,R$1,0)</f>
        <v>Númerica</v>
      </c>
      <c r="S253" t="str">
        <f>VLOOKUP($A253,'Plan de acci�n consolidado 2025'!$A$3:$V$504,S$1,0)</f>
        <v># de publicaciones solicitadas / 1 publicaciones a solicitar</v>
      </c>
      <c r="T253" s="183" t="str">
        <f>VLOOKUP($A253,'Plan de acci�n consolidado 2025'!$A$3:$V$504,T$1,0)</f>
        <v>2025-02-03</v>
      </c>
      <c r="U253" s="183" t="str">
        <f>VLOOKUP($A253,'Plan de acci�n consolidado 2025'!$A$3:$V$504,U$1,0)</f>
        <v>2025-05-30</v>
      </c>
      <c r="V253" t="str">
        <f>VLOOKUP($A253,'Plan de acci�n consolidado 2025'!$A$3:$V$504,V$1,0)</f>
        <v>4000-DESPACHO DEL SUPERINTENDENTE DELEGADO PARA ASUNTOS JURISDICCIONALES</v>
      </c>
      <c r="W253"/>
      <c r="X253"/>
    </row>
    <row r="254" spans="1:24" x14ac:dyDescent="0.25">
      <c r="A254" s="31" t="s">
        <v>1076</v>
      </c>
      <c r="B254" t="str">
        <f>VLOOKUP($A254,'Plan de acci�n consolidado 2025'!$A$3:$V$504,B$1,0)</f>
        <v>4000-DESPACHO DEL SUPERINTENDENTE DELEGADO PARA ASUNTOS JURISDICCIONALES</v>
      </c>
      <c r="C254">
        <f>VLOOKUP($A254,'Plan de acci�n consolidado 2025'!$A$3:$V$504,C$1,0)</f>
        <v>2</v>
      </c>
      <c r="D254" t="str">
        <f>VLOOKUP($A254,'Plan de acci�n consolidado 2025'!$A$3:$V$504,D$1,0)</f>
        <v>Actividad sin participaci�n</v>
      </c>
      <c r="E254" t="str">
        <f>VLOOKUP($A254,'Plan de acci�n consolidado 2025'!$A$3:$V$504,E$1,0)</f>
        <v>4000.6.2</v>
      </c>
      <c r="F254" t="str">
        <f>VLOOKUP($A254,'Plan de acci�n consolidado 2025'!$A$3:$V$504,F$1,0)</f>
        <v>N/A</v>
      </c>
      <c r="G254" t="str">
        <f>VLOOKUP($A254,'Plan de acci�n consolidado 2025'!$A$3:$V$504,G$1,0)</f>
        <v>N/A</v>
      </c>
      <c r="H254" t="str">
        <f>VLOOKUP($A254,'Plan de acci�n consolidado 2025'!$A$3:$V$504,H$1,0)</f>
        <v>N/A</v>
      </c>
      <c r="I254" t="str">
        <f>VLOOKUP($A254,'Plan de acci�n consolidado 2025'!$A$3:$V$504,I$1,0)</f>
        <v>N/A</v>
      </c>
      <c r="J254" t="str">
        <f>VLOOKUP($A254,'Plan de acci�n consolidado 2025'!$A$3:$V$504,J$1,0)</f>
        <v>N/A</v>
      </c>
      <c r="K254" t="str">
        <f>VLOOKUP($A254,'Plan de acci�n consolidado 2025'!$A$3:$V$504,K$1,0)</f>
        <v>N/A</v>
      </c>
      <c r="L254" t="str">
        <f>VLOOKUP($A254,'Plan de acci�n consolidado 2025'!$A$3:$V$504,L$1,0)</f>
        <v>N/A</v>
      </c>
      <c r="M254" t="str">
        <f>VLOOKUP($A254,'Plan de acci�n consolidado 2025'!$A$3:$V$504,M$1,0)</f>
        <v>N/A</v>
      </c>
      <c r="N254" t="str">
        <f>VLOOKUP($A254,'Plan de acci�n consolidado 2025'!$A$3:$V$504,N$1,0)</f>
        <v>N/A</v>
      </c>
      <c r="O254" t="str">
        <f>VLOOKUP($A254,'Plan de acci�n consolidado 2025'!$A$3:$V$504,O$1,0)</f>
        <v>Publicar fecha del evento en calendario de la entidad (captura de pantalla de la publicación de la fecha del evento / único entregable)</v>
      </c>
      <c r="P254">
        <f>VLOOKUP($A254,'Plan de acci�n consolidado 2025'!$A$3:$V$504,P$1,0)</f>
        <v>0</v>
      </c>
      <c r="Q254">
        <f>VLOOKUP($A254,'Plan de acci�n consolidado 2025'!$A$3:$V$504,Q$1,0)</f>
        <v>1</v>
      </c>
      <c r="R254" t="str">
        <f>VLOOKUP($A254,'Plan de acci�n consolidado 2025'!$A$3:$V$504,R$1,0)</f>
        <v>Númerica</v>
      </c>
      <c r="S254" t="str">
        <f>VLOOKUP($A254,'Plan de acci�n consolidado 2025'!$A$3:$V$504,S$1,0)</f>
        <v># de publicaciones realizadas / 1 publicaciones a realizar</v>
      </c>
      <c r="T254" s="183" t="str">
        <f>VLOOKUP($A254,'Plan de acci�n consolidado 2025'!$A$3:$V$504,T$1,0)</f>
        <v>2025-06-03</v>
      </c>
      <c r="U254" s="183" t="str">
        <f>VLOOKUP($A254,'Plan de acci�n consolidado 2025'!$A$3:$V$504,U$1,0)</f>
        <v>2025-09-05</v>
      </c>
      <c r="V254" t="str">
        <f>VLOOKUP($A254,'Plan de acci�n consolidado 2025'!$A$3:$V$504,V$1,0)</f>
        <v>73-GRUPO DE TRABAJO DE COMUNICACION</v>
      </c>
      <c r="W254"/>
      <c r="X254"/>
    </row>
    <row r="255" spans="1:24" x14ac:dyDescent="0.25">
      <c r="A255" s="31" t="s">
        <v>1078</v>
      </c>
      <c r="B255" t="str">
        <f>VLOOKUP($A255,'Plan de acci�n consolidado 2025'!$A$3:$V$504,B$1,0)</f>
        <v>4000-DESPACHO DEL SUPERINTENDENTE DELEGADO PARA ASUNTOS JURISDICCIONALES</v>
      </c>
      <c r="C255">
        <f>VLOOKUP($A255,'Plan de acci�n consolidado 2025'!$A$3:$V$504,C$1,0)</f>
        <v>2</v>
      </c>
      <c r="D255" t="str">
        <f>VLOOKUP($A255,'Plan de acci�n consolidado 2025'!$A$3:$V$504,D$1,0)</f>
        <v>Actividad propia</v>
      </c>
      <c r="E255" t="str">
        <f>VLOOKUP($A255,'Plan de acci�n consolidado 2025'!$A$3:$V$504,E$1,0)</f>
        <v>4000.6.3</v>
      </c>
      <c r="F255" t="str">
        <f>VLOOKUP($A255,'Plan de acci�n consolidado 2025'!$A$3:$V$504,F$1,0)</f>
        <v>N/A</v>
      </c>
      <c r="G255" t="str">
        <f>VLOOKUP($A255,'Plan de acci�n consolidado 2025'!$A$3:$V$504,G$1,0)</f>
        <v>N/A</v>
      </c>
      <c r="H255" t="str">
        <f>VLOOKUP($A255,'Plan de acci�n consolidado 2025'!$A$3:$V$504,H$1,0)</f>
        <v>N/A</v>
      </c>
      <c r="I255" t="str">
        <f>VLOOKUP($A255,'Plan de acci�n consolidado 2025'!$A$3:$V$504,I$1,0)</f>
        <v>N/A</v>
      </c>
      <c r="J255" t="str">
        <f>VLOOKUP($A255,'Plan de acci�n consolidado 2025'!$A$3:$V$504,J$1,0)</f>
        <v>N/A</v>
      </c>
      <c r="K255" t="str">
        <f>VLOOKUP($A255,'Plan de acci�n consolidado 2025'!$A$3:$V$504,K$1,0)</f>
        <v>N/A</v>
      </c>
      <c r="L255" t="str">
        <f>VLOOKUP($A255,'Plan de acci�n consolidado 2025'!$A$3:$V$504,L$1,0)</f>
        <v>N/A</v>
      </c>
      <c r="M255" t="str">
        <f>VLOOKUP($A255,'Plan de acci�n consolidado 2025'!$A$3:$V$504,M$1,0)</f>
        <v>N/A</v>
      </c>
      <c r="N255" t="str">
        <f>VLOOKUP($A255,'Plan de acci�n consolidado 2025'!$A$3:$V$504,N$1,0)</f>
        <v>N/A</v>
      </c>
      <c r="O255" t="str">
        <f>VLOOKUP($A255,'Plan de acci�n consolidado 2025'!$A$3:$V$504,O$1,0)</f>
        <v>Diligenciar check list del evento con la fecha definitiva igual a la publicada en el  calendario de eventos (documento de check list para la realización del evento / único entregable)</v>
      </c>
      <c r="P255">
        <f>VLOOKUP($A255,'Plan de acci�n consolidado 2025'!$A$3:$V$504,P$1,0)</f>
        <v>25</v>
      </c>
      <c r="Q255">
        <f>VLOOKUP($A255,'Plan de acci�n consolidado 2025'!$A$3:$V$504,Q$1,0)</f>
        <v>1</v>
      </c>
      <c r="R255" t="str">
        <f>VLOOKUP($A255,'Plan de acci�n consolidado 2025'!$A$3:$V$504,R$1,0)</f>
        <v>Númerica</v>
      </c>
      <c r="S255" t="str">
        <f>VLOOKUP($A255,'Plan de acci�n consolidado 2025'!$A$3:$V$504,S$1,0)</f>
        <v># de check lista diligenciados / 1 check lista a diligenciar</v>
      </c>
      <c r="T255" s="183" t="str">
        <f>VLOOKUP($A255,'Plan de acci�n consolidado 2025'!$A$3:$V$504,T$1,0)</f>
        <v>2025-09-08</v>
      </c>
      <c r="U255" s="183" t="str">
        <f>VLOOKUP($A255,'Plan de acci�n consolidado 2025'!$A$3:$V$504,U$1,0)</f>
        <v>2025-10-17</v>
      </c>
      <c r="V255" t="str">
        <f>VLOOKUP($A255,'Plan de acci�n consolidado 2025'!$A$3:$V$504,V$1,0)</f>
        <v>4000-DESPACHO DEL SUPERINTENDENTE DELEGADO PARA ASUNTOS JURISDICCIONALES</v>
      </c>
      <c r="W255"/>
      <c r="X255"/>
    </row>
    <row r="256" spans="1:24" x14ac:dyDescent="0.25">
      <c r="A256" s="31" t="s">
        <v>1080</v>
      </c>
      <c r="B256" t="str">
        <f>VLOOKUP($A256,'Plan de acci�n consolidado 2025'!$A$3:$V$504,B$1,0)</f>
        <v>4000-DESPACHO DEL SUPERINTENDENTE DELEGADO PARA ASUNTOS JURISDICCIONALES</v>
      </c>
      <c r="C256">
        <f>VLOOKUP($A256,'Plan de acci�n consolidado 2025'!$A$3:$V$504,C$1,0)</f>
        <v>2</v>
      </c>
      <c r="D256" t="str">
        <f>VLOOKUP($A256,'Plan de acci�n consolidado 2025'!$A$3:$V$504,D$1,0)</f>
        <v>Actividad propia</v>
      </c>
      <c r="E256" t="str">
        <f>VLOOKUP($A256,'Plan de acci�n consolidado 2025'!$A$3:$V$504,E$1,0)</f>
        <v>4000.6.4</v>
      </c>
      <c r="F256" t="str">
        <f>VLOOKUP($A256,'Plan de acci�n consolidado 2025'!$A$3:$V$504,F$1,0)</f>
        <v>N/A</v>
      </c>
      <c r="G256" t="str">
        <f>VLOOKUP($A256,'Plan de acci�n consolidado 2025'!$A$3:$V$504,G$1,0)</f>
        <v>N/A</v>
      </c>
      <c r="H256" t="str">
        <f>VLOOKUP($A256,'Plan de acci�n consolidado 2025'!$A$3:$V$504,H$1,0)</f>
        <v>N/A</v>
      </c>
      <c r="I256" t="str">
        <f>VLOOKUP($A256,'Plan de acci�n consolidado 2025'!$A$3:$V$504,I$1,0)</f>
        <v>N/A</v>
      </c>
      <c r="J256" t="str">
        <f>VLOOKUP($A256,'Plan de acci�n consolidado 2025'!$A$3:$V$504,J$1,0)</f>
        <v>N/A</v>
      </c>
      <c r="K256" t="str">
        <f>VLOOKUP($A256,'Plan de acci�n consolidado 2025'!$A$3:$V$504,K$1,0)</f>
        <v>N/A</v>
      </c>
      <c r="L256" t="str">
        <f>VLOOKUP($A256,'Plan de acci�n consolidado 2025'!$A$3:$V$504,L$1,0)</f>
        <v>N/A</v>
      </c>
      <c r="M256" t="str">
        <f>VLOOKUP($A256,'Plan de acci�n consolidado 2025'!$A$3:$V$504,M$1,0)</f>
        <v>N/A</v>
      </c>
      <c r="N256" t="str">
        <f>VLOOKUP($A256,'Plan de acci�n consolidado 2025'!$A$3:$V$504,N$1,0)</f>
        <v>N/A</v>
      </c>
      <c r="O256" t="str">
        <f>VLOOKUP($A256,'Plan de acci�n consolidado 2025'!$A$3:$V$504,O$1,0)</f>
        <v>Elaborar y enviar agenda definitiva para ser publicada (correo electrónico con agenda definitiva / único entregable)</v>
      </c>
      <c r="P256">
        <f>VLOOKUP($A256,'Plan de acci�n consolidado 2025'!$A$3:$V$504,P$1,0)</f>
        <v>25</v>
      </c>
      <c r="Q256">
        <f>VLOOKUP($A256,'Plan de acci�n consolidado 2025'!$A$3:$V$504,Q$1,0)</f>
        <v>1</v>
      </c>
      <c r="R256" t="str">
        <f>VLOOKUP($A256,'Plan de acci�n consolidado 2025'!$A$3:$V$504,R$1,0)</f>
        <v>Númerica</v>
      </c>
      <c r="S256" t="str">
        <f>VLOOKUP($A256,'Plan de acci�n consolidado 2025'!$A$3:$V$504,S$1,0)</f>
        <v># de agendas definitivas elaboradas y enviadas / 1 agendas a elaborar y enviar</v>
      </c>
      <c r="T256" s="183" t="str">
        <f>VLOOKUP($A256,'Plan de acci�n consolidado 2025'!$A$3:$V$504,T$1,0)</f>
        <v>2025-10-20</v>
      </c>
      <c r="U256" s="183" t="str">
        <f>VLOOKUP($A256,'Plan de acci�n consolidado 2025'!$A$3:$V$504,U$1,0)</f>
        <v>2025-11-07</v>
      </c>
      <c r="V256" t="str">
        <f>VLOOKUP($A256,'Plan de acci�n consolidado 2025'!$A$3:$V$504,V$1,0)</f>
        <v>4000-DESPACHO DEL SUPERINTENDENTE DELEGADO PARA ASUNTOS JURISDICCIONALES</v>
      </c>
      <c r="W256"/>
      <c r="X256"/>
    </row>
    <row r="257" spans="1:24" x14ac:dyDescent="0.25">
      <c r="A257" s="31" t="s">
        <v>1082</v>
      </c>
      <c r="B257" t="str">
        <f>VLOOKUP($A257,'Plan de acci�n consolidado 2025'!$A$3:$V$504,B$1,0)</f>
        <v>4000-DESPACHO DEL SUPERINTENDENTE DELEGADO PARA ASUNTOS JURISDICCIONALES</v>
      </c>
      <c r="C257">
        <f>VLOOKUP($A257,'Plan de acci�n consolidado 2025'!$A$3:$V$504,C$1,0)</f>
        <v>2</v>
      </c>
      <c r="D257" t="str">
        <f>VLOOKUP($A257,'Plan de acci�n consolidado 2025'!$A$3:$V$504,D$1,0)</f>
        <v>Actividad sin participaci�n</v>
      </c>
      <c r="E257" t="str">
        <f>VLOOKUP($A257,'Plan de acci�n consolidado 2025'!$A$3:$V$504,E$1,0)</f>
        <v>4000.6.5</v>
      </c>
      <c r="F257" t="str">
        <f>VLOOKUP($A257,'Plan de acci�n consolidado 2025'!$A$3:$V$504,F$1,0)</f>
        <v>N/A</v>
      </c>
      <c r="G257" t="str">
        <f>VLOOKUP($A257,'Plan de acci�n consolidado 2025'!$A$3:$V$504,G$1,0)</f>
        <v>N/A</v>
      </c>
      <c r="H257" t="str">
        <f>VLOOKUP($A257,'Plan de acci�n consolidado 2025'!$A$3:$V$504,H$1,0)</f>
        <v>N/A</v>
      </c>
      <c r="I257" t="str">
        <f>VLOOKUP($A257,'Plan de acci�n consolidado 2025'!$A$3:$V$504,I$1,0)</f>
        <v>N/A</v>
      </c>
      <c r="J257" t="str">
        <f>VLOOKUP($A257,'Plan de acci�n consolidado 2025'!$A$3:$V$504,J$1,0)</f>
        <v>N/A</v>
      </c>
      <c r="K257" t="str">
        <f>VLOOKUP($A257,'Plan de acci�n consolidado 2025'!$A$3:$V$504,K$1,0)</f>
        <v>N/A</v>
      </c>
      <c r="L257" t="str">
        <f>VLOOKUP($A257,'Plan de acci�n consolidado 2025'!$A$3:$V$504,L$1,0)</f>
        <v>N/A</v>
      </c>
      <c r="M257" t="str">
        <f>VLOOKUP($A257,'Plan de acci�n consolidado 2025'!$A$3:$V$504,M$1,0)</f>
        <v>N/A</v>
      </c>
      <c r="N257" t="str">
        <f>VLOOKUP($A257,'Plan de acci�n consolidado 2025'!$A$3:$V$504,N$1,0)</f>
        <v>N/A</v>
      </c>
      <c r="O257" t="str">
        <f>VLOOKUP($A257,'Plan de acci�n consolidado 2025'!$A$3:$V$504,O$1,0)</f>
        <v>Publicar Agenda definitiva (Captura de pantalla de la publicación/ único entregable)</v>
      </c>
      <c r="P257">
        <f>VLOOKUP($A257,'Plan de acci�n consolidado 2025'!$A$3:$V$504,P$1,0)</f>
        <v>0</v>
      </c>
      <c r="Q257">
        <f>VLOOKUP($A257,'Plan de acci�n consolidado 2025'!$A$3:$V$504,Q$1,0)</f>
        <v>1</v>
      </c>
      <c r="R257" t="str">
        <f>VLOOKUP($A257,'Plan de acci�n consolidado 2025'!$A$3:$V$504,R$1,0)</f>
        <v>Númerica</v>
      </c>
      <c r="S257" t="str">
        <f>VLOOKUP($A257,'Plan de acci�n consolidado 2025'!$A$3:$V$504,S$1,0)</f>
        <v># de agendas publicadas / 1 agendas a publicar</v>
      </c>
      <c r="T257" s="183" t="str">
        <f>VLOOKUP($A257,'Plan de acci�n consolidado 2025'!$A$3:$V$504,T$1,0)</f>
        <v>2025-11-10</v>
      </c>
      <c r="U257" s="183" t="str">
        <f>VLOOKUP($A257,'Plan de acci�n consolidado 2025'!$A$3:$V$504,U$1,0)</f>
        <v>2025-11-14</v>
      </c>
      <c r="V257" t="str">
        <f>VLOOKUP($A257,'Plan de acci�n consolidado 2025'!$A$3:$V$504,V$1,0)</f>
        <v>20-OFICINA DE TECNOLOGÍA E INFORMÁTICA</v>
      </c>
      <c r="W257"/>
      <c r="X257"/>
    </row>
    <row r="258" spans="1:24" x14ac:dyDescent="0.25">
      <c r="A258" s="31" t="s">
        <v>1084</v>
      </c>
      <c r="B258" t="str">
        <f>VLOOKUP($A258,'Plan de acci�n consolidado 2025'!$A$3:$V$504,B$1,0)</f>
        <v>4000-DESPACHO DEL SUPERINTENDENTE DELEGADO PARA ASUNTOS JURISDICCIONALES</v>
      </c>
      <c r="C258">
        <f>VLOOKUP($A258,'Plan de acci�n consolidado 2025'!$A$3:$V$504,C$1,0)</f>
        <v>2</v>
      </c>
      <c r="D258" t="str">
        <f>VLOOKUP($A258,'Plan de acci�n consolidado 2025'!$A$3:$V$504,D$1,0)</f>
        <v>Actividad propia</v>
      </c>
      <c r="E258" t="str">
        <f>VLOOKUP($A258,'Plan de acci�n consolidado 2025'!$A$3:$V$504,E$1,0)</f>
        <v>4000.6.6</v>
      </c>
      <c r="F258" t="str">
        <f>VLOOKUP($A258,'Plan de acci�n consolidado 2025'!$A$3:$V$504,F$1,0)</f>
        <v>N/A</v>
      </c>
      <c r="G258" t="str">
        <f>VLOOKUP($A258,'Plan de acci�n consolidado 2025'!$A$3:$V$504,G$1,0)</f>
        <v>N/A</v>
      </c>
      <c r="H258" t="str">
        <f>VLOOKUP($A258,'Plan de acci�n consolidado 2025'!$A$3:$V$504,H$1,0)</f>
        <v>N/A</v>
      </c>
      <c r="I258" t="str">
        <f>VLOOKUP($A258,'Plan de acci�n consolidado 2025'!$A$3:$V$504,I$1,0)</f>
        <v>N/A</v>
      </c>
      <c r="J258" t="str">
        <f>VLOOKUP($A258,'Plan de acci�n consolidado 2025'!$A$3:$V$504,J$1,0)</f>
        <v>N/A</v>
      </c>
      <c r="K258" t="str">
        <f>VLOOKUP($A258,'Plan de acci�n consolidado 2025'!$A$3:$V$504,K$1,0)</f>
        <v>N/A</v>
      </c>
      <c r="L258" t="str">
        <f>VLOOKUP($A258,'Plan de acci�n consolidado 2025'!$A$3:$V$504,L$1,0)</f>
        <v>N/A</v>
      </c>
      <c r="M258" t="str">
        <f>VLOOKUP($A258,'Plan de acci�n consolidado 2025'!$A$3:$V$504,M$1,0)</f>
        <v>N/A</v>
      </c>
      <c r="N258" t="str">
        <f>VLOOKUP($A258,'Plan de acci�n consolidado 2025'!$A$3:$V$504,N$1,0)</f>
        <v>N/A</v>
      </c>
      <c r="O258" t="str">
        <f>VLOOKUP($A258,'Plan de acci�n consolidado 2025'!$A$3:$V$504,O$1,0)</f>
        <v>Realizar el evento (fotografías del evento realizado / único entregable)</v>
      </c>
      <c r="P258">
        <f>VLOOKUP($A258,'Plan de acci�n consolidado 2025'!$A$3:$V$504,P$1,0)</f>
        <v>25</v>
      </c>
      <c r="Q258">
        <f>VLOOKUP($A258,'Plan de acci�n consolidado 2025'!$A$3:$V$504,Q$1,0)</f>
        <v>1</v>
      </c>
      <c r="R258" t="str">
        <f>VLOOKUP($A258,'Plan de acci�n consolidado 2025'!$A$3:$V$504,R$1,0)</f>
        <v>Númerica</v>
      </c>
      <c r="S258" t="str">
        <f>VLOOKUP($A258,'Plan de acci�n consolidado 2025'!$A$3:$V$504,S$1,0)</f>
        <v># de eventos realizados / 1 evento a realizar</v>
      </c>
      <c r="T258" s="183" t="str">
        <f>VLOOKUP($A258,'Plan de acci�n consolidado 2025'!$A$3:$V$504,T$1,0)</f>
        <v>2025-11-18</v>
      </c>
      <c r="U258" s="183" t="str">
        <f>VLOOKUP($A258,'Plan de acci�n consolidado 2025'!$A$3:$V$504,U$1,0)</f>
        <v>2025-12-05</v>
      </c>
      <c r="V258" t="str">
        <f>VLOOKUP($A258,'Plan de acci�n consolidado 2025'!$A$3:$V$504,V$1,0)</f>
        <v>4000-DESPACHO DEL SUPERINTENDENTE DELEGADO PARA ASUNTOS JURISDICCIONALES;
73-GRUPO DE TRABAJO DE COMUNICACION</v>
      </c>
      <c r="W258"/>
      <c r="X258"/>
    </row>
    <row r="259" spans="1:24" x14ac:dyDescent="0.25">
      <c r="A259" s="31" t="s">
        <v>1087</v>
      </c>
      <c r="B259" t="str">
        <f>VLOOKUP($A259,'Plan de acci�n consolidado 2025'!$A$3:$V$504,B$1,0)</f>
        <v>4000-DESPACHO DEL SUPERINTENDENTE DELEGADO PARA ASUNTOS JURISDICCIONALES</v>
      </c>
      <c r="C259">
        <f>VLOOKUP($A259,'Plan de acci�n consolidado 2025'!$A$3:$V$504,C$1,0)</f>
        <v>2</v>
      </c>
      <c r="D259" t="str">
        <f>VLOOKUP($A259,'Plan de acci�n consolidado 2025'!$A$3:$V$504,D$1,0)</f>
        <v>Producto Eliminada</v>
      </c>
      <c r="E259" t="str">
        <f>VLOOKUP($A259,'Plan de acci�n consolidado 2025'!$A$3:$V$504,E$1,0)</f>
        <v>4000.7</v>
      </c>
      <c r="F259" t="str">
        <f>VLOOKUP($A259,'Plan de acci�n consolidado 2025'!$A$3:$V$504,F$1,0)</f>
        <v>Innovador</v>
      </c>
      <c r="G259" t="str">
        <f>VLOOKUP($A259,'Plan de acci�n consolidado 2025'!$A$3:$V$504,G$1,0)</f>
        <v xml:space="preserve">Generar sinergias con agentes nacionales e internacionales que permitan potenciar las capacidades de la SIC.
</v>
      </c>
      <c r="H259" t="str">
        <f>VLOOKUP($A259,'Plan de acci�n consolidado 2025'!$A$3:$V$504,H$1,0)</f>
        <v xml:space="preserve">Cumplimiento de productos del PAI asociados a Generar sinergias con agentes nacionales e internacionales que permitan potenciar las capacidades de la SIC.
</v>
      </c>
      <c r="I259" t="str">
        <f>VLOOKUP($A259,'Plan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59" t="str">
        <f>VLOOKUP($A259,'Plan de acci�n consolidado 2025'!$A$3:$V$504,J$1,0)</f>
        <v>N/A</v>
      </c>
      <c r="K259" t="str">
        <f>VLOOKUP($A259,'Plan de acci�n consolidado 2025'!$A$3:$V$504,K$1,0)</f>
        <v>Si</v>
      </c>
      <c r="L259" t="str">
        <f>VLOOKUP($A259,'Plan de acci�n consolidado 2025'!$A$3:$V$504,L$1,0)</f>
        <v>C-3503-0200-0011-40401c</v>
      </c>
      <c r="M259" t="str">
        <f>VLOOKUP($A259,'Plan de acci�n consolidado 2025'!$A$3:$V$504,M$1,0)</f>
        <v>Política Participación Ciudadana en la Gestión Pública _DIMENSIÓN Gestión con Valores para Resultados</v>
      </c>
      <c r="N259" t="str">
        <f>VLOOKUP($A259,'Plan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59" t="str">
        <f>VLOOKUP($A259,'Plan de acci�n consolidado 2025'!$A$3:$V$504,O$1,0)</f>
        <v>II Congreso de autoridades administrativas investidas con funciones jurisdiccionales en materia de competencia desleal y propiedad industrial, realizado.   (fotografías del evento realizado /único entregable).</v>
      </c>
      <c r="P259">
        <f>VLOOKUP($A259,'Plan de acci�n consolidado 2025'!$A$3:$V$504,P$1,0)</f>
        <v>12</v>
      </c>
      <c r="Q259">
        <f>VLOOKUP($A259,'Plan de acci�n consolidado 2025'!$A$3:$V$504,Q$1,0)</f>
        <v>1</v>
      </c>
      <c r="R259" t="str">
        <f>VLOOKUP($A259,'Plan de acci�n consolidado 2025'!$A$3:$V$504,R$1,0)</f>
        <v>Númerica</v>
      </c>
      <c r="S259" t="str">
        <f>VLOOKUP($A259,'Plan de acci�n consolidado 2025'!$A$3:$V$504,S$1,0)</f>
        <v># de encuentro de autoridades realizado / 1 Encuentro de autoridades a realizar</v>
      </c>
      <c r="T259" s="183" t="str">
        <f>VLOOKUP($A259,'Plan de acci�n consolidado 2025'!$A$3:$V$504,T$1,0)</f>
        <v>2025-02-03</v>
      </c>
      <c r="U259" s="183" t="str">
        <f>VLOOKUP($A259,'Plan de acci�n consolidado 2025'!$A$3:$V$504,U$1,0)</f>
        <v>2025-12-05</v>
      </c>
      <c r="V259" t="str">
        <f>VLOOKUP($A259,'Plan de acci�n consolidado 2025'!$A$3:$V$504,V$1,0)</f>
        <v>20-OFICINA DE TECNOLOGÍA E INFORMÁTICA;
4000-DESPACHO DEL SUPERINTENDENTE DELEGADO PARA ASUNTOS JURISDICCIONALES;
73-GRUPO DE TRABAJO DE COMUNICACION</v>
      </c>
      <c r="W259"/>
      <c r="X259"/>
    </row>
    <row r="260" spans="1:24" x14ac:dyDescent="0.25">
      <c r="A260" s="31" t="s">
        <v>1088</v>
      </c>
      <c r="B260" t="str">
        <f>VLOOKUP($A260,'Plan de acci�n consolidado 2025'!$A$3:$V$504,B$1,0)</f>
        <v>4000-DESPACHO DEL SUPERINTENDENTE DELEGADO PARA ASUNTOS JURISDICCIONALES</v>
      </c>
      <c r="C260">
        <f>VLOOKUP($A260,'Plan de acci�n consolidado 2025'!$A$3:$V$504,C$1,0)</f>
        <v>2</v>
      </c>
      <c r="D260" t="str">
        <f>VLOOKUP($A260,'Plan de acci�n consolidado 2025'!$A$3:$V$504,D$1,0)</f>
        <v>Actividad propia eliminada</v>
      </c>
      <c r="E260" t="str">
        <f>VLOOKUP($A260,'Plan de acci�n consolidado 2025'!$A$3:$V$504,E$1,0)</f>
        <v>4000.7.1</v>
      </c>
      <c r="F260" t="str">
        <f>VLOOKUP($A260,'Plan de acci�n consolidado 2025'!$A$3:$V$504,F$1,0)</f>
        <v>N/A</v>
      </c>
      <c r="G260" t="str">
        <f>VLOOKUP($A260,'Plan de acci�n consolidado 2025'!$A$3:$V$504,G$1,0)</f>
        <v>N/A</v>
      </c>
      <c r="H260" t="str">
        <f>VLOOKUP($A260,'Plan de acci�n consolidado 2025'!$A$3:$V$504,H$1,0)</f>
        <v>N/A</v>
      </c>
      <c r="I260" t="str">
        <f>VLOOKUP($A260,'Plan de acci�n consolidado 2025'!$A$3:$V$504,I$1,0)</f>
        <v>N/A</v>
      </c>
      <c r="J260" t="str">
        <f>VLOOKUP($A260,'Plan de acci�n consolidado 2025'!$A$3:$V$504,J$1,0)</f>
        <v>N/A</v>
      </c>
      <c r="K260" t="str">
        <f>VLOOKUP($A260,'Plan de acci�n consolidado 2025'!$A$3:$V$504,K$1,0)</f>
        <v>N/A</v>
      </c>
      <c r="L260" t="str">
        <f>VLOOKUP($A260,'Plan de acci�n consolidado 2025'!$A$3:$V$504,L$1,0)</f>
        <v>N/A</v>
      </c>
      <c r="M260" t="str">
        <f>VLOOKUP($A260,'Plan de acci�n consolidado 2025'!$A$3:$V$504,M$1,0)</f>
        <v>N/A</v>
      </c>
      <c r="N260" t="str">
        <f>VLOOKUP($A260,'Plan de acci�n consolidado 2025'!$A$3:$V$504,N$1,0)</f>
        <v>N/A</v>
      </c>
      <c r="O260" t="str">
        <f>VLOOKUP($A260,'Plan de acci�n consolidado 2025'!$A$3:$V$504,O$1,0)</f>
        <v>Solicitar publicación de la fecha del evento en el calendario de eventos de la entidad  al Grupo de trabajo de Comunicaciones   (correo electrónico enviado con la fecha del evento/único entregable)</v>
      </c>
      <c r="P260">
        <f>VLOOKUP($A260,'Plan de acci�n consolidado 2025'!$A$3:$V$504,P$1,0)</f>
        <v>25</v>
      </c>
      <c r="Q260">
        <f>VLOOKUP($A260,'Plan de acci�n consolidado 2025'!$A$3:$V$504,Q$1,0)</f>
        <v>1</v>
      </c>
      <c r="R260" t="str">
        <f>VLOOKUP($A260,'Plan de acci�n consolidado 2025'!$A$3:$V$504,R$1,0)</f>
        <v>Númerica</v>
      </c>
      <c r="S260" t="str">
        <f>VLOOKUP($A260,'Plan de acci�n consolidado 2025'!$A$3:$V$504,S$1,0)</f>
        <v># de publicaciones solicitadas / 1 publicaciones a solicitar</v>
      </c>
      <c r="T260" s="183" t="str">
        <f>VLOOKUP($A260,'Plan de acci�n consolidado 2025'!$A$3:$V$504,T$1,0)</f>
        <v>2025-02-03</v>
      </c>
      <c r="U260" s="183" t="str">
        <f>VLOOKUP($A260,'Plan de acci�n consolidado 2025'!$A$3:$V$504,U$1,0)</f>
        <v>2025-05-30</v>
      </c>
      <c r="V260" t="str">
        <f>VLOOKUP($A260,'Plan de acci�n consolidado 2025'!$A$3:$V$504,V$1,0)</f>
        <v>4000-DESPACHO DEL SUPERINTENDENTE DELEGADO PARA ASUNTOS JURISDICCIONALES</v>
      </c>
      <c r="W260"/>
      <c r="X260"/>
    </row>
    <row r="261" spans="1:24" x14ac:dyDescent="0.25">
      <c r="A261" s="31" t="s">
        <v>1089</v>
      </c>
      <c r="B261" t="str">
        <f>VLOOKUP($A261,'Plan de acci�n consolidado 2025'!$A$3:$V$504,B$1,0)</f>
        <v>4000-DESPACHO DEL SUPERINTENDENTE DELEGADO PARA ASUNTOS JURISDICCIONALES</v>
      </c>
      <c r="C261">
        <f>VLOOKUP($A261,'Plan de acci�n consolidado 2025'!$A$3:$V$504,C$1,0)</f>
        <v>2</v>
      </c>
      <c r="D261" t="str">
        <f>VLOOKUP($A261,'Plan de acci�n consolidado 2025'!$A$3:$V$504,D$1,0)</f>
        <v>Actividad sin participación Eliminada</v>
      </c>
      <c r="E261" t="str">
        <f>VLOOKUP($A261,'Plan de acci�n consolidado 2025'!$A$3:$V$504,E$1,0)</f>
        <v>4000.7.2</v>
      </c>
      <c r="F261" t="str">
        <f>VLOOKUP($A261,'Plan de acci�n consolidado 2025'!$A$3:$V$504,F$1,0)</f>
        <v>N/A</v>
      </c>
      <c r="G261" t="str">
        <f>VLOOKUP($A261,'Plan de acci�n consolidado 2025'!$A$3:$V$504,G$1,0)</f>
        <v>N/A</v>
      </c>
      <c r="H261" t="str">
        <f>VLOOKUP($A261,'Plan de acci�n consolidado 2025'!$A$3:$V$504,H$1,0)</f>
        <v>N/A</v>
      </c>
      <c r="I261" t="str">
        <f>VLOOKUP($A261,'Plan de acci�n consolidado 2025'!$A$3:$V$504,I$1,0)</f>
        <v>N/A</v>
      </c>
      <c r="J261" t="str">
        <f>VLOOKUP($A261,'Plan de acci�n consolidado 2025'!$A$3:$V$504,J$1,0)</f>
        <v>N/A</v>
      </c>
      <c r="K261" t="str">
        <f>VLOOKUP($A261,'Plan de acci�n consolidado 2025'!$A$3:$V$504,K$1,0)</f>
        <v>N/A</v>
      </c>
      <c r="L261" t="str">
        <f>VLOOKUP($A261,'Plan de acci�n consolidado 2025'!$A$3:$V$504,L$1,0)</f>
        <v>N/A</v>
      </c>
      <c r="M261" t="str">
        <f>VLOOKUP($A261,'Plan de acci�n consolidado 2025'!$A$3:$V$504,M$1,0)</f>
        <v>N/A</v>
      </c>
      <c r="N261" t="str">
        <f>VLOOKUP($A261,'Plan de acci�n consolidado 2025'!$A$3:$V$504,N$1,0)</f>
        <v>N/A</v>
      </c>
      <c r="O261" t="str">
        <f>VLOOKUP($A261,'Plan de acci�n consolidado 2025'!$A$3:$V$504,O$1,0)</f>
        <v>Publicar fecha del evento en calendario de la entidad (captura de pantalla de la publicación de la fecha del evento / único entregable)</v>
      </c>
      <c r="P261">
        <f>VLOOKUP($A261,'Plan de acci�n consolidado 2025'!$A$3:$V$504,P$1,0)</f>
        <v>0</v>
      </c>
      <c r="Q261">
        <f>VLOOKUP($A261,'Plan de acci�n consolidado 2025'!$A$3:$V$504,Q$1,0)</f>
        <v>1</v>
      </c>
      <c r="R261" t="str">
        <f>VLOOKUP($A261,'Plan de acci�n consolidado 2025'!$A$3:$V$504,R$1,0)</f>
        <v>Númerica</v>
      </c>
      <c r="S261" t="str">
        <f>VLOOKUP($A261,'Plan de acci�n consolidado 2025'!$A$3:$V$504,S$1,0)</f>
        <v># de publicaciones realizadas / 1 publicaciones a realizar</v>
      </c>
      <c r="T261" s="183" t="str">
        <f>VLOOKUP($A261,'Plan de acci�n consolidado 2025'!$A$3:$V$504,T$1,0)</f>
        <v>2025-06-03</v>
      </c>
      <c r="U261" s="183" t="str">
        <f>VLOOKUP($A261,'Plan de acci�n consolidado 2025'!$A$3:$V$504,U$1,0)</f>
        <v>2025-09-05</v>
      </c>
      <c r="V261" t="str">
        <f>VLOOKUP($A261,'Plan de acci�n consolidado 2025'!$A$3:$V$504,V$1,0)</f>
        <v>73-GRUPO DE TRABAJO DE COMUNICACION</v>
      </c>
      <c r="W261"/>
      <c r="X261"/>
    </row>
    <row r="262" spans="1:24" x14ac:dyDescent="0.25">
      <c r="A262" s="31" t="s">
        <v>1090</v>
      </c>
      <c r="B262" t="str">
        <f>VLOOKUP($A262,'Plan de acci�n consolidado 2025'!$A$3:$V$504,B$1,0)</f>
        <v>4000-DESPACHO DEL SUPERINTENDENTE DELEGADO PARA ASUNTOS JURISDICCIONALES</v>
      </c>
      <c r="C262">
        <f>VLOOKUP($A262,'Plan de acci�n consolidado 2025'!$A$3:$V$504,C$1,0)</f>
        <v>2</v>
      </c>
      <c r="D262" t="str">
        <f>VLOOKUP($A262,'Plan de acci�n consolidado 2025'!$A$3:$V$504,D$1,0)</f>
        <v>Actividad propia eliminada</v>
      </c>
      <c r="E262" t="str">
        <f>VLOOKUP($A262,'Plan de acci�n consolidado 2025'!$A$3:$V$504,E$1,0)</f>
        <v>4000.7.3</v>
      </c>
      <c r="F262" t="str">
        <f>VLOOKUP($A262,'Plan de acci�n consolidado 2025'!$A$3:$V$504,F$1,0)</f>
        <v>N/A</v>
      </c>
      <c r="G262" t="str">
        <f>VLOOKUP($A262,'Plan de acci�n consolidado 2025'!$A$3:$V$504,G$1,0)</f>
        <v>N/A</v>
      </c>
      <c r="H262" t="str">
        <f>VLOOKUP($A262,'Plan de acci�n consolidado 2025'!$A$3:$V$504,H$1,0)</f>
        <v>N/A</v>
      </c>
      <c r="I262" t="str">
        <f>VLOOKUP($A262,'Plan de acci�n consolidado 2025'!$A$3:$V$504,I$1,0)</f>
        <v>N/A</v>
      </c>
      <c r="J262" t="str">
        <f>VLOOKUP($A262,'Plan de acci�n consolidado 2025'!$A$3:$V$504,J$1,0)</f>
        <v>N/A</v>
      </c>
      <c r="K262" t="str">
        <f>VLOOKUP($A262,'Plan de acci�n consolidado 2025'!$A$3:$V$504,K$1,0)</f>
        <v>N/A</v>
      </c>
      <c r="L262" t="str">
        <f>VLOOKUP($A262,'Plan de acci�n consolidado 2025'!$A$3:$V$504,L$1,0)</f>
        <v>N/A</v>
      </c>
      <c r="M262" t="str">
        <f>VLOOKUP($A262,'Plan de acci�n consolidado 2025'!$A$3:$V$504,M$1,0)</f>
        <v>N/A</v>
      </c>
      <c r="N262" t="str">
        <f>VLOOKUP($A262,'Plan de acci�n consolidado 2025'!$A$3:$V$504,N$1,0)</f>
        <v>N/A</v>
      </c>
      <c r="O262" t="str">
        <f>VLOOKUP($A262,'Plan de acci�n consolidado 2025'!$A$3:$V$504,O$1,0)</f>
        <v>Diligenciar check list del evento con la fecha definitiva igual a la publicada en el  calendario de eventos (documento de check list para la realización del evento / único entregable)</v>
      </c>
      <c r="P262">
        <f>VLOOKUP($A262,'Plan de acci�n consolidado 2025'!$A$3:$V$504,P$1,0)</f>
        <v>25</v>
      </c>
      <c r="Q262">
        <f>VLOOKUP($A262,'Plan de acci�n consolidado 2025'!$A$3:$V$504,Q$1,0)</f>
        <v>1</v>
      </c>
      <c r="R262" t="str">
        <f>VLOOKUP($A262,'Plan de acci�n consolidado 2025'!$A$3:$V$504,R$1,0)</f>
        <v>Númerica</v>
      </c>
      <c r="S262" t="str">
        <f>VLOOKUP($A262,'Plan de acci�n consolidado 2025'!$A$3:$V$504,S$1,0)</f>
        <v># de check lista diligenciados / 1 check lista a diligenciar</v>
      </c>
      <c r="T262" s="183" t="str">
        <f>VLOOKUP($A262,'Plan de acci�n consolidado 2025'!$A$3:$V$504,T$1,0)</f>
        <v>2025-09-08</v>
      </c>
      <c r="U262" s="183" t="str">
        <f>VLOOKUP($A262,'Plan de acci�n consolidado 2025'!$A$3:$V$504,U$1,0)</f>
        <v>2025-10-17</v>
      </c>
      <c r="V262" t="str">
        <f>VLOOKUP($A262,'Plan de acci�n consolidado 2025'!$A$3:$V$504,V$1,0)</f>
        <v>4000-DESPACHO DEL SUPERINTENDENTE DELEGADO PARA ASUNTOS JURISDICCIONALES</v>
      </c>
      <c r="W262"/>
      <c r="X262"/>
    </row>
    <row r="263" spans="1:24" x14ac:dyDescent="0.25">
      <c r="A263" s="31" t="s">
        <v>1091</v>
      </c>
      <c r="B263" t="str">
        <f>VLOOKUP($A263,'Plan de acci�n consolidado 2025'!$A$3:$V$504,B$1,0)</f>
        <v>4000-DESPACHO DEL SUPERINTENDENTE DELEGADO PARA ASUNTOS JURISDICCIONALES</v>
      </c>
      <c r="C263">
        <f>VLOOKUP($A263,'Plan de acci�n consolidado 2025'!$A$3:$V$504,C$1,0)</f>
        <v>2</v>
      </c>
      <c r="D263" t="str">
        <f>VLOOKUP($A263,'Plan de acci�n consolidado 2025'!$A$3:$V$504,D$1,0)</f>
        <v>Actividad propia eliminada</v>
      </c>
      <c r="E263" t="str">
        <f>VLOOKUP($A263,'Plan de acci�n consolidado 2025'!$A$3:$V$504,E$1,0)</f>
        <v>4000.7.4</v>
      </c>
      <c r="F263" t="str">
        <f>VLOOKUP($A263,'Plan de acci�n consolidado 2025'!$A$3:$V$504,F$1,0)</f>
        <v>N/A</v>
      </c>
      <c r="G263" t="str">
        <f>VLOOKUP($A263,'Plan de acci�n consolidado 2025'!$A$3:$V$504,G$1,0)</f>
        <v>N/A</v>
      </c>
      <c r="H263" t="str">
        <f>VLOOKUP($A263,'Plan de acci�n consolidado 2025'!$A$3:$V$504,H$1,0)</f>
        <v>N/A</v>
      </c>
      <c r="I263" t="str">
        <f>VLOOKUP($A263,'Plan de acci�n consolidado 2025'!$A$3:$V$504,I$1,0)</f>
        <v>N/A</v>
      </c>
      <c r="J263" t="str">
        <f>VLOOKUP($A263,'Plan de acci�n consolidado 2025'!$A$3:$V$504,J$1,0)</f>
        <v>N/A</v>
      </c>
      <c r="K263" t="str">
        <f>VLOOKUP($A263,'Plan de acci�n consolidado 2025'!$A$3:$V$504,K$1,0)</f>
        <v>N/A</v>
      </c>
      <c r="L263" t="str">
        <f>VLOOKUP($A263,'Plan de acci�n consolidado 2025'!$A$3:$V$504,L$1,0)</f>
        <v>N/A</v>
      </c>
      <c r="M263" t="str">
        <f>VLOOKUP($A263,'Plan de acci�n consolidado 2025'!$A$3:$V$504,M$1,0)</f>
        <v>N/A</v>
      </c>
      <c r="N263" t="str">
        <f>VLOOKUP($A263,'Plan de acci�n consolidado 2025'!$A$3:$V$504,N$1,0)</f>
        <v>N/A</v>
      </c>
      <c r="O263" t="str">
        <f>VLOOKUP($A263,'Plan de acci�n consolidado 2025'!$A$3:$V$504,O$1,0)</f>
        <v>Elaborar y enviar agenda definitiva para ser publicada (correo electrónico con agenda definitiva / único entregable)</v>
      </c>
      <c r="P263">
        <f>VLOOKUP($A263,'Plan de acci�n consolidado 2025'!$A$3:$V$504,P$1,0)</f>
        <v>25</v>
      </c>
      <c r="Q263">
        <f>VLOOKUP($A263,'Plan de acci�n consolidado 2025'!$A$3:$V$504,Q$1,0)</f>
        <v>1</v>
      </c>
      <c r="R263" t="str">
        <f>VLOOKUP($A263,'Plan de acci�n consolidado 2025'!$A$3:$V$504,R$1,0)</f>
        <v>Númerica</v>
      </c>
      <c r="S263" t="str">
        <f>VLOOKUP($A263,'Plan de acci�n consolidado 2025'!$A$3:$V$504,S$1,0)</f>
        <v># de agendas definitivas elaboradas y enviadas / 1 agendas a elaborar y enviar</v>
      </c>
      <c r="T263" s="183" t="str">
        <f>VLOOKUP($A263,'Plan de acci�n consolidado 2025'!$A$3:$V$504,T$1,0)</f>
        <v>2025-10-20</v>
      </c>
      <c r="U263" s="183" t="str">
        <f>VLOOKUP($A263,'Plan de acci�n consolidado 2025'!$A$3:$V$504,U$1,0)</f>
        <v>2025-11-07</v>
      </c>
      <c r="V263" t="str">
        <f>VLOOKUP($A263,'Plan de acci�n consolidado 2025'!$A$3:$V$504,V$1,0)</f>
        <v>4000-DESPACHO DEL SUPERINTENDENTE DELEGADO PARA ASUNTOS JURISDICCIONALES</v>
      </c>
      <c r="W263"/>
      <c r="X263"/>
    </row>
    <row r="264" spans="1:24" x14ac:dyDescent="0.25">
      <c r="A264" s="31" t="s">
        <v>1092</v>
      </c>
      <c r="B264" t="str">
        <f>VLOOKUP($A264,'Plan de acci�n consolidado 2025'!$A$3:$V$504,B$1,0)</f>
        <v>4000-DESPACHO DEL SUPERINTENDENTE DELEGADO PARA ASUNTOS JURISDICCIONALES</v>
      </c>
      <c r="C264">
        <f>VLOOKUP($A264,'Plan de acci�n consolidado 2025'!$A$3:$V$504,C$1,0)</f>
        <v>2</v>
      </c>
      <c r="D264" t="str">
        <f>VLOOKUP($A264,'Plan de acci�n consolidado 2025'!$A$3:$V$504,D$1,0)</f>
        <v>Actividad sin participación Eliminada</v>
      </c>
      <c r="E264" t="str">
        <f>VLOOKUP($A264,'Plan de acci�n consolidado 2025'!$A$3:$V$504,E$1,0)</f>
        <v>4000.7.5</v>
      </c>
      <c r="F264" t="str">
        <f>VLOOKUP($A264,'Plan de acci�n consolidado 2025'!$A$3:$V$504,F$1,0)</f>
        <v>N/A</v>
      </c>
      <c r="G264" t="str">
        <f>VLOOKUP($A264,'Plan de acci�n consolidado 2025'!$A$3:$V$504,G$1,0)</f>
        <v>N/A</v>
      </c>
      <c r="H264" t="str">
        <f>VLOOKUP($A264,'Plan de acci�n consolidado 2025'!$A$3:$V$504,H$1,0)</f>
        <v>N/A</v>
      </c>
      <c r="I264" t="str">
        <f>VLOOKUP($A264,'Plan de acci�n consolidado 2025'!$A$3:$V$504,I$1,0)</f>
        <v>N/A</v>
      </c>
      <c r="J264" t="str">
        <f>VLOOKUP($A264,'Plan de acci�n consolidado 2025'!$A$3:$V$504,J$1,0)</f>
        <v>N/A</v>
      </c>
      <c r="K264" t="str">
        <f>VLOOKUP($A264,'Plan de acci�n consolidado 2025'!$A$3:$V$504,K$1,0)</f>
        <v>N/A</v>
      </c>
      <c r="L264" t="str">
        <f>VLOOKUP($A264,'Plan de acci�n consolidado 2025'!$A$3:$V$504,L$1,0)</f>
        <v>N/A</v>
      </c>
      <c r="M264" t="str">
        <f>VLOOKUP($A264,'Plan de acci�n consolidado 2025'!$A$3:$V$504,M$1,0)</f>
        <v>N/A</v>
      </c>
      <c r="N264" t="str">
        <f>VLOOKUP($A264,'Plan de acci�n consolidado 2025'!$A$3:$V$504,N$1,0)</f>
        <v>N/A</v>
      </c>
      <c r="O264" t="str">
        <f>VLOOKUP($A264,'Plan de acci�n consolidado 2025'!$A$3:$V$504,O$1,0)</f>
        <v>Publicar Agenda definitiva (Captura de pantalla de la publicación/ único entregable)</v>
      </c>
      <c r="P264">
        <f>VLOOKUP($A264,'Plan de acci�n consolidado 2025'!$A$3:$V$504,P$1,0)</f>
        <v>0</v>
      </c>
      <c r="Q264">
        <f>VLOOKUP($A264,'Plan de acci�n consolidado 2025'!$A$3:$V$504,Q$1,0)</f>
        <v>1</v>
      </c>
      <c r="R264" t="str">
        <f>VLOOKUP($A264,'Plan de acci�n consolidado 2025'!$A$3:$V$504,R$1,0)</f>
        <v>Númerica</v>
      </c>
      <c r="S264" t="str">
        <f>VLOOKUP($A264,'Plan de acci�n consolidado 2025'!$A$3:$V$504,S$1,0)</f>
        <v># de agendas publicadas / 1 agendas a publicar</v>
      </c>
      <c r="T264" s="183" t="str">
        <f>VLOOKUP($A264,'Plan de acci�n consolidado 2025'!$A$3:$V$504,T$1,0)</f>
        <v>2025-11-10</v>
      </c>
      <c r="U264" s="183" t="str">
        <f>VLOOKUP($A264,'Plan de acci�n consolidado 2025'!$A$3:$V$504,U$1,0)</f>
        <v>2025-11-14</v>
      </c>
      <c r="V264" t="str">
        <f>VLOOKUP($A264,'Plan de acci�n consolidado 2025'!$A$3:$V$504,V$1,0)</f>
        <v>20-OFICINA DE TECNOLOGÍA E INFORMÁTICA</v>
      </c>
      <c r="W264"/>
      <c r="X264"/>
    </row>
    <row r="265" spans="1:24" x14ac:dyDescent="0.25">
      <c r="A265" s="31" t="s">
        <v>1093</v>
      </c>
      <c r="B265" t="str">
        <f>VLOOKUP($A265,'Plan de acci�n consolidado 2025'!$A$3:$V$504,B$1,0)</f>
        <v>4000-DESPACHO DEL SUPERINTENDENTE DELEGADO PARA ASUNTOS JURISDICCIONALES</v>
      </c>
      <c r="C265">
        <f>VLOOKUP($A265,'Plan de acci�n consolidado 2025'!$A$3:$V$504,C$1,0)</f>
        <v>2</v>
      </c>
      <c r="D265" t="str">
        <f>VLOOKUP($A265,'Plan de acci�n consolidado 2025'!$A$3:$V$504,D$1,0)</f>
        <v>Actividad propia eliminada</v>
      </c>
      <c r="E265" t="str">
        <f>VLOOKUP($A265,'Plan de acci�n consolidado 2025'!$A$3:$V$504,E$1,0)</f>
        <v>4000.7.6</v>
      </c>
      <c r="F265" t="str">
        <f>VLOOKUP($A265,'Plan de acci�n consolidado 2025'!$A$3:$V$504,F$1,0)</f>
        <v>N/A</v>
      </c>
      <c r="G265" t="str">
        <f>VLOOKUP($A265,'Plan de acci�n consolidado 2025'!$A$3:$V$504,G$1,0)</f>
        <v>N/A</v>
      </c>
      <c r="H265" t="str">
        <f>VLOOKUP($A265,'Plan de acci�n consolidado 2025'!$A$3:$V$504,H$1,0)</f>
        <v>N/A</v>
      </c>
      <c r="I265" t="str">
        <f>VLOOKUP($A265,'Plan de acci�n consolidado 2025'!$A$3:$V$504,I$1,0)</f>
        <v>N/A</v>
      </c>
      <c r="J265" t="str">
        <f>VLOOKUP($A265,'Plan de acci�n consolidado 2025'!$A$3:$V$504,J$1,0)</f>
        <v>N/A</v>
      </c>
      <c r="K265" t="str">
        <f>VLOOKUP($A265,'Plan de acci�n consolidado 2025'!$A$3:$V$504,K$1,0)</f>
        <v>N/A</v>
      </c>
      <c r="L265" t="str">
        <f>VLOOKUP($A265,'Plan de acci�n consolidado 2025'!$A$3:$V$504,L$1,0)</f>
        <v>N/A</v>
      </c>
      <c r="M265" t="str">
        <f>VLOOKUP($A265,'Plan de acci�n consolidado 2025'!$A$3:$V$504,M$1,0)</f>
        <v>N/A</v>
      </c>
      <c r="N265" t="str">
        <f>VLOOKUP($A265,'Plan de acci�n consolidado 2025'!$A$3:$V$504,N$1,0)</f>
        <v>N/A</v>
      </c>
      <c r="O265" t="str">
        <f>VLOOKUP($A265,'Plan de acci�n consolidado 2025'!$A$3:$V$504,O$1,0)</f>
        <v>Realizar el evento (fotografías del evento realizado / único entregable)</v>
      </c>
      <c r="P265">
        <f>VLOOKUP($A265,'Plan de acci�n consolidado 2025'!$A$3:$V$504,P$1,0)</f>
        <v>25</v>
      </c>
      <c r="Q265">
        <f>VLOOKUP($A265,'Plan de acci�n consolidado 2025'!$A$3:$V$504,Q$1,0)</f>
        <v>1</v>
      </c>
      <c r="R265" t="str">
        <f>VLOOKUP($A265,'Plan de acci�n consolidado 2025'!$A$3:$V$504,R$1,0)</f>
        <v>Númerica</v>
      </c>
      <c r="S265" t="str">
        <f>VLOOKUP($A265,'Plan de acci�n consolidado 2025'!$A$3:$V$504,S$1,0)</f>
        <v># de eventos realizados / 1 evento a realizar</v>
      </c>
      <c r="T265" s="183" t="str">
        <f>VLOOKUP($A265,'Plan de acci�n consolidado 2025'!$A$3:$V$504,T$1,0)</f>
        <v>2025-11-18</v>
      </c>
      <c r="U265" s="183" t="str">
        <f>VLOOKUP($A265,'Plan de acci�n consolidado 2025'!$A$3:$V$504,U$1,0)</f>
        <v>2025-12-05</v>
      </c>
      <c r="V265" t="str">
        <f>VLOOKUP($A265,'Plan de acci�n consolidado 2025'!$A$3:$V$504,V$1,0)</f>
        <v>4000-DESPACHO DEL SUPERINTENDENTE DELEGADO PARA ASUNTOS JURISDICCIONALES;
73-GRUPO DE TRABAJO DE COMUNICACION</v>
      </c>
      <c r="W265"/>
      <c r="X265"/>
    </row>
    <row r="266" spans="1:24" x14ac:dyDescent="0.25">
      <c r="A266" s="31" t="s">
        <v>1094</v>
      </c>
      <c r="B266" t="str">
        <f>VLOOKUP($A266,'Plan de acci�n consolidado 2025'!$A$3:$V$504,B$1,0)</f>
        <v>4000-DESPACHO DEL SUPERINTENDENTE DELEGADO PARA ASUNTOS JURISDICCIONALES</v>
      </c>
      <c r="C266">
        <f>VLOOKUP($A266,'Plan de acci�n consolidado 2025'!$A$3:$V$504,C$1,0)</f>
        <v>2</v>
      </c>
      <c r="D266" t="str">
        <f>VLOOKUP($A266,'Plan de acci�n consolidado 2025'!$A$3:$V$504,D$1,0)</f>
        <v>Producto</v>
      </c>
      <c r="E266" t="str">
        <f>VLOOKUP($A266,'Plan de acci�n consolidado 2025'!$A$3:$V$504,E$1,0)</f>
        <v>4000.8</v>
      </c>
      <c r="F266" t="str">
        <f>VLOOKUP($A266,'Plan de acci�n consolidado 2025'!$A$3:$V$504,F$1,0)</f>
        <v>Innovador</v>
      </c>
      <c r="G266" t="str">
        <f>VLOOKUP($A266,'Plan de acci�n consolidado 2025'!$A$3:$V$504,G$1,0)</f>
        <v xml:space="preserve">Fortalecer la gestión de la información, el conocimiento y la innovación para optimizar la capacidad institucional 
</v>
      </c>
      <c r="H266" t="str">
        <f>VLOOKUP($A266,'Plan de acci�n consolidado 2025'!$A$3:$V$504,H$1,0)</f>
        <v xml:space="preserve">Cumplimiento de productos del PAI asociados a Fortalecer la gestión de la información, el conocimiento y la innovación para optimizar la capacidad institucional 
</v>
      </c>
      <c r="I266" t="str">
        <f>VLOOKUP($A266,'Plan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66" t="str">
        <f>VLOOKUP($A266,'Plan de acci�n consolidado 2025'!$A$3:$V$504,J$1,0)</f>
        <v>N/A</v>
      </c>
      <c r="K266" t="str">
        <f>VLOOKUP($A266,'Plan de acci�n consolidado 2025'!$A$3:$V$504,K$1,0)</f>
        <v>No</v>
      </c>
      <c r="L266" t="str">
        <f>VLOOKUP($A266,'Plan de acci�n consolidado 2025'!$A$3:$V$504,L$1,0)</f>
        <v>C-3503-0200-0011-40401c</v>
      </c>
      <c r="M266" t="str">
        <f>VLOOKUP($A266,'Plan de acci�n consolidado 2025'!$A$3:$V$504,M$1,0)</f>
        <v>Política Servicio al Ciudadano_DIMENSIÓN Gestión con Valores para Resultados</v>
      </c>
      <c r="N266" t="str">
        <f>VLOOKUP($A266,'Plan de acci�n consolidado 2025'!$A$3:$V$504,N$1,0)</f>
        <v>N/A</v>
      </c>
      <c r="O266" t="str">
        <f>VLOOKUP($A266,'Plan de acci�n consolidado 2025'!$A$3:$V$504,O$1,0)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266">
        <f>VLOOKUP($A266,'Plan de acci�n consolidado 2025'!$A$3:$V$504,P$1,0)</f>
        <v>5</v>
      </c>
      <c r="Q266">
        <f>VLOOKUP($A266,'Plan de acci�n consolidado 2025'!$A$3:$V$504,Q$1,0)</f>
        <v>1</v>
      </c>
      <c r="R266" t="str">
        <f>VLOOKUP($A266,'Plan de acci�n consolidado 2025'!$A$3:$V$504,R$1,0)</f>
        <v>Númerica</v>
      </c>
      <c r="S266" t="str">
        <f>VLOOKUP($A266,'Plan de acci�n consolidado 2025'!$A$3:$V$504,S$1,0)</f>
        <v># de Evidencias entregadas / 1 Evidencias programadas</v>
      </c>
      <c r="T266" s="183" t="str">
        <f>VLOOKUP($A266,'Plan de acci�n consolidado 2025'!$A$3:$V$504,T$1,0)</f>
        <v>2025-02-03</v>
      </c>
      <c r="U266" s="183" t="str">
        <f>VLOOKUP($A266,'Plan de acci�n consolidado 2025'!$A$3:$V$504,U$1,0)</f>
        <v>2025-12-12</v>
      </c>
      <c r="V266" t="str">
        <f>VLOOKUP($A266,'Plan de acci�n consolidado 2025'!$A$3:$V$504,V$1,0)</f>
        <v>4000-DESPACHO DEL SUPERINTENDENTE DELEGADO PARA ASUNTOS JURISDICCIONALES</v>
      </c>
      <c r="W266"/>
      <c r="X266"/>
    </row>
    <row r="267" spans="1:24" x14ac:dyDescent="0.25">
      <c r="A267" s="31" t="s">
        <v>1096</v>
      </c>
      <c r="B267" t="str">
        <f>VLOOKUP($A267,'Plan de acci�n consolidado 2025'!$A$3:$V$504,B$1,0)</f>
        <v>4000-DESPACHO DEL SUPERINTENDENTE DELEGADO PARA ASUNTOS JURISDICCIONALES</v>
      </c>
      <c r="C267">
        <f>VLOOKUP($A267,'Plan de acci�n consolidado 2025'!$A$3:$V$504,C$1,0)</f>
        <v>2</v>
      </c>
      <c r="D267" t="str">
        <f>VLOOKUP($A267,'Plan de acci�n consolidado 2025'!$A$3:$V$504,D$1,0)</f>
        <v>Actividad propia</v>
      </c>
      <c r="E267" t="str">
        <f>VLOOKUP($A267,'Plan de acci�n consolidado 2025'!$A$3:$V$504,E$1,0)</f>
        <v>4000.8.1</v>
      </c>
      <c r="F267" t="str">
        <f>VLOOKUP($A267,'Plan de acci�n consolidado 2025'!$A$3:$V$504,F$1,0)</f>
        <v>N/A</v>
      </c>
      <c r="G267" t="str">
        <f>VLOOKUP($A267,'Plan de acci�n consolidado 2025'!$A$3:$V$504,G$1,0)</f>
        <v>N/A</v>
      </c>
      <c r="H267" t="str">
        <f>VLOOKUP($A267,'Plan de acci�n consolidado 2025'!$A$3:$V$504,H$1,0)</f>
        <v>N/A</v>
      </c>
      <c r="I267" t="str">
        <f>VLOOKUP($A267,'Plan de acci�n consolidado 2025'!$A$3:$V$504,I$1,0)</f>
        <v>N/A</v>
      </c>
      <c r="J267" t="str">
        <f>VLOOKUP($A267,'Plan de acci�n consolidado 2025'!$A$3:$V$504,J$1,0)</f>
        <v>N/A</v>
      </c>
      <c r="K267" t="str">
        <f>VLOOKUP($A267,'Plan de acci�n consolidado 2025'!$A$3:$V$504,K$1,0)</f>
        <v>N/A</v>
      </c>
      <c r="L267" t="str">
        <f>VLOOKUP($A267,'Plan de acci�n consolidado 2025'!$A$3:$V$504,L$1,0)</f>
        <v>N/A</v>
      </c>
      <c r="M267" t="str">
        <f>VLOOKUP($A267,'Plan de acci�n consolidado 2025'!$A$3:$V$504,M$1,0)</f>
        <v>N/A</v>
      </c>
      <c r="N267" t="str">
        <f>VLOOKUP($A267,'Plan de acci�n consolidado 2025'!$A$3:$V$504,N$1,0)</f>
        <v>N/A</v>
      </c>
      <c r="O267" t="str">
        <f>VLOOKUP($A267,'Plan de acci�n consolidado 2025'!$A$3:$V$504,O$1,0)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267">
        <f>VLOOKUP($A267,'Plan de acci�n consolidado 2025'!$A$3:$V$504,P$1,0)</f>
        <v>100</v>
      </c>
      <c r="Q267">
        <f>VLOOKUP($A267,'Plan de acci�n consolidado 2025'!$A$3:$V$504,Q$1,0)</f>
        <v>1</v>
      </c>
      <c r="R267" t="str">
        <f>VLOOKUP($A267,'Plan de acci�n consolidado 2025'!$A$3:$V$504,R$1,0)</f>
        <v>Númerica</v>
      </c>
      <c r="S267" t="str">
        <f>VLOOKUP($A267,'Plan de acci�n consolidado 2025'!$A$3:$V$504,S$1,0)</f>
        <v># de Evidencias entregadas / 1 Evidencias programadas</v>
      </c>
      <c r="T267" s="183" t="str">
        <f>VLOOKUP($A267,'Plan de acci�n consolidado 2025'!$A$3:$V$504,T$1,0)</f>
        <v>2025-02-03</v>
      </c>
      <c r="U267" s="183" t="str">
        <f>VLOOKUP($A267,'Plan de acci�n consolidado 2025'!$A$3:$V$504,U$1,0)</f>
        <v>2025-12-12</v>
      </c>
      <c r="V267" t="str">
        <f>VLOOKUP($A267,'Plan de acci�n consolidado 2025'!$A$3:$V$504,V$1,0)</f>
        <v>4000-DESPACHO DEL SUPERINTENDENTE DELEGADO PARA ASUNTOS JURISDICCIONALES</v>
      </c>
      <c r="W267"/>
      <c r="X267"/>
    </row>
    <row r="268" spans="1:24" x14ac:dyDescent="0.25">
      <c r="A268" s="31" t="s">
        <v>1350</v>
      </c>
      <c r="B268" t="str">
        <f>VLOOKUP($A268,'Plan de acci�n consolidado 2025'!$A$3:$V$504,B$1,0)</f>
        <v>3000-DESPACHO DEL SUPERINTENDENTE DELEGADO PARA LA PROTECCIÓN DEL CONSUMIDOR</v>
      </c>
      <c r="C268">
        <f>VLOOKUP($A268,'Plan de acci�n consolidado 2025'!$A$3:$V$504,C$1,0)</f>
        <v>4</v>
      </c>
      <c r="D268" t="str">
        <f>VLOOKUP($A268,'Plan de acci�n consolidado 2025'!$A$3:$V$504,D$1,0)</f>
        <v>Producto</v>
      </c>
      <c r="E268" t="str">
        <f>VLOOKUP($A268,'Plan de acci�n consolidado 2025'!$A$3:$V$504,E$1,0)</f>
        <v>3000.1</v>
      </c>
      <c r="F268" t="str">
        <f>VLOOKUP($A268,'Plan de acci�n consolidado 2025'!$A$3:$V$504,F$1,0)</f>
        <v>Operativo</v>
      </c>
      <c r="G268" t="str">
        <f>VLOOKUP($A268,'Plan de acci�n consolidado 2025'!$A$3:$V$504,G$1,0)</f>
        <v xml:space="preserve">Promover el enfoque preventivo, diferencial y territorial en el que hacer misional de la entidad 
</v>
      </c>
      <c r="H268" t="str">
        <f>VLOOKUP($A268,'Plan de acci�n consolidado 2025'!$A$3:$V$504,H$1,0)</f>
        <v xml:space="preserve">Cumplimiento de productos del PAI asociados a Promover el enfoque preventivo, diferencial y territorial en el que hacer misional de la entidad 
</v>
      </c>
      <c r="I268" t="str">
        <f>VLOOKUP($A268,'Plan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68" t="str">
        <f>VLOOKUP($A268,'Plan de acci�n consolidado 2025'!$A$3:$V$504,J$1,0)</f>
        <v>Enfoque Estrategico _ Territorial</v>
      </c>
      <c r="K268" t="str">
        <f>VLOOKUP($A268,'Plan de acci�n consolidado 2025'!$A$3:$V$504,K$1,0)</f>
        <v>Si</v>
      </c>
      <c r="L268" t="str">
        <f>VLOOKUP($A268,'Plan de acci�n consolidado 2025'!$A$3:$V$504,L$1,0)</f>
        <v>N/A</v>
      </c>
      <c r="M268" t="str">
        <f>VLOOKUP($A268,'Plan de acci�n consolidado 2025'!$A$3:$V$504,M$1,0)</f>
        <v>Política Servicio al Ciudadano_DIMENSIÓN Gestión con Valores para Resultados</v>
      </c>
      <c r="N268" t="str">
        <f>VLOOKUP($A268,'Plan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68" t="str">
        <f>VLOOKUP($A268,'Plan de acci�n consolidado 2025'!$A$3:$V$504,O$1,0)</f>
        <v>Plan de difusión para que el consumidor conozca sus derechos "ABC  de atención a los usuarios SIC / Supersolidaria, ejecutado Imágenes (fotografía o captura de pantalla) de la difusión realizada</v>
      </c>
      <c r="P268">
        <f>VLOOKUP($A268,'Plan de acci�n consolidado 2025'!$A$3:$V$504,P$1,0)</f>
        <v>20</v>
      </c>
      <c r="Q268">
        <f>VLOOKUP($A268,'Plan de acci�n consolidado 2025'!$A$3:$V$504,Q$1,0)</f>
        <v>1</v>
      </c>
      <c r="R268" t="str">
        <f>VLOOKUP($A268,'Plan de acci�n consolidado 2025'!$A$3:$V$504,R$1,0)</f>
        <v>Númerica</v>
      </c>
      <c r="S268" t="str">
        <f>VLOOKUP($A268,'Plan de acci�n consolidado 2025'!$A$3:$V$504,S$1,0)</f>
        <v># de documento difundido / 1 documento a difundir</v>
      </c>
      <c r="T268" s="183" t="str">
        <f>VLOOKUP($A268,'Plan de acci�n consolidado 2025'!$A$3:$V$504,T$1,0)</f>
        <v>2025-01-15</v>
      </c>
      <c r="U268" s="183" t="str">
        <f>VLOOKUP($A268,'Plan de acci�n consolidado 2025'!$A$3:$V$504,U$1,0)</f>
        <v>2025-12-30</v>
      </c>
      <c r="V268" t="str">
        <f>VLOOKUP($A268,'Plan de acci�n consolidado 2025'!$A$3:$V$504,V$1,0)</f>
        <v>3000-DESPACHO DEL SUPERINTENDENTE DELEGADO PARA LA PROTECCIÓN DEL CONSUMIDOR;
73-GRUPO DE TRABAJO DE COMUNICACION</v>
      </c>
      <c r="W268"/>
      <c r="X268"/>
    </row>
    <row r="269" spans="1:24" x14ac:dyDescent="0.25">
      <c r="A269" s="31" t="s">
        <v>1353</v>
      </c>
      <c r="B269" t="str">
        <f>VLOOKUP($A269,'Plan de acci�n consolidado 2025'!$A$3:$V$504,B$1,0)</f>
        <v>3000-DESPACHO DEL SUPERINTENDENTE DELEGADO PARA LA PROTECCIÓN DEL CONSUMIDOR</v>
      </c>
      <c r="C269">
        <f>VLOOKUP($A269,'Plan de acci�n consolidado 2025'!$A$3:$V$504,C$1,0)</f>
        <v>4</v>
      </c>
      <c r="D269" t="str">
        <f>VLOOKUP($A269,'Plan de acci�n consolidado 2025'!$A$3:$V$504,D$1,0)</f>
        <v>Actividad propia</v>
      </c>
      <c r="E269" t="str">
        <f>VLOOKUP($A269,'Plan de acci�n consolidado 2025'!$A$3:$V$504,E$1,0)</f>
        <v>3000.1.1</v>
      </c>
      <c r="F269" t="str">
        <f>VLOOKUP($A269,'Plan de acci�n consolidado 2025'!$A$3:$V$504,F$1,0)</f>
        <v>N/A</v>
      </c>
      <c r="G269" t="str">
        <f>VLOOKUP($A269,'Plan de acci�n consolidado 2025'!$A$3:$V$504,G$1,0)</f>
        <v>N/A</v>
      </c>
      <c r="H269" t="str">
        <f>VLOOKUP($A269,'Plan de acci�n consolidado 2025'!$A$3:$V$504,H$1,0)</f>
        <v>N/A</v>
      </c>
      <c r="I269" t="str">
        <f>VLOOKUP($A269,'Plan de acci�n consolidado 2025'!$A$3:$V$504,I$1,0)</f>
        <v>N/A</v>
      </c>
      <c r="J269" t="str">
        <f>VLOOKUP($A269,'Plan de acci�n consolidado 2025'!$A$3:$V$504,J$1,0)</f>
        <v>N/A</v>
      </c>
      <c r="K269" t="str">
        <f>VLOOKUP($A269,'Plan de acci�n consolidado 2025'!$A$3:$V$504,K$1,0)</f>
        <v>N/A</v>
      </c>
      <c r="L269" t="str">
        <f>VLOOKUP($A269,'Plan de acci�n consolidado 2025'!$A$3:$V$504,L$1,0)</f>
        <v>N/A</v>
      </c>
      <c r="M269" t="str">
        <f>VLOOKUP($A269,'Plan de acci�n consolidado 2025'!$A$3:$V$504,M$1,0)</f>
        <v>N/A</v>
      </c>
      <c r="N269" t="str">
        <f>VLOOKUP($A269,'Plan de acci�n consolidado 2025'!$A$3:$V$504,N$1,0)</f>
        <v>N/A</v>
      </c>
      <c r="O269" t="str">
        <f>VLOOKUP($A269,'Plan de acci�n consolidado 2025'!$A$3:$V$504,O$1,0)</f>
        <v>Aprobar el documento final que se va a difundir a los consumidores (Documento final aprobado)</v>
      </c>
      <c r="P269">
        <f>VLOOKUP($A269,'Plan de acci�n consolidado 2025'!$A$3:$V$504,P$1,0)</f>
        <v>100</v>
      </c>
      <c r="Q269">
        <f>VLOOKUP($A269,'Plan de acci�n consolidado 2025'!$A$3:$V$504,Q$1,0)</f>
        <v>1</v>
      </c>
      <c r="R269" t="str">
        <f>VLOOKUP($A269,'Plan de acci�n consolidado 2025'!$A$3:$V$504,R$1,0)</f>
        <v>Númerica</v>
      </c>
      <c r="S269" t="str">
        <f>VLOOKUP($A269,'Plan de acci�n consolidado 2025'!$A$3:$V$504,S$1,0)</f>
        <v># de documento aprobados / 1 documentos a aprobar</v>
      </c>
      <c r="T269" s="183" t="str">
        <f>VLOOKUP($A269,'Plan de acci�n consolidado 2025'!$A$3:$V$504,T$1,0)</f>
        <v>2025-01-15</v>
      </c>
      <c r="U269" s="183" t="str">
        <f>VLOOKUP($A269,'Plan de acci�n consolidado 2025'!$A$3:$V$504,U$1,0)</f>
        <v>2025-07-01</v>
      </c>
      <c r="V269" t="str">
        <f>VLOOKUP($A269,'Plan de acci�n consolidado 2025'!$A$3:$V$504,V$1,0)</f>
        <v>3000-DESPACHO DEL SUPERINTENDENTE DELEGADO PARA LA PROTECCIÓN DEL CONSUMIDOR</v>
      </c>
      <c r="W269"/>
      <c r="X269"/>
    </row>
    <row r="270" spans="1:24" x14ac:dyDescent="0.25">
      <c r="A270" s="31" t="s">
        <v>1355</v>
      </c>
      <c r="B270" t="str">
        <f>VLOOKUP($A270,'Plan de acci�n consolidado 2025'!$A$3:$V$504,B$1,0)</f>
        <v>3000-DESPACHO DEL SUPERINTENDENTE DELEGADO PARA LA PROTECCIÓN DEL CONSUMIDOR</v>
      </c>
      <c r="C270">
        <f>VLOOKUP($A270,'Plan de acci�n consolidado 2025'!$A$3:$V$504,C$1,0)</f>
        <v>4</v>
      </c>
      <c r="D270" t="str">
        <f>VLOOKUP($A270,'Plan de acci�n consolidado 2025'!$A$3:$V$504,D$1,0)</f>
        <v>Actividad sin participaci�n</v>
      </c>
      <c r="E270" t="str">
        <f>VLOOKUP($A270,'Plan de acci�n consolidado 2025'!$A$3:$V$504,E$1,0)</f>
        <v>3000.1.2</v>
      </c>
      <c r="F270" t="str">
        <f>VLOOKUP($A270,'Plan de acci�n consolidado 2025'!$A$3:$V$504,F$1,0)</f>
        <v>N/A</v>
      </c>
      <c r="G270" t="str">
        <f>VLOOKUP($A270,'Plan de acci�n consolidado 2025'!$A$3:$V$504,G$1,0)</f>
        <v>N/A</v>
      </c>
      <c r="H270" t="str">
        <f>VLOOKUP($A270,'Plan de acci�n consolidado 2025'!$A$3:$V$504,H$1,0)</f>
        <v>N/A</v>
      </c>
      <c r="I270" t="str">
        <f>VLOOKUP($A270,'Plan de acci�n consolidado 2025'!$A$3:$V$504,I$1,0)</f>
        <v>N/A</v>
      </c>
      <c r="J270" t="str">
        <f>VLOOKUP($A270,'Plan de acci�n consolidado 2025'!$A$3:$V$504,J$1,0)</f>
        <v>N/A</v>
      </c>
      <c r="K270" t="str">
        <f>VLOOKUP($A270,'Plan de acci�n consolidado 2025'!$A$3:$V$504,K$1,0)</f>
        <v>N/A</v>
      </c>
      <c r="L270" t="str">
        <f>VLOOKUP($A270,'Plan de acci�n consolidado 2025'!$A$3:$V$504,L$1,0)</f>
        <v>N/A</v>
      </c>
      <c r="M270" t="str">
        <f>VLOOKUP($A270,'Plan de acci�n consolidado 2025'!$A$3:$V$504,M$1,0)</f>
        <v>N/A</v>
      </c>
      <c r="N270" t="str">
        <f>VLOOKUP($A270,'Plan de acci�n consolidado 2025'!$A$3:$V$504,N$1,0)</f>
        <v>N/A</v>
      </c>
      <c r="O270" t="str">
        <f>VLOOKUP($A270,'Plan de acci�n consolidado 2025'!$A$3:$V$504,O$1,0)</f>
        <v>Publicar el documento final en la pagina web de la entidad (Captura de pantalla con la publicación del documento).</v>
      </c>
      <c r="P270">
        <f>VLOOKUP($A270,'Plan de acci�n consolidado 2025'!$A$3:$V$504,P$1,0)</f>
        <v>0</v>
      </c>
      <c r="Q270">
        <f>VLOOKUP($A270,'Plan de acci�n consolidado 2025'!$A$3:$V$504,Q$1,0)</f>
        <v>1</v>
      </c>
      <c r="R270" t="str">
        <f>VLOOKUP($A270,'Plan de acci�n consolidado 2025'!$A$3:$V$504,R$1,0)</f>
        <v>Númerica</v>
      </c>
      <c r="S270" t="str">
        <f>VLOOKUP($A270,'Plan de acci�n consolidado 2025'!$A$3:$V$504,S$1,0)</f>
        <v># de documento publicado / 1 documento a publicar</v>
      </c>
      <c r="T270" s="183" t="str">
        <f>VLOOKUP($A270,'Plan de acci�n consolidado 2025'!$A$3:$V$504,T$1,0)</f>
        <v>2025-07-02</v>
      </c>
      <c r="U270" s="183" t="str">
        <f>VLOOKUP($A270,'Plan de acci�n consolidado 2025'!$A$3:$V$504,U$1,0)</f>
        <v>2025-07-31</v>
      </c>
      <c r="V270" t="str">
        <f>VLOOKUP($A270,'Plan de acci�n consolidado 2025'!$A$3:$V$504,V$1,0)</f>
        <v>73-GRUPO DE TRABAJO DE COMUNICACION</v>
      </c>
      <c r="W270"/>
      <c r="X270"/>
    </row>
    <row r="271" spans="1:24" x14ac:dyDescent="0.25">
      <c r="A271" s="31" t="s">
        <v>1357</v>
      </c>
      <c r="B271" t="str">
        <f>VLOOKUP($A271,'Plan de acci�n consolidado 2025'!$A$3:$V$504,B$1,0)</f>
        <v>3000-DESPACHO DEL SUPERINTENDENTE DELEGADO PARA LA PROTECCIÓN DEL CONSUMIDOR</v>
      </c>
      <c r="C271">
        <f>VLOOKUP($A271,'Plan de acci�n consolidado 2025'!$A$3:$V$504,C$1,0)</f>
        <v>4</v>
      </c>
      <c r="D271" t="str">
        <f>VLOOKUP($A271,'Plan de acci�n consolidado 2025'!$A$3:$V$504,D$1,0)</f>
        <v>Actividad sin participaci�n</v>
      </c>
      <c r="E271" t="str">
        <f>VLOOKUP($A271,'Plan de acci�n consolidado 2025'!$A$3:$V$504,E$1,0)</f>
        <v>3000.1.3</v>
      </c>
      <c r="F271" t="str">
        <f>VLOOKUP($A271,'Plan de acci�n consolidado 2025'!$A$3:$V$504,F$1,0)</f>
        <v>N/A</v>
      </c>
      <c r="G271" t="str">
        <f>VLOOKUP($A271,'Plan de acci�n consolidado 2025'!$A$3:$V$504,G$1,0)</f>
        <v>N/A</v>
      </c>
      <c r="H271" t="str">
        <f>VLOOKUP($A271,'Plan de acci�n consolidado 2025'!$A$3:$V$504,H$1,0)</f>
        <v>N/A</v>
      </c>
      <c r="I271" t="str">
        <f>VLOOKUP($A271,'Plan de acci�n consolidado 2025'!$A$3:$V$504,I$1,0)</f>
        <v>N/A</v>
      </c>
      <c r="J271" t="str">
        <f>VLOOKUP($A271,'Plan de acci�n consolidado 2025'!$A$3:$V$504,J$1,0)</f>
        <v>N/A</v>
      </c>
      <c r="K271" t="str">
        <f>VLOOKUP($A271,'Plan de acci�n consolidado 2025'!$A$3:$V$504,K$1,0)</f>
        <v>N/A</v>
      </c>
      <c r="L271" t="str">
        <f>VLOOKUP($A271,'Plan de acci�n consolidado 2025'!$A$3:$V$504,L$1,0)</f>
        <v>N/A</v>
      </c>
      <c r="M271" t="str">
        <f>VLOOKUP($A271,'Plan de acci�n consolidado 2025'!$A$3:$V$504,M$1,0)</f>
        <v>N/A</v>
      </c>
      <c r="N271" t="str">
        <f>VLOOKUP($A271,'Plan de acci�n consolidado 2025'!$A$3:$V$504,N$1,0)</f>
        <v>N/A</v>
      </c>
      <c r="O271" t="str">
        <f>VLOOKUP($A271,'Plan de acci�n consolidado 2025'!$A$3:$V$504,O$1,0)</f>
        <v>Realizar la difusión del ABC de atención a los usuarios SIC / Super Solidaria. - Imágenes (fotografía o captura de pantalla) de la difusión realizada</v>
      </c>
      <c r="P271">
        <f>VLOOKUP($A271,'Plan de acci�n consolidado 2025'!$A$3:$V$504,P$1,0)</f>
        <v>0</v>
      </c>
      <c r="Q271">
        <f>VLOOKUP($A271,'Plan de acci�n consolidado 2025'!$A$3:$V$504,Q$1,0)</f>
        <v>1</v>
      </c>
      <c r="R271" t="str">
        <f>VLOOKUP($A271,'Plan de acci�n consolidado 2025'!$A$3:$V$504,R$1,0)</f>
        <v>Númerica</v>
      </c>
      <c r="S271" t="str">
        <f>VLOOKUP($A271,'Plan de acci�n consolidado 2025'!$A$3:$V$504,S$1,0)</f>
        <v># de documento difundido / 1 documento a difundir</v>
      </c>
      <c r="T271" s="183" t="str">
        <f>VLOOKUP($A271,'Plan de acci�n consolidado 2025'!$A$3:$V$504,T$1,0)</f>
        <v>2025-08-01</v>
      </c>
      <c r="U271" s="183" t="str">
        <f>VLOOKUP($A271,'Plan de acci�n consolidado 2025'!$A$3:$V$504,U$1,0)</f>
        <v>2025-12-30</v>
      </c>
      <c r="V271" t="str">
        <f>VLOOKUP($A271,'Plan de acci�n consolidado 2025'!$A$3:$V$504,V$1,0)</f>
        <v>73-GRUPO DE TRABAJO DE COMUNICACION</v>
      </c>
      <c r="W271"/>
      <c r="X271"/>
    </row>
    <row r="272" spans="1:24" x14ac:dyDescent="0.25">
      <c r="A272" s="31" t="s">
        <v>1358</v>
      </c>
      <c r="B272" t="str">
        <f>VLOOKUP($A272,'Plan de acci�n consolidado 2025'!$A$3:$V$504,B$1,0)</f>
        <v>3000-DESPACHO DEL SUPERINTENDENTE DELEGADO PARA LA PROTECCIÓN DEL CONSUMIDOR</v>
      </c>
      <c r="C272">
        <f>VLOOKUP($A272,'Plan de acci�n consolidado 2025'!$A$3:$V$504,C$1,0)</f>
        <v>4</v>
      </c>
      <c r="D272" t="str">
        <f>VLOOKUP($A272,'Plan de acci�n consolidado 2025'!$A$3:$V$504,D$1,0)</f>
        <v>Producto</v>
      </c>
      <c r="E272" t="str">
        <f>VLOOKUP($A272,'Plan de acci�n consolidado 2025'!$A$3:$V$504,E$1,0)</f>
        <v>3000.2</v>
      </c>
      <c r="F272" t="str">
        <f>VLOOKUP($A272,'Plan de acci�n consolidado 2025'!$A$3:$V$504,F$1,0)</f>
        <v>Operativo</v>
      </c>
      <c r="G272" t="str">
        <f>VLOOKUP($A272,'Plan de acci�n consolidado 2025'!$A$3:$V$504,G$1,0)</f>
        <v xml:space="preserve">Promover el enfoque preventivo, diferencial y territorial en el que hacer misional de la entidad 
</v>
      </c>
      <c r="H272" t="str">
        <f>VLOOKUP($A272,'Plan de acci�n consolidado 2025'!$A$3:$V$504,H$1,0)</f>
        <v xml:space="preserve">Cumplimiento de productos del PAI asociados a Promover el enfoque preventivo, diferencial y territorial en el que hacer misional de la entidad 
</v>
      </c>
      <c r="I272" t="str">
        <f>VLOOKUP($A272,'Plan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2" t="str">
        <f>VLOOKUP($A272,'Plan de acci�n consolidado 2025'!$A$3:$V$504,J$1,0)</f>
        <v>Enfoque Estrategico _ Preventivó</v>
      </c>
      <c r="K272" t="str">
        <f>VLOOKUP($A272,'Plan de acci�n consolidado 2025'!$A$3:$V$504,K$1,0)</f>
        <v>Si</v>
      </c>
      <c r="L272" t="str">
        <f>VLOOKUP($A272,'Plan de acci�n consolidado 2025'!$A$3:$V$504,L$1,0)</f>
        <v>N/A</v>
      </c>
      <c r="M272" t="str">
        <f>VLOOKUP($A272,'Plan de acci�n consolidado 2025'!$A$3:$V$504,M$1,0)</f>
        <v>Política Servicio al Ciudadano_DIMENSIÓN Gestión con Valores para Resultados</v>
      </c>
      <c r="N272" t="str">
        <f>VLOOKUP($A272,'Plan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72" t="str">
        <f>VLOOKUP($A272,'Plan de acci�n consolidado 2025'!$A$3:$V$504,O$1,0)</f>
        <v>Cursos virtuales en materia de protección al consumidor dirigidos a la ciudadanía interesada, publicados en campus virtual y difundidos (Capturas de pantalla de los cursos en el campus virtual y capturas de pantalla de la difusión).</v>
      </c>
      <c r="P272">
        <f>VLOOKUP($A272,'Plan de acci�n consolidado 2025'!$A$3:$V$504,P$1,0)</f>
        <v>20</v>
      </c>
      <c r="Q272">
        <f>VLOOKUP($A272,'Plan de acci�n consolidado 2025'!$A$3:$V$504,Q$1,0)</f>
        <v>2</v>
      </c>
      <c r="R272" t="str">
        <f>VLOOKUP($A272,'Plan de acci�n consolidado 2025'!$A$3:$V$504,R$1,0)</f>
        <v>Númerica</v>
      </c>
      <c r="S272" t="str">
        <f>VLOOKUP($A272,'Plan de acci�n consolidado 2025'!$A$3:$V$504,S$1,0)</f>
        <v># de curso publicado / 2 curso a publicar</v>
      </c>
      <c r="T272" s="183" t="str">
        <f>VLOOKUP($A272,'Plan de acci�n consolidado 2025'!$A$3:$V$504,T$1,0)</f>
        <v>2025-01-15</v>
      </c>
      <c r="U272" s="183" t="str">
        <f>VLOOKUP($A272,'Plan de acci�n consolidado 2025'!$A$3:$V$504,U$1,0)</f>
        <v>2025-12-15</v>
      </c>
      <c r="V272" t="str">
        <f>VLOOKUP($A272,'Plan de acci�n consolidado 2025'!$A$3:$V$504,V$1,0)</f>
        <v>3000-DESPACHO DEL SUPERINTENDENTE DELEGADO PARA LA PROTECCIÓN DEL CONSUMIDOR;
71-GRUPO DE TRABAJO DE FORMACION;
73-GRUPO DE TRABAJO DE COMUNICACION</v>
      </c>
      <c r="W272"/>
      <c r="X272"/>
    </row>
    <row r="273" spans="1:24" x14ac:dyDescent="0.25">
      <c r="A273" s="31" t="s">
        <v>1361</v>
      </c>
      <c r="B273" t="str">
        <f>VLOOKUP($A273,'Plan de acci�n consolidado 2025'!$A$3:$V$504,B$1,0)</f>
        <v>3000-DESPACHO DEL SUPERINTENDENTE DELEGADO PARA LA PROTECCIÓN DEL CONSUMIDOR</v>
      </c>
      <c r="C273">
        <f>VLOOKUP($A273,'Plan de acci�n consolidado 2025'!$A$3:$V$504,C$1,0)</f>
        <v>4</v>
      </c>
      <c r="D273" t="str">
        <f>VLOOKUP($A273,'Plan de acci�n consolidado 2025'!$A$3:$V$504,D$1,0)</f>
        <v>Actividad propia</v>
      </c>
      <c r="E273" t="str">
        <f>VLOOKUP($A273,'Plan de acci�n consolidado 2025'!$A$3:$V$504,E$1,0)</f>
        <v>3000.2.1</v>
      </c>
      <c r="F273" t="str">
        <f>VLOOKUP($A273,'Plan de acci�n consolidado 2025'!$A$3:$V$504,F$1,0)</f>
        <v>N/A</v>
      </c>
      <c r="G273" t="str">
        <f>VLOOKUP($A273,'Plan de acci�n consolidado 2025'!$A$3:$V$504,G$1,0)</f>
        <v>N/A</v>
      </c>
      <c r="H273" t="str">
        <f>VLOOKUP($A273,'Plan de acci�n consolidado 2025'!$A$3:$V$504,H$1,0)</f>
        <v>N/A</v>
      </c>
      <c r="I273" t="str">
        <f>VLOOKUP($A273,'Plan de acci�n consolidado 2025'!$A$3:$V$504,I$1,0)</f>
        <v>N/A</v>
      </c>
      <c r="J273" t="str">
        <f>VLOOKUP($A273,'Plan de acci�n consolidado 2025'!$A$3:$V$504,J$1,0)</f>
        <v>N/A</v>
      </c>
      <c r="K273" t="str">
        <f>VLOOKUP($A273,'Plan de acci�n consolidado 2025'!$A$3:$V$504,K$1,0)</f>
        <v>N/A</v>
      </c>
      <c r="L273" t="str">
        <f>VLOOKUP($A273,'Plan de acci�n consolidado 2025'!$A$3:$V$504,L$1,0)</f>
        <v>N/A</v>
      </c>
      <c r="M273" t="str">
        <f>VLOOKUP($A273,'Plan de acci�n consolidado 2025'!$A$3:$V$504,M$1,0)</f>
        <v>N/A</v>
      </c>
      <c r="N273" t="str">
        <f>VLOOKUP($A273,'Plan de acci�n consolidado 2025'!$A$3:$V$504,N$1,0)</f>
        <v>N/A</v>
      </c>
      <c r="O273" t="str">
        <f>VLOOKUP($A273,'Plan de acci�n consolidado 2025'!$A$3:$V$504,O$1,0)</f>
        <v>Enviar a OSCAE las plantillas diligenciadas con el contenido para cursos virtuales (Responsable Delegatura) (Correo electrónico con  las plantillas diligenciadas)</v>
      </c>
      <c r="P273">
        <f>VLOOKUP($A273,'Plan de acci�n consolidado 2025'!$A$3:$V$504,P$1,0)</f>
        <v>30</v>
      </c>
      <c r="Q273">
        <f>VLOOKUP($A273,'Plan de acci�n consolidado 2025'!$A$3:$V$504,Q$1,0)</f>
        <v>2</v>
      </c>
      <c r="R273" t="str">
        <f>VLOOKUP($A273,'Plan de acci�n consolidado 2025'!$A$3:$V$504,R$1,0)</f>
        <v>Númerica</v>
      </c>
      <c r="S273" t="str">
        <f>VLOOKUP($A273,'Plan de acci�n consolidado 2025'!$A$3:$V$504,S$1,0)</f>
        <v># de documentos enviados / 2 documento a enviar</v>
      </c>
      <c r="T273" s="183" t="str">
        <f>VLOOKUP($A273,'Plan de acci�n consolidado 2025'!$A$3:$V$504,T$1,0)</f>
        <v>2025-01-15</v>
      </c>
      <c r="U273" s="183" t="str">
        <f>VLOOKUP($A273,'Plan de acci�n consolidado 2025'!$A$3:$V$504,U$1,0)</f>
        <v>2025-03-28</v>
      </c>
      <c r="V273" t="str">
        <f>VLOOKUP($A273,'Plan de acci�n consolidado 2025'!$A$3:$V$504,V$1,0)</f>
        <v>3000-DESPACHO DEL SUPERINTENDENTE DELEGADO PARA LA PROTECCIÓN DEL CONSUMIDOR</v>
      </c>
      <c r="W273"/>
      <c r="X273"/>
    </row>
    <row r="274" spans="1:24" x14ac:dyDescent="0.25">
      <c r="A274" s="31" t="s">
        <v>1363</v>
      </c>
      <c r="B274" t="str">
        <f>VLOOKUP($A274,'Plan de acci�n consolidado 2025'!$A$3:$V$504,B$1,0)</f>
        <v>3000-DESPACHO DEL SUPERINTENDENTE DELEGADO PARA LA PROTECCIÓN DEL CONSUMIDOR</v>
      </c>
      <c r="C274">
        <f>VLOOKUP($A274,'Plan de acci�n consolidado 2025'!$A$3:$V$504,C$1,0)</f>
        <v>4</v>
      </c>
      <c r="D274" t="str">
        <f>VLOOKUP($A274,'Plan de acci�n consolidado 2025'!$A$3:$V$504,D$1,0)</f>
        <v>Actividad sin participaci�n</v>
      </c>
      <c r="E274" t="str">
        <f>VLOOKUP($A274,'Plan de acci�n consolidado 2025'!$A$3:$V$504,E$1,0)</f>
        <v>3000.2.2</v>
      </c>
      <c r="F274" t="str">
        <f>VLOOKUP($A274,'Plan de acci�n consolidado 2025'!$A$3:$V$504,F$1,0)</f>
        <v>N/A</v>
      </c>
      <c r="G274" t="str">
        <f>VLOOKUP($A274,'Plan de acci�n consolidado 2025'!$A$3:$V$504,G$1,0)</f>
        <v>N/A</v>
      </c>
      <c r="H274" t="str">
        <f>VLOOKUP($A274,'Plan de acci�n consolidado 2025'!$A$3:$V$504,H$1,0)</f>
        <v>N/A</v>
      </c>
      <c r="I274" t="str">
        <f>VLOOKUP($A274,'Plan de acci�n consolidado 2025'!$A$3:$V$504,I$1,0)</f>
        <v>N/A</v>
      </c>
      <c r="J274" t="str">
        <f>VLOOKUP($A274,'Plan de acci�n consolidado 2025'!$A$3:$V$504,J$1,0)</f>
        <v>N/A</v>
      </c>
      <c r="K274" t="str">
        <f>VLOOKUP($A274,'Plan de acci�n consolidado 2025'!$A$3:$V$504,K$1,0)</f>
        <v>N/A</v>
      </c>
      <c r="L274" t="str">
        <f>VLOOKUP($A274,'Plan de acci�n consolidado 2025'!$A$3:$V$504,L$1,0)</f>
        <v>N/A</v>
      </c>
      <c r="M274" t="str">
        <f>VLOOKUP($A274,'Plan de acci�n consolidado 2025'!$A$3:$V$504,M$1,0)</f>
        <v>N/A</v>
      </c>
      <c r="N274" t="str">
        <f>VLOOKUP($A274,'Plan de acci�n consolidado 2025'!$A$3:$V$504,N$1,0)</f>
        <v>N/A</v>
      </c>
      <c r="O274" t="str">
        <f>VLOOKUP($A274,'Plan de acci�n consolidado 2025'!$A$3:$V$504,O$1,0)</f>
        <v>Diseñar y presentar propuesta pedagógica de los contenidos presentados por la delegatura para cada uno de los cursos (Responsable OSCAE) (Documento con la propuesta)</v>
      </c>
      <c r="P274">
        <f>VLOOKUP($A274,'Plan de acci�n consolidado 2025'!$A$3:$V$504,P$1,0)</f>
        <v>0</v>
      </c>
      <c r="Q274">
        <f>VLOOKUP($A274,'Plan de acci�n consolidado 2025'!$A$3:$V$504,Q$1,0)</f>
        <v>2</v>
      </c>
      <c r="R274" t="str">
        <f>VLOOKUP($A274,'Plan de acci�n consolidado 2025'!$A$3:$V$504,R$1,0)</f>
        <v>Númerica</v>
      </c>
      <c r="S274" t="str">
        <f>VLOOKUP($A274,'Plan de acci�n consolidado 2025'!$A$3:$V$504,S$1,0)</f>
        <v># de documentos enviados / 2 documento a enviar</v>
      </c>
      <c r="T274" s="183" t="str">
        <f>VLOOKUP($A274,'Plan de acci�n consolidado 2025'!$A$3:$V$504,T$1,0)</f>
        <v>2025-03-03</v>
      </c>
      <c r="U274" s="183" t="str">
        <f>VLOOKUP($A274,'Plan de acci�n consolidado 2025'!$A$3:$V$504,U$1,0)</f>
        <v>2025-05-30</v>
      </c>
      <c r="V274" t="str">
        <f>VLOOKUP($A274,'Plan de acci�n consolidado 2025'!$A$3:$V$504,V$1,0)</f>
        <v>71-GRUPO DE TRABAJO DE FORMACION</v>
      </c>
      <c r="W274"/>
      <c r="X274"/>
    </row>
    <row r="275" spans="1:24" x14ac:dyDescent="0.25">
      <c r="A275" s="31" t="s">
        <v>1365</v>
      </c>
      <c r="B275" t="str">
        <f>VLOOKUP($A275,'Plan de acci�n consolidado 2025'!$A$3:$V$504,B$1,0)</f>
        <v>3000-DESPACHO DEL SUPERINTENDENTE DELEGADO PARA LA PROTECCIÓN DEL CONSUMIDOR</v>
      </c>
      <c r="C275">
        <f>VLOOKUP($A275,'Plan de acci�n consolidado 2025'!$A$3:$V$504,C$1,0)</f>
        <v>4</v>
      </c>
      <c r="D275" t="str">
        <f>VLOOKUP($A275,'Plan de acci�n consolidado 2025'!$A$3:$V$504,D$1,0)</f>
        <v>Actividad propia</v>
      </c>
      <c r="E275" t="str">
        <f>VLOOKUP($A275,'Plan de acci�n consolidado 2025'!$A$3:$V$504,E$1,0)</f>
        <v>3000.2.3</v>
      </c>
      <c r="F275" t="str">
        <f>VLOOKUP($A275,'Plan de acci�n consolidado 2025'!$A$3:$V$504,F$1,0)</f>
        <v>N/A</v>
      </c>
      <c r="G275" t="str">
        <f>VLOOKUP($A275,'Plan de acci�n consolidado 2025'!$A$3:$V$504,G$1,0)</f>
        <v>N/A</v>
      </c>
      <c r="H275" t="str">
        <f>VLOOKUP($A275,'Plan de acci�n consolidado 2025'!$A$3:$V$504,H$1,0)</f>
        <v>N/A</v>
      </c>
      <c r="I275" t="str">
        <f>VLOOKUP($A275,'Plan de acci�n consolidado 2025'!$A$3:$V$504,I$1,0)</f>
        <v>N/A</v>
      </c>
      <c r="J275" t="str">
        <f>VLOOKUP($A275,'Plan de acci�n consolidado 2025'!$A$3:$V$504,J$1,0)</f>
        <v>N/A</v>
      </c>
      <c r="K275" t="str">
        <f>VLOOKUP($A275,'Plan de acci�n consolidado 2025'!$A$3:$V$504,K$1,0)</f>
        <v>N/A</v>
      </c>
      <c r="L275" t="str">
        <f>VLOOKUP($A275,'Plan de acci�n consolidado 2025'!$A$3:$V$504,L$1,0)</f>
        <v>N/A</v>
      </c>
      <c r="M275" t="str">
        <f>VLOOKUP($A275,'Plan de acci�n consolidado 2025'!$A$3:$V$504,M$1,0)</f>
        <v>N/A</v>
      </c>
      <c r="N275" t="str">
        <f>VLOOKUP($A275,'Plan de acci�n consolidado 2025'!$A$3:$V$504,N$1,0)</f>
        <v>N/A</v>
      </c>
      <c r="O275" t="str">
        <f>VLOOKUP($A275,'Plan de acci�n consolidado 2025'!$A$3:$V$504,O$1,0)</f>
        <v>Revisar y aprobar los contenidos propuestos por el equipo pedagógico de OSCAE (Responsable Delegatura) (Correo de aprobación de los contenidos propuestos por OSCAE)</v>
      </c>
      <c r="P275">
        <f>VLOOKUP($A275,'Plan de acci�n consolidado 2025'!$A$3:$V$504,P$1,0)</f>
        <v>30</v>
      </c>
      <c r="Q275">
        <f>VLOOKUP($A275,'Plan de acci�n consolidado 2025'!$A$3:$V$504,Q$1,0)</f>
        <v>2</v>
      </c>
      <c r="R275" t="str">
        <f>VLOOKUP($A275,'Plan de acci�n consolidado 2025'!$A$3:$V$504,R$1,0)</f>
        <v>Númerica</v>
      </c>
      <c r="S275" t="str">
        <f>VLOOKUP($A275,'Plan de acci�n consolidado 2025'!$A$3:$V$504,S$1,0)</f>
        <v># de documento revisado / 2 documento a revisar</v>
      </c>
      <c r="T275" s="183" t="str">
        <f>VLOOKUP($A275,'Plan de acci�n consolidado 2025'!$A$3:$V$504,T$1,0)</f>
        <v>2025-04-01</v>
      </c>
      <c r="U275" s="183" t="str">
        <f>VLOOKUP($A275,'Plan de acci�n consolidado 2025'!$A$3:$V$504,U$1,0)</f>
        <v>2025-06-20</v>
      </c>
      <c r="V275" t="str">
        <f>VLOOKUP($A275,'Plan de acci�n consolidado 2025'!$A$3:$V$504,V$1,0)</f>
        <v>3000-DESPACHO DEL SUPERINTENDENTE DELEGADO PARA LA PROTECCIÓN DEL CONSUMIDOR</v>
      </c>
      <c r="W275"/>
      <c r="X275"/>
    </row>
    <row r="276" spans="1:24" x14ac:dyDescent="0.25">
      <c r="A276" s="31" t="s">
        <v>1367</v>
      </c>
      <c r="B276" t="str">
        <f>VLOOKUP($A276,'Plan de acci�n consolidado 2025'!$A$3:$V$504,B$1,0)</f>
        <v>3000-DESPACHO DEL SUPERINTENDENTE DELEGADO PARA LA PROTECCIÓN DEL CONSUMIDOR</v>
      </c>
      <c r="C276">
        <f>VLOOKUP($A276,'Plan de acci�n consolidado 2025'!$A$3:$V$504,C$1,0)</f>
        <v>4</v>
      </c>
      <c r="D276" t="str">
        <f>VLOOKUP($A276,'Plan de acci�n consolidado 2025'!$A$3:$V$504,D$1,0)</f>
        <v>Actividad sin participaci�n</v>
      </c>
      <c r="E276" t="str">
        <f>VLOOKUP($A276,'Plan de acci�n consolidado 2025'!$A$3:$V$504,E$1,0)</f>
        <v>3000.2.4</v>
      </c>
      <c r="F276" t="str">
        <f>VLOOKUP($A276,'Plan de acci�n consolidado 2025'!$A$3:$V$504,F$1,0)</f>
        <v>N/A</v>
      </c>
      <c r="G276" t="str">
        <f>VLOOKUP($A276,'Plan de acci�n consolidado 2025'!$A$3:$V$504,G$1,0)</f>
        <v>N/A</v>
      </c>
      <c r="H276" t="str">
        <f>VLOOKUP($A276,'Plan de acci�n consolidado 2025'!$A$3:$V$504,H$1,0)</f>
        <v>N/A</v>
      </c>
      <c r="I276" t="str">
        <f>VLOOKUP($A276,'Plan de acci�n consolidado 2025'!$A$3:$V$504,I$1,0)</f>
        <v>N/A</v>
      </c>
      <c r="J276" t="str">
        <f>VLOOKUP($A276,'Plan de acci�n consolidado 2025'!$A$3:$V$504,J$1,0)</f>
        <v>N/A</v>
      </c>
      <c r="K276" t="str">
        <f>VLOOKUP($A276,'Plan de acci�n consolidado 2025'!$A$3:$V$504,K$1,0)</f>
        <v>N/A</v>
      </c>
      <c r="L276" t="str">
        <f>VLOOKUP($A276,'Plan de acci�n consolidado 2025'!$A$3:$V$504,L$1,0)</f>
        <v>N/A</v>
      </c>
      <c r="M276" t="str">
        <f>VLOOKUP($A276,'Plan de acci�n consolidado 2025'!$A$3:$V$504,M$1,0)</f>
        <v>N/A</v>
      </c>
      <c r="N276" t="str">
        <f>VLOOKUP($A276,'Plan de acci�n consolidado 2025'!$A$3:$V$504,N$1,0)</f>
        <v>N/A</v>
      </c>
      <c r="O276" t="str">
        <f>VLOOKUP($A276,'Plan de acci�n consolidado 2025'!$A$3:$V$504,O$1,0)</f>
        <v>Virtualizar los contenidos (Responsable OSCAE) (Captura de pantalla con los cursos virtualizados)</v>
      </c>
      <c r="P276">
        <f>VLOOKUP($A276,'Plan de acci�n consolidado 2025'!$A$3:$V$504,P$1,0)</f>
        <v>0</v>
      </c>
      <c r="Q276">
        <f>VLOOKUP($A276,'Plan de acci�n consolidado 2025'!$A$3:$V$504,Q$1,0)</f>
        <v>2</v>
      </c>
      <c r="R276" t="str">
        <f>VLOOKUP($A276,'Plan de acci�n consolidado 2025'!$A$3:$V$504,R$1,0)</f>
        <v>Númerica</v>
      </c>
      <c r="S276" t="str">
        <f>VLOOKUP($A276,'Plan de acci�n consolidado 2025'!$A$3:$V$504,S$1,0)</f>
        <v># de contenido virtualizado / 2 contenido a virtualizar</v>
      </c>
      <c r="T276" s="183" t="str">
        <f>VLOOKUP($A276,'Plan de acci�n consolidado 2025'!$A$3:$V$504,T$1,0)</f>
        <v>2025-06-03</v>
      </c>
      <c r="U276" s="183" t="str">
        <f>VLOOKUP($A276,'Plan de acci�n consolidado 2025'!$A$3:$V$504,U$1,0)</f>
        <v>2025-10-17</v>
      </c>
      <c r="V276" t="str">
        <f>VLOOKUP($A276,'Plan de acci�n consolidado 2025'!$A$3:$V$504,V$1,0)</f>
        <v>71-GRUPO DE TRABAJO DE FORMACION</v>
      </c>
      <c r="W276"/>
      <c r="X276"/>
    </row>
    <row r="277" spans="1:24" x14ac:dyDescent="0.25">
      <c r="A277" s="31" t="s">
        <v>1369</v>
      </c>
      <c r="B277" t="str">
        <f>VLOOKUP($A277,'Plan de acci�n consolidado 2025'!$A$3:$V$504,B$1,0)</f>
        <v>3000-DESPACHO DEL SUPERINTENDENTE DELEGADO PARA LA PROTECCIÓN DEL CONSUMIDOR</v>
      </c>
      <c r="C277">
        <f>VLOOKUP($A277,'Plan de acci�n consolidado 2025'!$A$3:$V$504,C$1,0)</f>
        <v>4</v>
      </c>
      <c r="D277" t="str">
        <f>VLOOKUP($A277,'Plan de acci�n consolidado 2025'!$A$3:$V$504,D$1,0)</f>
        <v>Actividad propia</v>
      </c>
      <c r="E277" t="str">
        <f>VLOOKUP($A277,'Plan de acci�n consolidado 2025'!$A$3:$V$504,E$1,0)</f>
        <v>3000.2.5</v>
      </c>
      <c r="F277" t="str">
        <f>VLOOKUP($A277,'Plan de acci�n consolidado 2025'!$A$3:$V$504,F$1,0)</f>
        <v>N/A</v>
      </c>
      <c r="G277" t="str">
        <f>VLOOKUP($A277,'Plan de acci�n consolidado 2025'!$A$3:$V$504,G$1,0)</f>
        <v>N/A</v>
      </c>
      <c r="H277" t="str">
        <f>VLOOKUP($A277,'Plan de acci�n consolidado 2025'!$A$3:$V$504,H$1,0)</f>
        <v>N/A</v>
      </c>
      <c r="I277" t="str">
        <f>VLOOKUP($A277,'Plan de acci�n consolidado 2025'!$A$3:$V$504,I$1,0)</f>
        <v>N/A</v>
      </c>
      <c r="J277" t="str">
        <f>VLOOKUP($A277,'Plan de acci�n consolidado 2025'!$A$3:$V$504,J$1,0)</f>
        <v>N/A</v>
      </c>
      <c r="K277" t="str">
        <f>VLOOKUP($A277,'Plan de acci�n consolidado 2025'!$A$3:$V$504,K$1,0)</f>
        <v>N/A</v>
      </c>
      <c r="L277" t="str">
        <f>VLOOKUP($A277,'Plan de acci�n consolidado 2025'!$A$3:$V$504,L$1,0)</f>
        <v>N/A</v>
      </c>
      <c r="M277" t="str">
        <f>VLOOKUP($A277,'Plan de acci�n consolidado 2025'!$A$3:$V$504,M$1,0)</f>
        <v>N/A</v>
      </c>
      <c r="N277" t="str">
        <f>VLOOKUP($A277,'Plan de acci�n consolidado 2025'!$A$3:$V$504,N$1,0)</f>
        <v>N/A</v>
      </c>
      <c r="O277" t="str">
        <f>VLOOKUP($A277,'Plan de acci�n consolidado 2025'!$A$3:$V$504,O$1,0)</f>
        <v>Recibir y aprobar el curso virtualizado (Responsable Delegatura) (Correo electrónico con la aprobación de los cursos)</v>
      </c>
      <c r="P277">
        <f>VLOOKUP($A277,'Plan de acci�n consolidado 2025'!$A$3:$V$504,P$1,0)</f>
        <v>40</v>
      </c>
      <c r="Q277">
        <f>VLOOKUP($A277,'Plan de acci�n consolidado 2025'!$A$3:$V$504,Q$1,0)</f>
        <v>2</v>
      </c>
      <c r="R277" t="str">
        <f>VLOOKUP($A277,'Plan de acci�n consolidado 2025'!$A$3:$V$504,R$1,0)</f>
        <v>Númerica</v>
      </c>
      <c r="S277" t="str">
        <f>VLOOKUP($A277,'Plan de acci�n consolidado 2025'!$A$3:$V$504,S$1,0)</f>
        <v># de curso revisado / 2 curso a revisar</v>
      </c>
      <c r="T277" s="183" t="str">
        <f>VLOOKUP($A277,'Plan de acci�n consolidado 2025'!$A$3:$V$504,T$1,0)</f>
        <v>2025-09-15</v>
      </c>
      <c r="U277" s="183" t="str">
        <f>VLOOKUP($A277,'Plan de acci�n consolidado 2025'!$A$3:$V$504,U$1,0)</f>
        <v>2025-11-07</v>
      </c>
      <c r="V277" t="str">
        <f>VLOOKUP($A277,'Plan de acci�n consolidado 2025'!$A$3:$V$504,V$1,0)</f>
        <v>3000-DESPACHO DEL SUPERINTENDENTE DELEGADO PARA LA PROTECCIÓN DEL CONSUMIDOR</v>
      </c>
      <c r="W277"/>
      <c r="X277"/>
    </row>
    <row r="278" spans="1:24" x14ac:dyDescent="0.25">
      <c r="A278" s="31" t="s">
        <v>1371</v>
      </c>
      <c r="B278" t="str">
        <f>VLOOKUP($A278,'Plan de acci�n consolidado 2025'!$A$3:$V$504,B$1,0)</f>
        <v>3000-DESPACHO DEL SUPERINTENDENTE DELEGADO PARA LA PROTECCIÓN DEL CONSUMIDOR</v>
      </c>
      <c r="C278">
        <f>VLOOKUP($A278,'Plan de acci�n consolidado 2025'!$A$3:$V$504,C$1,0)</f>
        <v>4</v>
      </c>
      <c r="D278" t="str">
        <f>VLOOKUP($A278,'Plan de acci�n consolidado 2025'!$A$3:$V$504,D$1,0)</f>
        <v>Actividad sin participaci�n</v>
      </c>
      <c r="E278" t="str">
        <f>VLOOKUP($A278,'Plan de acci�n consolidado 2025'!$A$3:$V$504,E$1,0)</f>
        <v>3000.2.6</v>
      </c>
      <c r="F278" t="str">
        <f>VLOOKUP($A278,'Plan de acci�n consolidado 2025'!$A$3:$V$504,F$1,0)</f>
        <v>N/A</v>
      </c>
      <c r="G278" t="str">
        <f>VLOOKUP($A278,'Plan de acci�n consolidado 2025'!$A$3:$V$504,G$1,0)</f>
        <v>N/A</v>
      </c>
      <c r="H278" t="str">
        <f>VLOOKUP($A278,'Plan de acci�n consolidado 2025'!$A$3:$V$504,H$1,0)</f>
        <v>N/A</v>
      </c>
      <c r="I278" t="str">
        <f>VLOOKUP($A278,'Plan de acci�n consolidado 2025'!$A$3:$V$504,I$1,0)</f>
        <v>N/A</v>
      </c>
      <c r="J278" t="str">
        <f>VLOOKUP($A278,'Plan de acci�n consolidado 2025'!$A$3:$V$504,J$1,0)</f>
        <v>N/A</v>
      </c>
      <c r="K278" t="str">
        <f>VLOOKUP($A278,'Plan de acci�n consolidado 2025'!$A$3:$V$504,K$1,0)</f>
        <v>N/A</v>
      </c>
      <c r="L278" t="str">
        <f>VLOOKUP($A278,'Plan de acci�n consolidado 2025'!$A$3:$V$504,L$1,0)</f>
        <v>N/A</v>
      </c>
      <c r="M278" t="str">
        <f>VLOOKUP($A278,'Plan de acci�n consolidado 2025'!$A$3:$V$504,M$1,0)</f>
        <v>N/A</v>
      </c>
      <c r="N278" t="str">
        <f>VLOOKUP($A278,'Plan de acci�n consolidado 2025'!$A$3:$V$504,N$1,0)</f>
        <v>N/A</v>
      </c>
      <c r="O278" t="str">
        <f>VLOOKUP($A278,'Plan de acci�n consolidado 2025'!$A$3:$V$504,O$1,0)</f>
        <v>Publicar los cursos virtuales en el campus virtual de la SIC y difundirlos (Capturas de pantalla de los cursos en el campus virtual y capturas de pantalla de la difusión).</v>
      </c>
      <c r="P278">
        <f>VLOOKUP($A278,'Plan de acci�n consolidado 2025'!$A$3:$V$504,P$1,0)</f>
        <v>0</v>
      </c>
      <c r="Q278">
        <f>VLOOKUP($A278,'Plan de acci�n consolidado 2025'!$A$3:$V$504,Q$1,0)</f>
        <v>2</v>
      </c>
      <c r="R278" t="str">
        <f>VLOOKUP($A278,'Plan de acci�n consolidado 2025'!$A$3:$V$504,R$1,0)</f>
        <v>Númerica</v>
      </c>
      <c r="S278" t="str">
        <f>VLOOKUP($A278,'Plan de acci�n consolidado 2025'!$A$3:$V$504,S$1,0)</f>
        <v># de actividades difundidas / 2 actividades a difundir</v>
      </c>
      <c r="T278" s="183" t="str">
        <f>VLOOKUP($A278,'Plan de acci�n consolidado 2025'!$A$3:$V$504,T$1,0)</f>
        <v>2025-11-14</v>
      </c>
      <c r="U278" s="183" t="str">
        <f>VLOOKUP($A278,'Plan de acci�n consolidado 2025'!$A$3:$V$504,U$1,0)</f>
        <v>2025-12-15</v>
      </c>
      <c r="V278" t="str">
        <f>VLOOKUP($A278,'Plan de acci�n consolidado 2025'!$A$3:$V$504,V$1,0)</f>
        <v>71-GRUPO DE TRABAJO DE FORMACION;
73-GRUPO DE TRABAJO DE COMUNICACION</v>
      </c>
      <c r="W278"/>
      <c r="X278"/>
    </row>
    <row r="279" spans="1:24" x14ac:dyDescent="0.25">
      <c r="A279" s="31" t="s">
        <v>1374</v>
      </c>
      <c r="B279" t="str">
        <f>VLOOKUP($A279,'Plan de acci�n consolidado 2025'!$A$3:$V$504,B$1,0)</f>
        <v>3000-DESPACHO DEL SUPERINTENDENTE DELEGADO PARA LA PROTECCIÓN DEL CONSUMIDOR</v>
      </c>
      <c r="C279">
        <f>VLOOKUP($A279,'Plan de acci�n consolidado 2025'!$A$3:$V$504,C$1,0)</f>
        <v>4</v>
      </c>
      <c r="D279" t="str">
        <f>VLOOKUP($A279,'Plan de acci�n consolidado 2025'!$A$3:$V$504,D$1,0)</f>
        <v>Producto</v>
      </c>
      <c r="E279" t="str">
        <f>VLOOKUP($A279,'Plan de acci�n consolidado 2025'!$A$3:$V$504,E$1,0)</f>
        <v>3000.3</v>
      </c>
      <c r="F279" t="str">
        <f>VLOOKUP($A279,'Plan de acci�n consolidado 2025'!$A$3:$V$504,F$1,0)</f>
        <v>Operativo</v>
      </c>
      <c r="G279" t="str">
        <f>VLOOKUP($A279,'Plan de acci�n consolidado 2025'!$A$3:$V$504,G$1,0)</f>
        <v xml:space="preserve">Promover el enfoque preventivo, diferencial y territorial en el que hacer misional de la entidad 
</v>
      </c>
      <c r="H279" t="str">
        <f>VLOOKUP($A279,'Plan de acci�n consolidado 2025'!$A$3:$V$504,H$1,0)</f>
        <v xml:space="preserve">Cumplimiento de productos del PAI asociados a Promover el enfoque preventivo, diferencial y territorial en el que hacer misional de la entidad 
</v>
      </c>
      <c r="I279" t="str">
        <f>VLOOKUP($A279,'Plan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9" t="str">
        <f>VLOOKUP($A279,'Plan de acci�n consolidado 2025'!$A$3:$V$504,J$1,0)</f>
        <v>Enfoque Estrategico _ Territorial</v>
      </c>
      <c r="K279" t="str">
        <f>VLOOKUP($A279,'Plan de acci�n consolidado 2025'!$A$3:$V$504,K$1,0)</f>
        <v>No</v>
      </c>
      <c r="L279" t="str">
        <f>VLOOKUP($A279,'Plan de acci�n consolidado 2025'!$A$3:$V$504,L$1,0)</f>
        <v>N/A</v>
      </c>
      <c r="M279" t="str">
        <f>VLOOKUP($A279,'Plan de acci�n consolidado 2025'!$A$3:$V$504,M$1,0)</f>
        <v>Política Servicio al Ciudadano_DIMENSIÓN Gestión con Valores para Resultados</v>
      </c>
      <c r="N279" t="str">
        <f>VLOOKUP($A279,'Plan de acci�n consolidado 2025'!$A$3:$V$504,N$1,0)</f>
        <v>C_COMPETENCIA 2. Reducir la ineficiencia en el mercado por relaciones de consumo asimétricas PND_TRANSF_ Productiva, internacionalización y acción clímatica _ c. políticas de competencia, consumidor e infraestructura de la calidad modernas</v>
      </c>
      <c r="O279" t="str">
        <f>VLOOKUP($A279,'Plan de acci�n consolidado 2025'!$A$3:$V$504,O$1,0)</f>
        <v>Jornadas de capacitación "Me informo y cuido mi dinero" dirigidas a usuarios, consumidores y ciudadanía en general, realizadas - Imágenes (fotografía o captura de pantalla) de la difusión realizada</v>
      </c>
      <c r="P279">
        <f>VLOOKUP($A279,'Plan de acci�n consolidado 2025'!$A$3:$V$504,P$1,0)</f>
        <v>20</v>
      </c>
      <c r="Q279">
        <f>VLOOKUP($A279,'Plan de acci�n consolidado 2025'!$A$3:$V$504,Q$1,0)</f>
        <v>8</v>
      </c>
      <c r="R279" t="str">
        <f>VLOOKUP($A279,'Plan de acci�n consolidado 2025'!$A$3:$V$504,R$1,0)</f>
        <v>Númerica</v>
      </c>
      <c r="S279" t="str">
        <f>VLOOKUP($A279,'Plan de acci�n consolidado 2025'!$A$3:$V$504,S$1,0)</f>
        <v># de capacitaciones ejecutadas / 8 capacitaciones a ejecutar</v>
      </c>
      <c r="T279" s="183" t="str">
        <f>VLOOKUP($A279,'Plan de acci�n consolidado 2025'!$A$3:$V$504,T$1,0)</f>
        <v>2025-01-15</v>
      </c>
      <c r="U279" s="183" t="str">
        <f>VLOOKUP($A279,'Plan de acci�n consolidado 2025'!$A$3:$V$504,U$1,0)</f>
        <v>2025-12-30</v>
      </c>
      <c r="V279" t="str">
        <f>VLOOKUP($A279,'Plan de acci�n consolidado 2025'!$A$3:$V$504,V$1,0)</f>
        <v>3000-DESPACHO DEL SUPERINTENDENTE DELEGADO PARA LA PROTECCIÓN DEL CONSUMIDOR</v>
      </c>
      <c r="W279"/>
      <c r="X279"/>
    </row>
    <row r="280" spans="1:24" x14ac:dyDescent="0.25">
      <c r="A280" s="31" t="s">
        <v>1376</v>
      </c>
      <c r="B280" t="str">
        <f>VLOOKUP($A280,'Plan de acci�n consolidado 2025'!$A$3:$V$504,B$1,0)</f>
        <v>3000-DESPACHO DEL SUPERINTENDENTE DELEGADO PARA LA PROTECCIÓN DEL CONSUMIDOR</v>
      </c>
      <c r="C280">
        <f>VLOOKUP($A280,'Plan de acci�n consolidado 2025'!$A$3:$V$504,C$1,0)</f>
        <v>4</v>
      </c>
      <c r="D280" t="str">
        <f>VLOOKUP($A280,'Plan de acci�n consolidado 2025'!$A$3:$V$504,D$1,0)</f>
        <v>Actividad propia</v>
      </c>
      <c r="E280" t="str">
        <f>VLOOKUP($A280,'Plan de acci�n consolidado 2025'!$A$3:$V$504,E$1,0)</f>
        <v>3000.3.1</v>
      </c>
      <c r="F280" t="str">
        <f>VLOOKUP($A280,'Plan de acci�n consolidado 2025'!$A$3:$V$504,F$1,0)</f>
        <v>N/A</v>
      </c>
      <c r="G280" t="str">
        <f>VLOOKUP($A280,'Plan de acci�n consolidado 2025'!$A$3:$V$504,G$1,0)</f>
        <v>N/A</v>
      </c>
      <c r="H280" t="str">
        <f>VLOOKUP($A280,'Plan de acci�n consolidado 2025'!$A$3:$V$504,H$1,0)</f>
        <v>N/A</v>
      </c>
      <c r="I280" t="str">
        <f>VLOOKUP($A280,'Plan de acci�n consolidado 2025'!$A$3:$V$504,I$1,0)</f>
        <v>N/A</v>
      </c>
      <c r="J280" t="str">
        <f>VLOOKUP($A280,'Plan de acci�n consolidado 2025'!$A$3:$V$504,J$1,0)</f>
        <v>N/A</v>
      </c>
      <c r="K280" t="str">
        <f>VLOOKUP($A280,'Plan de acci�n consolidado 2025'!$A$3:$V$504,K$1,0)</f>
        <v>N/A</v>
      </c>
      <c r="L280" t="str">
        <f>VLOOKUP($A280,'Plan de acci�n consolidado 2025'!$A$3:$V$504,L$1,0)</f>
        <v>N/A</v>
      </c>
      <c r="M280" t="str">
        <f>VLOOKUP($A280,'Plan de acci�n consolidado 2025'!$A$3:$V$504,M$1,0)</f>
        <v>N/A</v>
      </c>
      <c r="N280" t="str">
        <f>VLOOKUP($A280,'Plan de acci�n consolidado 2025'!$A$3:$V$504,N$1,0)</f>
        <v>N/A</v>
      </c>
      <c r="O280" t="str">
        <f>VLOOKUP($A280,'Plan de acci�n consolidado 2025'!$A$3:$V$504,O$1,0)</f>
        <v>Definir la estrategia que se utilizará para las jornadas de capacitación  (Listado de asistencia a reunión)</v>
      </c>
      <c r="P280">
        <f>VLOOKUP($A280,'Plan de acci�n consolidado 2025'!$A$3:$V$504,P$1,0)</f>
        <v>20</v>
      </c>
      <c r="Q280">
        <f>VLOOKUP($A280,'Plan de acci�n consolidado 2025'!$A$3:$V$504,Q$1,0)</f>
        <v>1</v>
      </c>
      <c r="R280" t="str">
        <f>VLOOKUP($A280,'Plan de acci�n consolidado 2025'!$A$3:$V$504,R$1,0)</f>
        <v>Númerica</v>
      </c>
      <c r="S280" t="str">
        <f>VLOOKUP($A280,'Plan de acci�n consolidado 2025'!$A$3:$V$504,S$1,0)</f>
        <v># de reuniones realizadas / 1 reuniones a realizar</v>
      </c>
      <c r="T280" s="183" t="str">
        <f>VLOOKUP($A280,'Plan de acci�n consolidado 2025'!$A$3:$V$504,T$1,0)</f>
        <v>2025-01-15</v>
      </c>
      <c r="U280" s="183" t="str">
        <f>VLOOKUP($A280,'Plan de acci�n consolidado 2025'!$A$3:$V$504,U$1,0)</f>
        <v>2025-02-28</v>
      </c>
      <c r="V280" t="str">
        <f>VLOOKUP($A280,'Plan de acci�n consolidado 2025'!$A$3:$V$504,V$1,0)</f>
        <v>3000-DESPACHO DEL SUPERINTENDENTE DELEGADO PARA LA PROTECCIÓN DEL CONSUMIDOR</v>
      </c>
      <c r="W280"/>
      <c r="X280"/>
    </row>
    <row r="281" spans="1:24" x14ac:dyDescent="0.25">
      <c r="A281" s="31" t="s">
        <v>1378</v>
      </c>
      <c r="B281" t="str">
        <f>VLOOKUP($A281,'Plan de acci�n consolidado 2025'!$A$3:$V$504,B$1,0)</f>
        <v>3000-DESPACHO DEL SUPERINTENDENTE DELEGADO PARA LA PROTECCIÓN DEL CONSUMIDOR</v>
      </c>
      <c r="C281">
        <f>VLOOKUP($A281,'Plan de acci�n consolidado 2025'!$A$3:$V$504,C$1,0)</f>
        <v>4</v>
      </c>
      <c r="D281" t="str">
        <f>VLOOKUP($A281,'Plan de acci�n consolidado 2025'!$A$3:$V$504,D$1,0)</f>
        <v>Actividad propia</v>
      </c>
      <c r="E281" t="str">
        <f>VLOOKUP($A281,'Plan de acci�n consolidado 2025'!$A$3:$V$504,E$1,0)</f>
        <v>3000.3.2</v>
      </c>
      <c r="F281" t="str">
        <f>VLOOKUP($A281,'Plan de acci�n consolidado 2025'!$A$3:$V$504,F$1,0)</f>
        <v>N/A</v>
      </c>
      <c r="G281" t="str">
        <f>VLOOKUP($A281,'Plan de acci�n consolidado 2025'!$A$3:$V$504,G$1,0)</f>
        <v>N/A</v>
      </c>
      <c r="H281" t="str">
        <f>VLOOKUP($A281,'Plan de acci�n consolidado 2025'!$A$3:$V$504,H$1,0)</f>
        <v>N/A</v>
      </c>
      <c r="I281" t="str">
        <f>VLOOKUP($A281,'Plan de acci�n consolidado 2025'!$A$3:$V$504,I$1,0)</f>
        <v>N/A</v>
      </c>
      <c r="J281" t="str">
        <f>VLOOKUP($A281,'Plan de acci�n consolidado 2025'!$A$3:$V$504,J$1,0)</f>
        <v>N/A</v>
      </c>
      <c r="K281" t="str">
        <f>VLOOKUP($A281,'Plan de acci�n consolidado 2025'!$A$3:$V$504,K$1,0)</f>
        <v>N/A</v>
      </c>
      <c r="L281" t="str">
        <f>VLOOKUP($A281,'Plan de acci�n consolidado 2025'!$A$3:$V$504,L$1,0)</f>
        <v>N/A</v>
      </c>
      <c r="M281" t="str">
        <f>VLOOKUP($A281,'Plan de acci�n consolidado 2025'!$A$3:$V$504,M$1,0)</f>
        <v>N/A</v>
      </c>
      <c r="N281" t="str">
        <f>VLOOKUP($A281,'Plan de acci�n consolidado 2025'!$A$3:$V$504,N$1,0)</f>
        <v>N/A</v>
      </c>
      <c r="O281" t="str">
        <f>VLOOKUP($A281,'Plan de acci�n consolidado 2025'!$A$3:$V$504,O$1,0)</f>
        <v>Realizar las jornadas de capacitación - Imágenes (fotografía o captura de pantalla) de la difusión realizada</v>
      </c>
      <c r="P281">
        <f>VLOOKUP($A281,'Plan de acci�n consolidado 2025'!$A$3:$V$504,P$1,0)</f>
        <v>80</v>
      </c>
      <c r="Q281">
        <f>VLOOKUP($A281,'Plan de acci�n consolidado 2025'!$A$3:$V$504,Q$1,0)</f>
        <v>8</v>
      </c>
      <c r="R281" t="str">
        <f>VLOOKUP($A281,'Plan de acci�n consolidado 2025'!$A$3:$V$504,R$1,0)</f>
        <v>Númerica</v>
      </c>
      <c r="S281" t="str">
        <f>VLOOKUP($A281,'Plan de acci�n consolidado 2025'!$A$3:$V$504,S$1,0)</f>
        <v># de capacitaciones ejecutadas / 8 capacitaciones a ejecutar</v>
      </c>
      <c r="T281" s="183" t="str">
        <f>VLOOKUP($A281,'Plan de acci�n consolidado 2025'!$A$3:$V$504,T$1,0)</f>
        <v>2025-03-03</v>
      </c>
      <c r="U281" s="183" t="str">
        <f>VLOOKUP($A281,'Plan de acci�n consolidado 2025'!$A$3:$V$504,U$1,0)</f>
        <v>2025-12-30</v>
      </c>
      <c r="V281" t="str">
        <f>VLOOKUP($A281,'Plan de acci�n consolidado 2025'!$A$3:$V$504,V$1,0)</f>
        <v>3000-DESPACHO DEL SUPERINTENDENTE DELEGADO PARA LA PROTECCIÓN DEL CONSUMIDOR</v>
      </c>
      <c r="W281"/>
      <c r="X281"/>
    </row>
    <row r="282" spans="1:24" x14ac:dyDescent="0.25">
      <c r="A282" s="31" t="s">
        <v>1379</v>
      </c>
      <c r="B282" t="str">
        <f>VLOOKUP($A282,'Plan de acci�n consolidado 2025'!$A$3:$V$504,B$1,0)</f>
        <v>3000-DESPACHO DEL SUPERINTENDENTE DELEGADO PARA LA PROTECCIÓN DEL CONSUMIDOR</v>
      </c>
      <c r="C282">
        <f>VLOOKUP($A282,'Plan de acci�n consolidado 2025'!$A$3:$V$504,C$1,0)</f>
        <v>4</v>
      </c>
      <c r="D282" t="str">
        <f>VLOOKUP($A282,'Plan de acci�n consolidado 2025'!$A$3:$V$504,D$1,0)</f>
        <v>Producto</v>
      </c>
      <c r="E282" t="str">
        <f>VLOOKUP($A282,'Plan de acci�n consolidado 2025'!$A$3:$V$504,E$1,0)</f>
        <v>3000.4</v>
      </c>
      <c r="F282" t="str">
        <f>VLOOKUP($A282,'Plan de acci�n consolidado 2025'!$A$3:$V$504,F$1,0)</f>
        <v>Operativo</v>
      </c>
      <c r="G282" t="str">
        <f>VLOOKUP($A282,'Plan de acci�n consolidado 2025'!$A$3:$V$504,G$1,0)</f>
        <v xml:space="preserve">Promover el enfoque preventivo, diferencial y territorial en el que hacer misional de la entidad 
</v>
      </c>
      <c r="H282" t="str">
        <f>VLOOKUP($A282,'Plan de acci�n consolidado 2025'!$A$3:$V$504,H$1,0)</f>
        <v xml:space="preserve">Cumplimiento de productos del PAI asociados a Promover el enfoque preventivo, diferencial y territorial en el que hacer misional de la entidad 
</v>
      </c>
      <c r="I282" t="str">
        <f>VLOOKUP($A282,'Plan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2" t="str">
        <f>VLOOKUP($A282,'Plan de acci�n consolidado 2025'!$A$3:$V$504,J$1,0)</f>
        <v>Enfoque Estrategico _ Territorial</v>
      </c>
      <c r="K282" t="str">
        <f>VLOOKUP($A282,'Plan de acci�n consolidado 2025'!$A$3:$V$504,K$1,0)</f>
        <v>Si</v>
      </c>
      <c r="L282" t="str">
        <f>VLOOKUP($A282,'Plan de acci�n consolidado 2025'!$A$3:$V$504,L$1,0)</f>
        <v>N/A</v>
      </c>
      <c r="M282" t="str">
        <f>VLOOKUP($A282,'Plan de acci�n consolidado 2025'!$A$3:$V$504,M$1,0)</f>
        <v>Política Servicio al Ciudadano_DIMENSIÓN Gestión con Valores para Resultados</v>
      </c>
      <c r="N282" t="str">
        <f>VLOOKUP($A282,'Plan de acci�n consolidado 2025'!$A$3:$V$504,N$1,0)</f>
        <v>C_COMPETENCIA 9. Sensibilizar a los empresarios que utilizan plataformas como nichos de mercado PND_TRANSF_ Productiva, internacionalización y acción clímatica _ c. políticas de competencia, consumidor e infraestructura de la calidad modernas</v>
      </c>
      <c r="O282" t="str">
        <f>VLOOKUP($A282,'Plan de acci�n consolidado 2025'!$A$3:$V$504,O$1,0)</f>
        <v>Campañas de difusión a nivel nacional, dirigidas a diversos grupos objetivo como herramienta de fortalecimiento del conocimiento, ejecutadas (Capturas de pantalla de las publicaciones de las campañas).</v>
      </c>
      <c r="P282">
        <f>VLOOKUP($A282,'Plan de acci�n consolidado 2025'!$A$3:$V$504,P$1,0)</f>
        <v>20</v>
      </c>
      <c r="Q282">
        <f>VLOOKUP($A282,'Plan de acci�n consolidado 2025'!$A$3:$V$504,Q$1,0)</f>
        <v>4</v>
      </c>
      <c r="R282" t="str">
        <f>VLOOKUP($A282,'Plan de acci�n consolidado 2025'!$A$3:$V$504,R$1,0)</f>
        <v>Númerica</v>
      </c>
      <c r="S282" t="str">
        <f>VLOOKUP($A282,'Plan de acci�n consolidado 2025'!$A$3:$V$504,S$1,0)</f>
        <v># de campañas ejecutas / 4 campañas a ejecutar</v>
      </c>
      <c r="T282" s="183" t="str">
        <f>VLOOKUP($A282,'Plan de acci�n consolidado 2025'!$A$3:$V$504,T$1,0)</f>
        <v>2025-01-15</v>
      </c>
      <c r="U282" s="183" t="str">
        <f>VLOOKUP($A282,'Plan de acci�n consolidado 2025'!$A$3:$V$504,U$1,0)</f>
        <v>2025-12-30</v>
      </c>
      <c r="V282" t="str">
        <f>VLOOKUP($A282,'Plan de acci�n consolidado 2025'!$A$3:$V$504,V$1,0)</f>
        <v>3000-DESPACHO DEL SUPERINTENDENTE DELEGADO PARA LA PROTECCIÓN DEL CONSUMIDOR;
3100-DIRECCION DE INVESTIGACIONES DE PROTECCION AL CONSUMIDOR;
3200-DIRECCIÓN DE INVESTIGACIONES DE PROTECCIÓN DE USUARIOS DE SERVICIOS DE COMUNICACIONES;
73-GRUPO DE TRABAJO DE COMUNICACION</v>
      </c>
      <c r="W282"/>
      <c r="X282"/>
    </row>
    <row r="283" spans="1:24" x14ac:dyDescent="0.25">
      <c r="A283" s="31" t="s">
        <v>1382</v>
      </c>
      <c r="B283" t="str">
        <f>VLOOKUP($A283,'Plan de acci�n consolidado 2025'!$A$3:$V$504,B$1,0)</f>
        <v>3000-DESPACHO DEL SUPERINTENDENTE DELEGADO PARA LA PROTECCIÓN DEL CONSUMIDOR</v>
      </c>
      <c r="C283">
        <f>VLOOKUP($A283,'Plan de acci�n consolidado 2025'!$A$3:$V$504,C$1,0)</f>
        <v>4</v>
      </c>
      <c r="D283" t="str">
        <f>VLOOKUP($A283,'Plan de acci�n consolidado 2025'!$A$3:$V$504,D$1,0)</f>
        <v>Actividad propia</v>
      </c>
      <c r="E283" t="str">
        <f>VLOOKUP($A283,'Plan de acci�n consolidado 2025'!$A$3:$V$504,E$1,0)</f>
        <v>3000.4.1</v>
      </c>
      <c r="F283" t="str">
        <f>VLOOKUP($A283,'Plan de acci�n consolidado 2025'!$A$3:$V$504,F$1,0)</f>
        <v>N/A</v>
      </c>
      <c r="G283" t="str">
        <f>VLOOKUP($A283,'Plan de acci�n consolidado 2025'!$A$3:$V$504,G$1,0)</f>
        <v>N/A</v>
      </c>
      <c r="H283" t="str">
        <f>VLOOKUP($A283,'Plan de acci�n consolidado 2025'!$A$3:$V$504,H$1,0)</f>
        <v>N/A</v>
      </c>
      <c r="I283" t="str">
        <f>VLOOKUP($A283,'Plan de acci�n consolidado 2025'!$A$3:$V$504,I$1,0)</f>
        <v>N/A</v>
      </c>
      <c r="J283" t="str">
        <f>VLOOKUP($A283,'Plan de acci�n consolidado 2025'!$A$3:$V$504,J$1,0)</f>
        <v>N/A</v>
      </c>
      <c r="K283" t="str">
        <f>VLOOKUP($A283,'Plan de acci�n consolidado 2025'!$A$3:$V$504,K$1,0)</f>
        <v>N/A</v>
      </c>
      <c r="L283" t="str">
        <f>VLOOKUP($A283,'Plan de acci�n consolidado 2025'!$A$3:$V$504,L$1,0)</f>
        <v>N/A</v>
      </c>
      <c r="M283" t="str">
        <f>VLOOKUP($A283,'Plan de acci�n consolidado 2025'!$A$3:$V$504,M$1,0)</f>
        <v>N/A</v>
      </c>
      <c r="N283" t="str">
        <f>VLOOKUP($A283,'Plan de acci�n consolidado 2025'!$A$3:$V$504,N$1,0)</f>
        <v>N/A</v>
      </c>
      <c r="O283" t="str">
        <f>VLOOKUP($A283,'Plan de acci�n consolidado 2025'!$A$3:$V$504,O$1,0)</f>
        <v>Elaborar el plan de difusión, definiendo los  grupos objetivos a los que se dirigirá. (Documento con el plan de difusión)</v>
      </c>
      <c r="P283">
        <f>VLOOKUP($A283,'Plan de acci�n consolidado 2025'!$A$3:$V$504,P$1,0)</f>
        <v>50</v>
      </c>
      <c r="Q283">
        <f>VLOOKUP($A283,'Plan de acci�n consolidado 2025'!$A$3:$V$504,Q$1,0)</f>
        <v>1</v>
      </c>
      <c r="R283" t="str">
        <f>VLOOKUP($A283,'Plan de acci�n consolidado 2025'!$A$3:$V$504,R$1,0)</f>
        <v>Númerica</v>
      </c>
      <c r="S283" t="str">
        <f>VLOOKUP($A283,'Plan de acci�n consolidado 2025'!$A$3:$V$504,S$1,0)</f>
        <v># de plan de difusión elaborado / 1 plan de difusión a elaborar</v>
      </c>
      <c r="T283" s="183" t="str">
        <f>VLOOKUP($A283,'Plan de acci�n consolidado 2025'!$A$3:$V$504,T$1,0)</f>
        <v>2025-01-15</v>
      </c>
      <c r="U283" s="183" t="str">
        <f>VLOOKUP($A283,'Plan de acci�n consolidado 2025'!$A$3:$V$504,U$1,0)</f>
        <v>2025-02-28</v>
      </c>
      <c r="V283" t="str">
        <f>VLOOKUP($A283,'Plan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3"/>
      <c r="X283"/>
    </row>
    <row r="284" spans="1:24" x14ac:dyDescent="0.25">
      <c r="A284" s="31" t="s">
        <v>1385</v>
      </c>
      <c r="B284" t="str">
        <f>VLOOKUP($A284,'Plan de acci�n consolidado 2025'!$A$3:$V$504,B$1,0)</f>
        <v>3000-DESPACHO DEL SUPERINTENDENTE DELEGADO PARA LA PROTECCIÓN DEL CONSUMIDOR</v>
      </c>
      <c r="C284">
        <f>VLOOKUP($A284,'Plan de acci�n consolidado 2025'!$A$3:$V$504,C$1,0)</f>
        <v>4</v>
      </c>
      <c r="D284" t="str">
        <f>VLOOKUP($A284,'Plan de acci�n consolidado 2025'!$A$3:$V$504,D$1,0)</f>
        <v>Actividad sin participaci�n</v>
      </c>
      <c r="E284" t="str">
        <f>VLOOKUP($A284,'Plan de acci�n consolidado 2025'!$A$3:$V$504,E$1,0)</f>
        <v>3000.4.2</v>
      </c>
      <c r="F284" t="str">
        <f>VLOOKUP($A284,'Plan de acci�n consolidado 2025'!$A$3:$V$504,F$1,0)</f>
        <v>N/A</v>
      </c>
      <c r="G284" t="str">
        <f>VLOOKUP($A284,'Plan de acci�n consolidado 2025'!$A$3:$V$504,G$1,0)</f>
        <v>N/A</v>
      </c>
      <c r="H284" t="str">
        <f>VLOOKUP($A284,'Plan de acci�n consolidado 2025'!$A$3:$V$504,H$1,0)</f>
        <v>N/A</v>
      </c>
      <c r="I284" t="str">
        <f>VLOOKUP($A284,'Plan de acci�n consolidado 2025'!$A$3:$V$504,I$1,0)</f>
        <v>N/A</v>
      </c>
      <c r="J284" t="str">
        <f>VLOOKUP($A284,'Plan de acci�n consolidado 2025'!$A$3:$V$504,J$1,0)</f>
        <v>N/A</v>
      </c>
      <c r="K284" t="str">
        <f>VLOOKUP($A284,'Plan de acci�n consolidado 2025'!$A$3:$V$504,K$1,0)</f>
        <v>N/A</v>
      </c>
      <c r="L284" t="str">
        <f>VLOOKUP($A284,'Plan de acci�n consolidado 2025'!$A$3:$V$504,L$1,0)</f>
        <v>N/A</v>
      </c>
      <c r="M284" t="str">
        <f>VLOOKUP($A284,'Plan de acci�n consolidado 2025'!$A$3:$V$504,M$1,0)</f>
        <v>N/A</v>
      </c>
      <c r="N284" t="str">
        <f>VLOOKUP($A284,'Plan de acci�n consolidado 2025'!$A$3:$V$504,N$1,0)</f>
        <v>N/A</v>
      </c>
      <c r="O284" t="str">
        <f>VLOOKUP($A284,'Plan de acci�n consolidado 2025'!$A$3:$V$504,O$1,0)</f>
        <v>Elaborar y presentar el concepto grafico y racional de la campaña (Correo electrónico en que se observe el concepto gráfico y racional de la campaña)</v>
      </c>
      <c r="P284">
        <f>VLOOKUP($A284,'Plan de acci�n consolidado 2025'!$A$3:$V$504,P$1,0)</f>
        <v>0</v>
      </c>
      <c r="Q284">
        <f>VLOOKUP($A284,'Plan de acci�n consolidado 2025'!$A$3:$V$504,Q$1,0)</f>
        <v>4</v>
      </c>
      <c r="R284" t="str">
        <f>VLOOKUP($A284,'Plan de acci�n consolidado 2025'!$A$3:$V$504,R$1,0)</f>
        <v>Númerica</v>
      </c>
      <c r="S284" t="str">
        <f>VLOOKUP($A284,'Plan de acci�n consolidado 2025'!$A$3:$V$504,S$1,0)</f>
        <v># de concepto grafico elaborado / 4 concepto grafico a elaborar</v>
      </c>
      <c r="T284" s="183" t="str">
        <f>VLOOKUP($A284,'Plan de acci�n consolidado 2025'!$A$3:$V$504,T$1,0)</f>
        <v>2025-03-03</v>
      </c>
      <c r="U284" s="183" t="str">
        <f>VLOOKUP($A284,'Plan de acci�n consolidado 2025'!$A$3:$V$504,U$1,0)</f>
        <v>2025-11-28</v>
      </c>
      <c r="V284" t="str">
        <f>VLOOKUP($A284,'Plan de acci�n consolidado 2025'!$A$3:$V$504,V$1,0)</f>
        <v>73-GRUPO DE TRABAJO DE COMUNICACION</v>
      </c>
      <c r="W284"/>
      <c r="X284"/>
    </row>
    <row r="285" spans="1:24" x14ac:dyDescent="0.25">
      <c r="A285" s="31" t="s">
        <v>1386</v>
      </c>
      <c r="B285" t="str">
        <f>VLOOKUP($A285,'Plan de acci�n consolidado 2025'!$A$3:$V$504,B$1,0)</f>
        <v>3000-DESPACHO DEL SUPERINTENDENTE DELEGADO PARA LA PROTECCIÓN DEL CONSUMIDOR</v>
      </c>
      <c r="C285">
        <f>VLOOKUP($A285,'Plan de acci�n consolidado 2025'!$A$3:$V$504,C$1,0)</f>
        <v>4</v>
      </c>
      <c r="D285" t="str">
        <f>VLOOKUP($A285,'Plan de acci�n consolidado 2025'!$A$3:$V$504,D$1,0)</f>
        <v>Actividad propia</v>
      </c>
      <c r="E285" t="str">
        <f>VLOOKUP($A285,'Plan de acci�n consolidado 2025'!$A$3:$V$504,E$1,0)</f>
        <v>3000.4.3</v>
      </c>
      <c r="F285" t="str">
        <f>VLOOKUP($A285,'Plan de acci�n consolidado 2025'!$A$3:$V$504,F$1,0)</f>
        <v>N/A</v>
      </c>
      <c r="G285" t="str">
        <f>VLOOKUP($A285,'Plan de acci�n consolidado 2025'!$A$3:$V$504,G$1,0)</f>
        <v>N/A</v>
      </c>
      <c r="H285" t="str">
        <f>VLOOKUP($A285,'Plan de acci�n consolidado 2025'!$A$3:$V$504,H$1,0)</f>
        <v>N/A</v>
      </c>
      <c r="I285" t="str">
        <f>VLOOKUP($A285,'Plan de acci�n consolidado 2025'!$A$3:$V$504,I$1,0)</f>
        <v>N/A</v>
      </c>
      <c r="J285" t="str">
        <f>VLOOKUP($A285,'Plan de acci�n consolidado 2025'!$A$3:$V$504,J$1,0)</f>
        <v>N/A</v>
      </c>
      <c r="K285" t="str">
        <f>VLOOKUP($A285,'Plan de acci�n consolidado 2025'!$A$3:$V$504,K$1,0)</f>
        <v>N/A</v>
      </c>
      <c r="L285" t="str">
        <f>VLOOKUP($A285,'Plan de acci�n consolidado 2025'!$A$3:$V$504,L$1,0)</f>
        <v>N/A</v>
      </c>
      <c r="M285" t="str">
        <f>VLOOKUP($A285,'Plan de acci�n consolidado 2025'!$A$3:$V$504,M$1,0)</f>
        <v>N/A</v>
      </c>
      <c r="N285" t="str">
        <f>VLOOKUP($A285,'Plan de acci�n consolidado 2025'!$A$3:$V$504,N$1,0)</f>
        <v>N/A</v>
      </c>
      <c r="O285" t="str">
        <f>VLOOKUP($A285,'Plan de acci�n consolidado 2025'!$A$3:$V$504,O$1,0)</f>
        <v>Revisar y aprobar la propuesta (Correo electrónico con la propuesta aprobada)</v>
      </c>
      <c r="P285">
        <f>VLOOKUP($A285,'Plan de acci�n consolidado 2025'!$A$3:$V$504,P$1,0)</f>
        <v>50</v>
      </c>
      <c r="Q285">
        <f>VLOOKUP($A285,'Plan de acci�n consolidado 2025'!$A$3:$V$504,Q$1,0)</f>
        <v>4</v>
      </c>
      <c r="R285" t="str">
        <f>VLOOKUP($A285,'Plan de acci�n consolidado 2025'!$A$3:$V$504,R$1,0)</f>
        <v>Númerica</v>
      </c>
      <c r="S285" t="str">
        <f>VLOOKUP($A285,'Plan de acci�n consolidado 2025'!$A$3:$V$504,S$1,0)</f>
        <v># de propuestas revisadas / 4 propuestas a revisar</v>
      </c>
      <c r="T285" s="183" t="str">
        <f>VLOOKUP($A285,'Plan de acci�n consolidado 2025'!$A$3:$V$504,T$1,0)</f>
        <v>2025-03-03</v>
      </c>
      <c r="U285" s="183" t="str">
        <f>VLOOKUP($A285,'Plan de acci�n consolidado 2025'!$A$3:$V$504,U$1,0)</f>
        <v>2025-11-28</v>
      </c>
      <c r="V285" t="str">
        <f>VLOOKUP($A285,'Plan de acci�n consolidado 2025'!$A$3:$V$504,V$1,0)</f>
        <v>3000-DESPACHO DEL SUPERINTENDENTE DELEGADO PARA LA PROTECCIÓN DEL CONSUMIDOR</v>
      </c>
      <c r="W285"/>
      <c r="X285"/>
    </row>
    <row r="286" spans="1:24" x14ac:dyDescent="0.25">
      <c r="A286" s="31" t="s">
        <v>1387</v>
      </c>
      <c r="B286" t="str">
        <f>VLOOKUP($A286,'Plan de acci�n consolidado 2025'!$A$3:$V$504,B$1,0)</f>
        <v>3000-DESPACHO DEL SUPERINTENDENTE DELEGADO PARA LA PROTECCIÓN DEL CONSUMIDOR</v>
      </c>
      <c r="C286">
        <f>VLOOKUP($A286,'Plan de acci�n consolidado 2025'!$A$3:$V$504,C$1,0)</f>
        <v>4</v>
      </c>
      <c r="D286" t="str">
        <f>VLOOKUP($A286,'Plan de acci�n consolidado 2025'!$A$3:$V$504,D$1,0)</f>
        <v>Actividad sin participaci�n</v>
      </c>
      <c r="E286" t="str">
        <f>VLOOKUP($A286,'Plan de acci�n consolidado 2025'!$A$3:$V$504,E$1,0)</f>
        <v>3000.4.4</v>
      </c>
      <c r="F286" t="str">
        <f>VLOOKUP($A286,'Plan de acci�n consolidado 2025'!$A$3:$V$504,F$1,0)</f>
        <v>N/A</v>
      </c>
      <c r="G286" t="str">
        <f>VLOOKUP($A286,'Plan de acci�n consolidado 2025'!$A$3:$V$504,G$1,0)</f>
        <v>N/A</v>
      </c>
      <c r="H286" t="str">
        <f>VLOOKUP($A286,'Plan de acci�n consolidado 2025'!$A$3:$V$504,H$1,0)</f>
        <v>N/A</v>
      </c>
      <c r="I286" t="str">
        <f>VLOOKUP($A286,'Plan de acci�n consolidado 2025'!$A$3:$V$504,I$1,0)</f>
        <v>N/A</v>
      </c>
      <c r="J286" t="str">
        <f>VLOOKUP($A286,'Plan de acci�n consolidado 2025'!$A$3:$V$504,J$1,0)</f>
        <v>N/A</v>
      </c>
      <c r="K286" t="str">
        <f>VLOOKUP($A286,'Plan de acci�n consolidado 2025'!$A$3:$V$504,K$1,0)</f>
        <v>N/A</v>
      </c>
      <c r="L286" t="str">
        <f>VLOOKUP($A286,'Plan de acci�n consolidado 2025'!$A$3:$V$504,L$1,0)</f>
        <v>N/A</v>
      </c>
      <c r="M286" t="str">
        <f>VLOOKUP($A286,'Plan de acci�n consolidado 2025'!$A$3:$V$504,M$1,0)</f>
        <v>N/A</v>
      </c>
      <c r="N286" t="str">
        <f>VLOOKUP($A286,'Plan de acci�n consolidado 2025'!$A$3:$V$504,N$1,0)</f>
        <v>N/A</v>
      </c>
      <c r="O286" t="str">
        <f>VLOOKUP($A286,'Plan de acci�n consolidado 2025'!$A$3:$V$504,O$1,0)</f>
        <v>Ejecutar las campañas (Captura de pantalla de publicación de las campañas)</v>
      </c>
      <c r="P286">
        <f>VLOOKUP($A286,'Plan de acci�n consolidado 2025'!$A$3:$V$504,P$1,0)</f>
        <v>0</v>
      </c>
      <c r="Q286">
        <f>VLOOKUP($A286,'Plan de acci�n consolidado 2025'!$A$3:$V$504,Q$1,0)</f>
        <v>4</v>
      </c>
      <c r="R286" t="str">
        <f>VLOOKUP($A286,'Plan de acci�n consolidado 2025'!$A$3:$V$504,R$1,0)</f>
        <v>Númerica</v>
      </c>
      <c r="S286" t="str">
        <f>VLOOKUP($A286,'Plan de acci�n consolidado 2025'!$A$3:$V$504,S$1,0)</f>
        <v># de campañas ejecutas / 4 campañas a ejecutar</v>
      </c>
      <c r="T286" s="183" t="str">
        <f>VLOOKUP($A286,'Plan de acci�n consolidado 2025'!$A$3:$V$504,T$1,0)</f>
        <v>2025-03-03</v>
      </c>
      <c r="U286" s="183" t="str">
        <f>VLOOKUP($A286,'Plan de acci�n consolidado 2025'!$A$3:$V$504,U$1,0)</f>
        <v>2025-12-30</v>
      </c>
      <c r="V286" t="str">
        <f>VLOOKUP($A286,'Plan de acci�n consolidado 2025'!$A$3:$V$504,V$1,0)</f>
        <v>73-GRUPO DE TRABAJO DE COMUNICACION</v>
      </c>
      <c r="W286"/>
      <c r="X286"/>
    </row>
    <row r="287" spans="1:24" x14ac:dyDescent="0.25">
      <c r="A287" s="31" t="s">
        <v>1388</v>
      </c>
      <c r="B287" t="str">
        <f>VLOOKUP($A287,'Plan de acci�n consolidado 2025'!$A$3:$V$504,B$1,0)</f>
        <v>3000-DESPACHO DEL SUPERINTENDENTE DELEGADO PARA LA PROTECCIÓN DEL CONSUMIDOR</v>
      </c>
      <c r="C287">
        <f>VLOOKUP($A287,'Plan de acci�n consolidado 2025'!$A$3:$V$504,C$1,0)</f>
        <v>4</v>
      </c>
      <c r="D287" t="str">
        <f>VLOOKUP($A287,'Plan de acci�n consolidado 2025'!$A$3:$V$504,D$1,0)</f>
        <v>Producto</v>
      </c>
      <c r="E287" t="str">
        <f>VLOOKUP($A287,'Plan de acci�n consolidado 2025'!$A$3:$V$504,E$1,0)</f>
        <v>3000.5</v>
      </c>
      <c r="F287" t="str">
        <f>VLOOKUP($A287,'Plan de acci�n consolidado 2025'!$A$3:$V$504,F$1,0)</f>
        <v>Operativo</v>
      </c>
      <c r="G287" t="str">
        <f>VLOOKUP($A287,'Plan de acci�n consolidado 2025'!$A$3:$V$504,G$1,0)</f>
        <v xml:space="preserve">Fortalecer la gestión de la información, el conocimiento y la innovación para optimizar la capacidad institucional 
</v>
      </c>
      <c r="H287" t="str">
        <f>VLOOKUP($A287,'Plan de acci�n consolidado 2025'!$A$3:$V$504,H$1,0)</f>
        <v xml:space="preserve">Cumplimiento de productos del PAI asociados a Fortalecer la gestión de la información, el conocimiento y la innovación para optimizar la capacidad institucional 
</v>
      </c>
      <c r="I287" t="str">
        <f>VLOOKUP($A287,'Plan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t="str">
        <f>VLOOKUP($A287,'Plan de acci�n consolidado 2025'!$A$3:$V$504,J$1,0)</f>
        <v>Enfoque Estrategico _ Territorial</v>
      </c>
      <c r="K287" t="str">
        <f>VLOOKUP($A287,'Plan de acci�n consolidado 2025'!$A$3:$V$504,K$1,0)</f>
        <v>Si</v>
      </c>
      <c r="L287" t="str">
        <f>VLOOKUP($A287,'Plan de acci�n consolidado 2025'!$A$3:$V$504,L$1,0)</f>
        <v>N/A</v>
      </c>
      <c r="M287" t="str">
        <f>VLOOKUP($A287,'Plan de acci�n consolidado 2025'!$A$3:$V$504,M$1,0)</f>
        <v>Política Gestión del Conocimiento y la Innovación _DIMENSIÓN Gestión del conocimiento y la innovación</v>
      </c>
      <c r="N287" t="str">
        <f>VLOOKUP($A287,'Plan de acci�n consolidado 2025'!$A$3:$V$504,N$1,0)</f>
        <v>C_COMPETENCIA  11. Ampliar los mecanismos de inspección, vigilancia y control de la Superintendencia PND_TRANSF_ Productiva, internacionalización y acción clímatica _ c. políticas de competencia, consumidor e infraestructura de la calidad modernas</v>
      </c>
      <c r="O287" t="str">
        <f>VLOOKUP($A287,'Plan de acci�n consolidado 2025'!$A$3:$V$504,O$1,0)</f>
        <v>Capacitaciones internas al personal que atiende y oriente a los usuarios en las Casas del Consumidor, realizadas - Imágenes (fotografía o captura de pantalla) de la difusión realizada</v>
      </c>
      <c r="P287">
        <f>VLOOKUP($A287,'Plan de acci�n consolidado 2025'!$A$3:$V$504,P$1,0)</f>
        <v>20</v>
      </c>
      <c r="Q287">
        <f>VLOOKUP($A287,'Plan de acci�n consolidado 2025'!$A$3:$V$504,Q$1,0)</f>
        <v>8</v>
      </c>
      <c r="R287" t="str">
        <f>VLOOKUP($A287,'Plan de acci�n consolidado 2025'!$A$3:$V$504,R$1,0)</f>
        <v>Númerica</v>
      </c>
      <c r="S287" t="str">
        <f>VLOOKUP($A287,'Plan de acci�n consolidado 2025'!$A$3:$V$504,S$1,0)</f>
        <v># de capacitaciones ejecutadas / 8 capacitaciones a ejecutar</v>
      </c>
      <c r="T287" s="183" t="str">
        <f>VLOOKUP($A287,'Plan de acci�n consolidado 2025'!$A$3:$V$504,T$1,0)</f>
        <v>2025-01-15</v>
      </c>
      <c r="U287" s="183" t="str">
        <f>VLOOKUP($A287,'Plan de acci�n consolidado 2025'!$A$3:$V$504,U$1,0)</f>
        <v>2025-12-30</v>
      </c>
      <c r="V287" t="str">
        <f>VLOOKUP($A287,'Plan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7"/>
      <c r="X287"/>
    </row>
    <row r="288" spans="1:24" x14ac:dyDescent="0.25">
      <c r="A288" s="31" t="s">
        <v>1389</v>
      </c>
      <c r="B288" t="str">
        <f>VLOOKUP($A288,'Plan de acci�n consolidado 2025'!$A$3:$V$504,B$1,0)</f>
        <v>3000-DESPACHO DEL SUPERINTENDENTE DELEGADO PARA LA PROTECCIÓN DEL CONSUMIDOR</v>
      </c>
      <c r="C288">
        <f>VLOOKUP($A288,'Plan de acci�n consolidado 2025'!$A$3:$V$504,C$1,0)</f>
        <v>4</v>
      </c>
      <c r="D288" t="str">
        <f>VLOOKUP($A288,'Plan de acci�n consolidado 2025'!$A$3:$V$504,D$1,0)</f>
        <v>Actividad propia</v>
      </c>
      <c r="E288" t="str">
        <f>VLOOKUP($A288,'Plan de acci�n consolidado 2025'!$A$3:$V$504,E$1,0)</f>
        <v>3000.5.1</v>
      </c>
      <c r="F288" t="str">
        <f>VLOOKUP($A288,'Plan de acci�n consolidado 2025'!$A$3:$V$504,F$1,0)</f>
        <v>N/A</v>
      </c>
      <c r="G288" t="str">
        <f>VLOOKUP($A288,'Plan de acci�n consolidado 2025'!$A$3:$V$504,G$1,0)</f>
        <v>N/A</v>
      </c>
      <c r="H288" t="str">
        <f>VLOOKUP($A288,'Plan de acci�n consolidado 2025'!$A$3:$V$504,H$1,0)</f>
        <v>N/A</v>
      </c>
      <c r="I288" t="str">
        <f>VLOOKUP($A288,'Plan de acci�n consolidado 2025'!$A$3:$V$504,I$1,0)</f>
        <v>N/A</v>
      </c>
      <c r="J288" t="str">
        <f>VLOOKUP($A288,'Plan de acci�n consolidado 2025'!$A$3:$V$504,J$1,0)</f>
        <v>N/A</v>
      </c>
      <c r="K288" t="str">
        <f>VLOOKUP($A288,'Plan de acci�n consolidado 2025'!$A$3:$V$504,K$1,0)</f>
        <v>N/A</v>
      </c>
      <c r="L288" t="str">
        <f>VLOOKUP($A288,'Plan de acci�n consolidado 2025'!$A$3:$V$504,L$1,0)</f>
        <v>N/A</v>
      </c>
      <c r="M288" t="str">
        <f>VLOOKUP($A288,'Plan de acci�n consolidado 2025'!$A$3:$V$504,M$1,0)</f>
        <v>N/A</v>
      </c>
      <c r="N288" t="str">
        <f>VLOOKUP($A288,'Plan de acci�n consolidado 2025'!$A$3:$V$504,N$1,0)</f>
        <v>N/A</v>
      </c>
      <c r="O288" t="str">
        <f>VLOOKUP($A288,'Plan de acci�n consolidado 2025'!$A$3:$V$504,O$1,0)</f>
        <v>Definir el plan de trabajo de las jornadas a realizar ( Listado de asistencia a reunión)</v>
      </c>
      <c r="P288">
        <f>VLOOKUP($A288,'Plan de acci�n consolidado 2025'!$A$3:$V$504,P$1,0)</f>
        <v>20</v>
      </c>
      <c r="Q288">
        <f>VLOOKUP($A288,'Plan de acci�n consolidado 2025'!$A$3:$V$504,Q$1,0)</f>
        <v>1</v>
      </c>
      <c r="R288" t="str">
        <f>VLOOKUP($A288,'Plan de acci�n consolidado 2025'!$A$3:$V$504,R$1,0)</f>
        <v>Númerica</v>
      </c>
      <c r="S288" t="str">
        <f>VLOOKUP($A288,'Plan de acci�n consolidado 2025'!$A$3:$V$504,S$1,0)</f>
        <v># de reuniones realizadas / 1 reuniones a realizar</v>
      </c>
      <c r="T288" s="183" t="str">
        <f>VLOOKUP($A288,'Plan de acci�n consolidado 2025'!$A$3:$V$504,T$1,0)</f>
        <v>2025-01-15</v>
      </c>
      <c r="U288" s="183" t="str">
        <f>VLOOKUP($A288,'Plan de acci�n consolidado 2025'!$A$3:$V$504,U$1,0)</f>
        <v>2025-02-28</v>
      </c>
      <c r="V288" t="str">
        <f>VLOOKUP($A288,'Plan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8"/>
      <c r="X288"/>
    </row>
    <row r="289" spans="1:24" x14ac:dyDescent="0.25">
      <c r="A289" s="31" t="s">
        <v>1390</v>
      </c>
      <c r="B289" t="str">
        <f>VLOOKUP($A289,'Plan de acci�n consolidado 2025'!$A$3:$V$504,B$1,0)</f>
        <v>3000-DESPACHO DEL SUPERINTENDENTE DELEGADO PARA LA PROTECCIÓN DEL CONSUMIDOR</v>
      </c>
      <c r="C289">
        <f>VLOOKUP($A289,'Plan de acci�n consolidado 2025'!$A$3:$V$504,C$1,0)</f>
        <v>4</v>
      </c>
      <c r="D289" t="str">
        <f>VLOOKUP($A289,'Plan de acci�n consolidado 2025'!$A$3:$V$504,D$1,0)</f>
        <v>Actividad propia</v>
      </c>
      <c r="E289" t="str">
        <f>VLOOKUP($A289,'Plan de acci�n consolidado 2025'!$A$3:$V$504,E$1,0)</f>
        <v>3000.5.2</v>
      </c>
      <c r="F289" t="str">
        <f>VLOOKUP($A289,'Plan de acci�n consolidado 2025'!$A$3:$V$504,F$1,0)</f>
        <v>N/A</v>
      </c>
      <c r="G289" t="str">
        <f>VLOOKUP($A289,'Plan de acci�n consolidado 2025'!$A$3:$V$504,G$1,0)</f>
        <v>N/A</v>
      </c>
      <c r="H289" t="str">
        <f>VLOOKUP($A289,'Plan de acci�n consolidado 2025'!$A$3:$V$504,H$1,0)</f>
        <v>N/A</v>
      </c>
      <c r="I289" t="str">
        <f>VLOOKUP($A289,'Plan de acci�n consolidado 2025'!$A$3:$V$504,I$1,0)</f>
        <v>N/A</v>
      </c>
      <c r="J289" t="str">
        <f>VLOOKUP($A289,'Plan de acci�n consolidado 2025'!$A$3:$V$504,J$1,0)</f>
        <v>N/A</v>
      </c>
      <c r="K289" t="str">
        <f>VLOOKUP($A289,'Plan de acci�n consolidado 2025'!$A$3:$V$504,K$1,0)</f>
        <v>N/A</v>
      </c>
      <c r="L289" t="str">
        <f>VLOOKUP($A289,'Plan de acci�n consolidado 2025'!$A$3:$V$504,L$1,0)</f>
        <v>N/A</v>
      </c>
      <c r="M289" t="str">
        <f>VLOOKUP($A289,'Plan de acci�n consolidado 2025'!$A$3:$V$504,M$1,0)</f>
        <v>N/A</v>
      </c>
      <c r="N289" t="str">
        <f>VLOOKUP($A289,'Plan de acci�n consolidado 2025'!$A$3:$V$504,N$1,0)</f>
        <v>N/A</v>
      </c>
      <c r="O289" t="str">
        <f>VLOOKUP($A289,'Plan de acci�n consolidado 2025'!$A$3:$V$504,O$1,0)</f>
        <v>Desarrollar las jornadas de capacitación - Imágenes (fotografía o captura de pantalla) de la difusión realizada.</v>
      </c>
      <c r="P289">
        <f>VLOOKUP($A289,'Plan de acci�n consolidado 2025'!$A$3:$V$504,P$1,0)</f>
        <v>80</v>
      </c>
      <c r="Q289">
        <f>VLOOKUP($A289,'Plan de acci�n consolidado 2025'!$A$3:$V$504,Q$1,0)</f>
        <v>8</v>
      </c>
      <c r="R289" t="str">
        <f>VLOOKUP($A289,'Plan de acci�n consolidado 2025'!$A$3:$V$504,R$1,0)</f>
        <v>Númerica</v>
      </c>
      <c r="S289" t="str">
        <f>VLOOKUP($A289,'Plan de acci�n consolidado 2025'!$A$3:$V$504,S$1,0)</f>
        <v># de capacitaciones ejecutadas / 8 capacitaciones a ejecutar</v>
      </c>
      <c r="T289" s="183" t="str">
        <f>VLOOKUP($A289,'Plan de acci�n consolidado 2025'!$A$3:$V$504,T$1,0)</f>
        <v>2025-03-03</v>
      </c>
      <c r="U289" s="183" t="str">
        <f>VLOOKUP($A289,'Plan de acci�n consolidado 2025'!$A$3:$V$504,U$1,0)</f>
        <v>2025-12-30</v>
      </c>
      <c r="V289" t="str">
        <f>VLOOKUP($A289,'Plan de acci�n consolidado 2025'!$A$3:$V$504,V$1,0)</f>
        <v>3000-DESPACHO DEL SUPERINTENDENTE DELEGADO PARA LA PROTECCIÓN DEL CONSUMIDOR;
3100-DIRECCION DE INVESTIGACIONES DE PROTECCION AL CONSUMIDOR;
3200-DIRECCIÓN DE INVESTIGACIONES DE PROTECCIÓN DE USUARIOS DE SERVICIOS DE COMUNICACIONES</v>
      </c>
      <c r="W289"/>
      <c r="X289"/>
    </row>
    <row r="290" spans="1:24" x14ac:dyDescent="0.25">
      <c r="A290" s="31" t="s">
        <v>870</v>
      </c>
      <c r="B290" t="str">
        <f>VLOOKUP($A290,'Plan de acci�n consolidado 2025'!$A$3:$V$504,B$1,0)</f>
        <v>7000-DESPACHO DEL SUPERINTENDENTE DELEGADO PARA LA PROTECCIÓN DE DATOS PERSONALES</v>
      </c>
      <c r="C290">
        <f>VLOOKUP($A290,'Plan de acci�n consolidado 2025'!$A$3:$V$504,C$1,0)</f>
        <v>2</v>
      </c>
      <c r="D290" t="str">
        <f>VLOOKUP($A290,'Plan de acci�n consolidado 2025'!$A$3:$V$504,D$1,0)</f>
        <v>Producto</v>
      </c>
      <c r="E290" t="str">
        <f>VLOOKUP($A290,'Plan de acci�n consolidado 2025'!$A$3:$V$504,E$1,0)</f>
        <v>7000.1</v>
      </c>
      <c r="F290" t="str">
        <f>VLOOKUP($A290,'Plan de acci�n consolidado 2025'!$A$3:$V$504,F$1,0)</f>
        <v>Innovador</v>
      </c>
      <c r="G290" t="str">
        <f>VLOOKUP($A290,'Plan de acci�n consolidado 2025'!$A$3:$V$504,G$1,0)</f>
        <v xml:space="preserve">Fortalecer la gestión de la información, el conocimiento y la innovación para optimizar la capacidad institucional 
</v>
      </c>
      <c r="H290" t="str">
        <f>VLOOKUP($A290,'Plan de acci�n consolidado 2025'!$A$3:$V$504,H$1,0)</f>
        <v xml:space="preserve">Cumplimiento de productos del PAI asociados a Fortacer el Sistema Integral de Gestión Institucional para mejorar la prestación del servicio. 
</v>
      </c>
      <c r="I290" t="str">
        <f>VLOOKUP($A290,'Plan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90" t="str">
        <f>VLOOKUP($A290,'Plan de acci�n consolidado 2025'!$A$3:$V$504,J$1,0)</f>
        <v>N/A</v>
      </c>
      <c r="K290" t="str">
        <f>VLOOKUP($A290,'Plan de acci�n consolidado 2025'!$A$3:$V$504,K$1,0)</f>
        <v>No</v>
      </c>
      <c r="L290" t="str">
        <f>VLOOKUP($A290,'Plan de acci�n consolidado 2025'!$A$3:$V$504,L$1,0)</f>
        <v>FUNCIONAMIENTO</v>
      </c>
      <c r="M290" t="str">
        <f>VLOOKUP($A290,'Plan de acci�n consolidado 2025'!$A$3:$V$504,M$1,0)</f>
        <v>Política Mejora Normativa _DIMENSIÓN Gestión con Valores para Resultados</v>
      </c>
      <c r="N290" t="str">
        <f>VLOOKUP($A290,'Plan de acci�n consolidado 2025'!$A$3:$V$504,N$1,0)</f>
        <v>N/A</v>
      </c>
      <c r="O290" t="str">
        <f>VLOOKUP($A290,'Plan de acci�n consolidado 2025'!$A$3:$V$504,O$1,0)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290">
        <f>VLOOKUP($A290,'Plan de acci�n consolidado 2025'!$A$3:$V$504,P$1,0)</f>
        <v>10</v>
      </c>
      <c r="Q290">
        <f>VLOOKUP($A290,'Plan de acci�n consolidado 2025'!$A$3:$V$504,Q$1,0)</f>
        <v>1</v>
      </c>
      <c r="R290" t="str">
        <f>VLOOKUP($A290,'Plan de acci�n consolidado 2025'!$A$3:$V$504,R$1,0)</f>
        <v>Númerica</v>
      </c>
      <c r="S290" t="str">
        <f>VLOOKUP($A290,'Plan de acci�n consolidado 2025'!$A$3:$V$504,S$1,0)</f>
        <v># de Documento publicado / 1 Documento programado</v>
      </c>
      <c r="T290" s="183" t="str">
        <f>VLOOKUP($A290,'Plan de acci�n consolidado 2025'!$A$3:$V$504,T$1,0)</f>
        <v>2025-02-03</v>
      </c>
      <c r="U290" s="183" t="str">
        <f>VLOOKUP($A290,'Plan de acci�n consolidado 2025'!$A$3:$V$504,U$1,0)</f>
        <v>2025-11-26</v>
      </c>
      <c r="V290" t="str">
        <f>VLOOKUP($A290,'Plan de acci�n consolidado 2025'!$A$3:$V$504,V$1,0)</f>
        <v>7000-DESPACHO DEL SUPERINTENDENTE DELEGADO PARA LA PROTECCIÓN DE DATOS PERSONALES</v>
      </c>
      <c r="W290"/>
      <c r="X290"/>
    </row>
    <row r="291" spans="1:24" x14ac:dyDescent="0.25">
      <c r="A291" s="31" t="s">
        <v>872</v>
      </c>
      <c r="B291" t="str">
        <f>VLOOKUP($A291,'Plan de acci�n consolidado 2025'!$A$3:$V$504,B$1,0)</f>
        <v>7000-DESPACHO DEL SUPERINTENDENTE DELEGADO PARA LA PROTECCIÓN DE DATOS PERSONALES</v>
      </c>
      <c r="C291">
        <f>VLOOKUP($A291,'Plan de acci�n consolidado 2025'!$A$3:$V$504,C$1,0)</f>
        <v>2</v>
      </c>
      <c r="D291" t="str">
        <f>VLOOKUP($A291,'Plan de acci�n consolidado 2025'!$A$3:$V$504,D$1,0)</f>
        <v>Actividad propia</v>
      </c>
      <c r="E291" t="str">
        <f>VLOOKUP($A291,'Plan de acci�n consolidado 2025'!$A$3:$V$504,E$1,0)</f>
        <v>7000.1.1</v>
      </c>
      <c r="F291" t="str">
        <f>VLOOKUP($A291,'Plan de acci�n consolidado 2025'!$A$3:$V$504,F$1,0)</f>
        <v>N/A</v>
      </c>
      <c r="G291" t="str">
        <f>VLOOKUP($A291,'Plan de acci�n consolidado 2025'!$A$3:$V$504,G$1,0)</f>
        <v>N/A</v>
      </c>
      <c r="H291" t="str">
        <f>VLOOKUP($A291,'Plan de acci�n consolidado 2025'!$A$3:$V$504,H$1,0)</f>
        <v>N/A</v>
      </c>
      <c r="I291" t="str">
        <f>VLOOKUP($A291,'Plan de acci�n consolidado 2025'!$A$3:$V$504,I$1,0)</f>
        <v>N/A</v>
      </c>
      <c r="J291" t="str">
        <f>VLOOKUP($A291,'Plan de acci�n consolidado 2025'!$A$3:$V$504,J$1,0)</f>
        <v>N/A</v>
      </c>
      <c r="K291" t="str">
        <f>VLOOKUP($A291,'Plan de acci�n consolidado 2025'!$A$3:$V$504,K$1,0)</f>
        <v>N/A</v>
      </c>
      <c r="L291" t="str">
        <f>VLOOKUP($A291,'Plan de acci�n consolidado 2025'!$A$3:$V$504,L$1,0)</f>
        <v>N/A</v>
      </c>
      <c r="M291" t="str">
        <f>VLOOKUP($A291,'Plan de acci�n consolidado 2025'!$A$3:$V$504,M$1,0)</f>
        <v>N/A</v>
      </c>
      <c r="N291" t="str">
        <f>VLOOKUP($A291,'Plan de acci�n consolidado 2025'!$A$3:$V$504,N$1,0)</f>
        <v>N/A</v>
      </c>
      <c r="O291" t="str">
        <f>VLOOKUP($A291,'Plan de acci�n consolidado 2025'!$A$3:$V$504,O$1,0)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291">
        <f>VLOOKUP($A291,'Plan de acci�n consolidado 2025'!$A$3:$V$504,P$1,0)</f>
        <v>30</v>
      </c>
      <c r="Q291">
        <f>VLOOKUP($A291,'Plan de acci�n consolidado 2025'!$A$3:$V$504,Q$1,0)</f>
        <v>1</v>
      </c>
      <c r="R291" t="str">
        <f>VLOOKUP($A291,'Plan de acci�n consolidado 2025'!$A$3:$V$504,R$1,0)</f>
        <v>Númerica</v>
      </c>
      <c r="S291" t="str">
        <f>VLOOKUP($A291,'Plan de acci�n consolidado 2025'!$A$3:$V$504,S$1,0)</f>
        <v># de Informe realizado / 1 Informes a realizar</v>
      </c>
      <c r="T291" s="183" t="str">
        <f>VLOOKUP($A291,'Plan de acci�n consolidado 2025'!$A$3:$V$504,T$1,0)</f>
        <v>2025-02-03</v>
      </c>
      <c r="U291" s="183" t="str">
        <f>VLOOKUP($A291,'Plan de acci�n consolidado 2025'!$A$3:$V$504,U$1,0)</f>
        <v>2025-05-12</v>
      </c>
      <c r="V291" t="str">
        <f>VLOOKUP($A291,'Plan de acci�n consolidado 2025'!$A$3:$V$504,V$1,0)</f>
        <v>7000-DESPACHO DEL SUPERINTENDENTE DELEGADO PARA LA PROTECCIÓN DE DATOS PERSONALES</v>
      </c>
      <c r="W291"/>
      <c r="X291"/>
    </row>
    <row r="292" spans="1:24" x14ac:dyDescent="0.25">
      <c r="A292" s="31" t="s">
        <v>874</v>
      </c>
      <c r="B292" t="str">
        <f>VLOOKUP($A292,'Plan de acci�n consolidado 2025'!$A$3:$V$504,B$1,0)</f>
        <v>7000-DESPACHO DEL SUPERINTENDENTE DELEGADO PARA LA PROTECCIÓN DE DATOS PERSONALES</v>
      </c>
      <c r="C292">
        <f>VLOOKUP($A292,'Plan de acci�n consolidado 2025'!$A$3:$V$504,C$1,0)</f>
        <v>2</v>
      </c>
      <c r="D292" t="str">
        <f>VLOOKUP($A292,'Plan de acci�n consolidado 2025'!$A$3:$V$504,D$1,0)</f>
        <v>Actividad propia</v>
      </c>
      <c r="E292" t="str">
        <f>VLOOKUP($A292,'Plan de acci�n consolidado 2025'!$A$3:$V$504,E$1,0)</f>
        <v>7000.1.2</v>
      </c>
      <c r="F292" t="str">
        <f>VLOOKUP($A292,'Plan de acci�n consolidado 2025'!$A$3:$V$504,F$1,0)</f>
        <v>N/A</v>
      </c>
      <c r="G292" t="str">
        <f>VLOOKUP($A292,'Plan de acci�n consolidado 2025'!$A$3:$V$504,G$1,0)</f>
        <v>N/A</v>
      </c>
      <c r="H292" t="str">
        <f>VLOOKUP($A292,'Plan de acci�n consolidado 2025'!$A$3:$V$504,H$1,0)</f>
        <v>N/A</v>
      </c>
      <c r="I292" t="str">
        <f>VLOOKUP($A292,'Plan de acci�n consolidado 2025'!$A$3:$V$504,I$1,0)</f>
        <v>N/A</v>
      </c>
      <c r="J292" t="str">
        <f>VLOOKUP($A292,'Plan de acci�n consolidado 2025'!$A$3:$V$504,J$1,0)</f>
        <v>N/A</v>
      </c>
      <c r="K292" t="str">
        <f>VLOOKUP($A292,'Plan de acci�n consolidado 2025'!$A$3:$V$504,K$1,0)</f>
        <v>N/A</v>
      </c>
      <c r="L292" t="str">
        <f>VLOOKUP($A292,'Plan de acci�n consolidado 2025'!$A$3:$V$504,L$1,0)</f>
        <v>N/A</v>
      </c>
      <c r="M292" t="str">
        <f>VLOOKUP($A292,'Plan de acci�n consolidado 2025'!$A$3:$V$504,M$1,0)</f>
        <v>N/A</v>
      </c>
      <c r="N292" t="str">
        <f>VLOOKUP($A292,'Plan de acci�n consolidado 2025'!$A$3:$V$504,N$1,0)</f>
        <v>N/A</v>
      </c>
      <c r="O292" t="str">
        <f>VLOOKUP($A292,'Plan de acci�n consolidado 2025'!$A$3:$V$504,O$1,0)</f>
        <v>Elaborar documento con el desarrollo del estudio comparativo y un apartado de recomendaciones para la adopción o adaptación de dichas medidas en el marco regulatorio colombiano (Documento)</v>
      </c>
      <c r="P292">
        <f>VLOOKUP($A292,'Plan de acci�n consolidado 2025'!$A$3:$V$504,P$1,0)</f>
        <v>60</v>
      </c>
      <c r="Q292">
        <f>VLOOKUP($A292,'Plan de acci�n consolidado 2025'!$A$3:$V$504,Q$1,0)</f>
        <v>1</v>
      </c>
      <c r="R292" t="str">
        <f>VLOOKUP($A292,'Plan de acci�n consolidado 2025'!$A$3:$V$504,R$1,0)</f>
        <v>Númerica</v>
      </c>
      <c r="S292" t="str">
        <f>VLOOKUP($A292,'Plan de acci�n consolidado 2025'!$A$3:$V$504,S$1,0)</f>
        <v># de Documento elaborado / 1 Documento programado</v>
      </c>
      <c r="T292" s="183" t="str">
        <f>VLOOKUP($A292,'Plan de acci�n consolidado 2025'!$A$3:$V$504,T$1,0)</f>
        <v>2025-05-13</v>
      </c>
      <c r="U292" s="183" t="str">
        <f>VLOOKUP($A292,'Plan de acci�n consolidado 2025'!$A$3:$V$504,U$1,0)</f>
        <v>2025-10-17</v>
      </c>
      <c r="V292" t="str">
        <f>VLOOKUP($A292,'Plan de acci�n consolidado 2025'!$A$3:$V$504,V$1,0)</f>
        <v>7000-DESPACHO DEL SUPERINTENDENTE DELEGADO PARA LA PROTECCIÓN DE DATOS PERSONALES</v>
      </c>
      <c r="W292"/>
      <c r="X292"/>
    </row>
    <row r="293" spans="1:24" x14ac:dyDescent="0.25">
      <c r="A293" s="31" t="s">
        <v>876</v>
      </c>
      <c r="B293" t="str">
        <f>VLOOKUP($A293,'Plan de acci�n consolidado 2025'!$A$3:$V$504,B$1,0)</f>
        <v>7000-DESPACHO DEL SUPERINTENDENTE DELEGADO PARA LA PROTECCIÓN DE DATOS PERSONALES</v>
      </c>
      <c r="C293">
        <f>VLOOKUP($A293,'Plan de acci�n consolidado 2025'!$A$3:$V$504,C$1,0)</f>
        <v>2</v>
      </c>
      <c r="D293" t="str">
        <f>VLOOKUP($A293,'Plan de acci�n consolidado 2025'!$A$3:$V$504,D$1,0)</f>
        <v>Actividad propia</v>
      </c>
      <c r="E293" t="str">
        <f>VLOOKUP($A293,'Plan de acci�n consolidado 2025'!$A$3:$V$504,E$1,0)</f>
        <v>7000.1.3</v>
      </c>
      <c r="F293" t="str">
        <f>VLOOKUP($A293,'Plan de acci�n consolidado 2025'!$A$3:$V$504,F$1,0)</f>
        <v>N/A</v>
      </c>
      <c r="G293" t="str">
        <f>VLOOKUP($A293,'Plan de acci�n consolidado 2025'!$A$3:$V$504,G$1,0)</f>
        <v>N/A</v>
      </c>
      <c r="H293" t="str">
        <f>VLOOKUP($A293,'Plan de acci�n consolidado 2025'!$A$3:$V$504,H$1,0)</f>
        <v>N/A</v>
      </c>
      <c r="I293" t="str">
        <f>VLOOKUP($A293,'Plan de acci�n consolidado 2025'!$A$3:$V$504,I$1,0)</f>
        <v>N/A</v>
      </c>
      <c r="J293" t="str">
        <f>VLOOKUP($A293,'Plan de acci�n consolidado 2025'!$A$3:$V$504,J$1,0)</f>
        <v>N/A</v>
      </c>
      <c r="K293" t="str">
        <f>VLOOKUP($A293,'Plan de acci�n consolidado 2025'!$A$3:$V$504,K$1,0)</f>
        <v>N/A</v>
      </c>
      <c r="L293" t="str">
        <f>VLOOKUP($A293,'Plan de acci�n consolidado 2025'!$A$3:$V$504,L$1,0)</f>
        <v>N/A</v>
      </c>
      <c r="M293" t="str">
        <f>VLOOKUP($A293,'Plan de acci�n consolidado 2025'!$A$3:$V$504,M$1,0)</f>
        <v>N/A</v>
      </c>
      <c r="N293" t="str">
        <f>VLOOKUP($A293,'Plan de acci�n consolidado 2025'!$A$3:$V$504,N$1,0)</f>
        <v>N/A</v>
      </c>
      <c r="O293" t="str">
        <f>VLOOKUP($A293,'Plan de acci�n consolidado 2025'!$A$3:$V$504,O$1,0)</f>
        <v>Solicitar la publicación del documento con el propósito que entidades públicas y privadas conozcan los efectos de la Inteligencia Artificial (IA) al derecho en cuestión (Link de publicación)</v>
      </c>
      <c r="P293">
        <f>VLOOKUP($A293,'Plan de acci�n consolidado 2025'!$A$3:$V$504,P$1,0)</f>
        <v>10</v>
      </c>
      <c r="Q293">
        <f>VLOOKUP($A293,'Plan de acci�n consolidado 2025'!$A$3:$V$504,Q$1,0)</f>
        <v>1</v>
      </c>
      <c r="R293" t="str">
        <f>VLOOKUP($A293,'Plan de acci�n consolidado 2025'!$A$3:$V$504,R$1,0)</f>
        <v>Númerica</v>
      </c>
      <c r="S293" t="str">
        <f>VLOOKUP($A293,'Plan de acci�n consolidado 2025'!$A$3:$V$504,S$1,0)</f>
        <v># de Documento publicado / 1 Documento programado</v>
      </c>
      <c r="T293" s="183" t="str">
        <f>VLOOKUP($A293,'Plan de acci�n consolidado 2025'!$A$3:$V$504,T$1,0)</f>
        <v>2025-10-17</v>
      </c>
      <c r="U293" s="183" t="str">
        <f>VLOOKUP($A293,'Plan de acci�n consolidado 2025'!$A$3:$V$504,U$1,0)</f>
        <v>2025-11-26</v>
      </c>
      <c r="V293" t="str">
        <f>VLOOKUP($A293,'Plan de acci�n consolidado 2025'!$A$3:$V$504,V$1,0)</f>
        <v>7000-DESPACHO DEL SUPERINTENDENTE DELEGADO PARA LA PROTECCIÓN DE DATOS PERSONALES</v>
      </c>
      <c r="W293"/>
      <c r="X293"/>
    </row>
    <row r="294" spans="1:24" x14ac:dyDescent="0.25">
      <c r="A294" s="31" t="s">
        <v>877</v>
      </c>
      <c r="B294" t="str">
        <f>VLOOKUP($A294,'Plan de acci�n consolidado 2025'!$A$3:$V$504,B$1,0)</f>
        <v>7000-DESPACHO DEL SUPERINTENDENTE DELEGADO PARA LA PROTECCIÓN DE DATOS PERSONALES</v>
      </c>
      <c r="C294">
        <f>VLOOKUP($A294,'Plan de acci�n consolidado 2025'!$A$3:$V$504,C$1,0)</f>
        <v>2</v>
      </c>
      <c r="D294" t="str">
        <f>VLOOKUP($A294,'Plan de acci�n consolidado 2025'!$A$3:$V$504,D$1,0)</f>
        <v>Producto</v>
      </c>
      <c r="E294" t="str">
        <f>VLOOKUP($A294,'Plan de acci�n consolidado 2025'!$A$3:$V$504,E$1,0)</f>
        <v>7000.2</v>
      </c>
      <c r="F294" t="str">
        <f>VLOOKUP($A294,'Plan de acci�n consolidado 2025'!$A$3:$V$504,F$1,0)</f>
        <v>Innovador</v>
      </c>
      <c r="G294" t="str">
        <f>VLOOKUP($A294,'Plan de acci�n consolidado 2025'!$A$3:$V$504,G$1,0)</f>
        <v xml:space="preserve">Promover el enfoque preventivo, diferencial y territorial en el que hacer misional de la entidad 
</v>
      </c>
      <c r="H294" t="str">
        <f>VLOOKUP($A294,'Plan de acci�n consolidado 2025'!$A$3:$V$504,H$1,0)</f>
        <v xml:space="preserve">Cumplimiento de productos del PAI asociados a Promover el enfoque preventivo, diferencial y territorial en el que hacer misional de la entidad 
</v>
      </c>
      <c r="I294" t="str">
        <f>VLOOKUP($A294,'Plan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94" t="str">
        <f>VLOOKUP($A294,'Plan de acci�n consolidado 2025'!$A$3:$V$504,J$1,0)</f>
        <v>N/A</v>
      </c>
      <c r="K294" t="str">
        <f>VLOOKUP($A294,'Plan de acci�n consolidado 2025'!$A$3:$V$504,K$1,0)</f>
        <v>No</v>
      </c>
      <c r="L294" t="str">
        <f>VLOOKUP($A294,'Plan de acci�n consolidado 2025'!$A$3:$V$504,L$1,0)</f>
        <v>C-3503-0200-0012-20104c</v>
      </c>
      <c r="M294" t="str">
        <f>VLOOKUP($A294,'Plan de acci�n consolidado 2025'!$A$3:$V$504,M$1,0)</f>
        <v>Política Gestión del Conocimiento y la Innovación _DIMENSIÓN Gestión del conocimiento y la innovación</v>
      </c>
      <c r="N294" t="str">
        <f>VLOOKUP($A294,'Plan de acci�n consolidado 2025'!$A$3:$V$504,N$1,0)</f>
        <v>PEI_23;
PES_20230193</v>
      </c>
      <c r="O294" t="str">
        <f>VLOOKUP($A294,'Plan de acci�n consolidado 2025'!$A$3:$V$504,O$1,0)</f>
        <v>Lineamientos para generar conciencia sobre el debido tratamiento de datos personales en los procesos de transferencia de tecnología para salvaguardar el derecho en dichos procesos,  divulgado.  (informe de conclusiones/único entregable)</v>
      </c>
      <c r="P294">
        <f>VLOOKUP($A294,'Plan de acci�n consolidado 2025'!$A$3:$V$504,P$1,0)</f>
        <v>10</v>
      </c>
      <c r="Q294">
        <f>VLOOKUP($A294,'Plan de acci�n consolidado 2025'!$A$3:$V$504,Q$1,0)</f>
        <v>1</v>
      </c>
      <c r="R294" t="str">
        <f>VLOOKUP($A294,'Plan de acci�n consolidado 2025'!$A$3:$V$504,R$1,0)</f>
        <v>Númerica</v>
      </c>
      <c r="S294" t="str">
        <f>VLOOKUP($A294,'Plan de acci�n consolidado 2025'!$A$3:$V$504,S$1,0)</f>
        <v># de Sensibilización realizada / 1 Sensibilización programada</v>
      </c>
      <c r="T294" s="183" t="str">
        <f>VLOOKUP($A294,'Plan de acci�n consolidado 2025'!$A$3:$V$504,T$1,0)</f>
        <v>2025-03-04</v>
      </c>
      <c r="U294" s="183" t="str">
        <f>VLOOKUP($A294,'Plan de acci�n consolidado 2025'!$A$3:$V$504,U$1,0)</f>
        <v>2025-11-28</v>
      </c>
      <c r="V294" t="str">
        <f>VLOOKUP($A294,'Plan de acci�n consolidado 2025'!$A$3:$V$504,V$1,0)</f>
        <v>7000-DESPACHO DEL SUPERINTENDENTE DELEGADO PARA LA PROTECCIÓN DE DATOS PERSONALES</v>
      </c>
      <c r="W294"/>
      <c r="X294"/>
    </row>
    <row r="295" spans="1:24" x14ac:dyDescent="0.25">
      <c r="A295" s="31" t="s">
        <v>879</v>
      </c>
      <c r="B295" t="str">
        <f>VLOOKUP($A295,'Plan de acci�n consolidado 2025'!$A$3:$V$504,B$1,0)</f>
        <v>7000-DESPACHO DEL SUPERINTENDENTE DELEGADO PARA LA PROTECCIÓN DE DATOS PERSONALES</v>
      </c>
      <c r="C295">
        <f>VLOOKUP($A295,'Plan de acci�n consolidado 2025'!$A$3:$V$504,C$1,0)</f>
        <v>2</v>
      </c>
      <c r="D295" t="str">
        <f>VLOOKUP($A295,'Plan de acci�n consolidado 2025'!$A$3:$V$504,D$1,0)</f>
        <v>Actividad propia</v>
      </c>
      <c r="E295" t="str">
        <f>VLOOKUP($A295,'Plan de acci�n consolidado 2025'!$A$3:$V$504,E$1,0)</f>
        <v>7000.2.1</v>
      </c>
      <c r="F295" t="str">
        <f>VLOOKUP($A295,'Plan de acci�n consolidado 2025'!$A$3:$V$504,F$1,0)</f>
        <v>N/A</v>
      </c>
      <c r="G295" t="str">
        <f>VLOOKUP($A295,'Plan de acci�n consolidado 2025'!$A$3:$V$504,G$1,0)</f>
        <v>N/A</v>
      </c>
      <c r="H295" t="str">
        <f>VLOOKUP($A295,'Plan de acci�n consolidado 2025'!$A$3:$V$504,H$1,0)</f>
        <v>N/A</v>
      </c>
      <c r="I295" t="str">
        <f>VLOOKUP($A295,'Plan de acci�n consolidado 2025'!$A$3:$V$504,I$1,0)</f>
        <v>N/A</v>
      </c>
      <c r="J295" t="str">
        <f>VLOOKUP($A295,'Plan de acci�n consolidado 2025'!$A$3:$V$504,J$1,0)</f>
        <v>N/A</v>
      </c>
      <c r="K295" t="str">
        <f>VLOOKUP($A295,'Plan de acci�n consolidado 2025'!$A$3:$V$504,K$1,0)</f>
        <v>N/A</v>
      </c>
      <c r="L295" t="str">
        <f>VLOOKUP($A295,'Plan de acci�n consolidado 2025'!$A$3:$V$504,L$1,0)</f>
        <v>N/A</v>
      </c>
      <c r="M295" t="str">
        <f>VLOOKUP($A295,'Plan de acci�n consolidado 2025'!$A$3:$V$504,M$1,0)</f>
        <v>N/A</v>
      </c>
      <c r="N295" t="str">
        <f>VLOOKUP($A295,'Plan de acci�n consolidado 2025'!$A$3:$V$504,N$1,0)</f>
        <v>N/A</v>
      </c>
      <c r="O295" t="str">
        <f>VLOOKUP($A295,'Plan de acci�n consolidado 2025'!$A$3:$V$504,O$1,0)</f>
        <v>Realizar sensibilización de los lineamientos sobre el tratamiento de datos personales en los procesos de transferencia de tecnología con los sectores instruidos. (Correo electrónico con la evidencia de la realización de la socialización/único entregable)</v>
      </c>
      <c r="P295">
        <f>VLOOKUP($A295,'Plan de acci�n consolidado 2025'!$A$3:$V$504,P$1,0)</f>
        <v>50</v>
      </c>
      <c r="Q295">
        <f>VLOOKUP($A295,'Plan de acci�n consolidado 2025'!$A$3:$V$504,Q$1,0)</f>
        <v>1</v>
      </c>
      <c r="R295" t="str">
        <f>VLOOKUP($A295,'Plan de acci�n consolidado 2025'!$A$3:$V$504,R$1,0)</f>
        <v>Númerica</v>
      </c>
      <c r="S295" t="str">
        <f>VLOOKUP($A295,'Plan de acci�n consolidado 2025'!$A$3:$V$504,S$1,0)</f>
        <v># de Sensibilización realizada / 1 Sensibilización programada</v>
      </c>
      <c r="T295" s="183" t="str">
        <f>VLOOKUP($A295,'Plan de acci�n consolidado 2025'!$A$3:$V$504,T$1,0)</f>
        <v>2025-03-04</v>
      </c>
      <c r="U295" s="183" t="str">
        <f>VLOOKUP($A295,'Plan de acci�n consolidado 2025'!$A$3:$V$504,U$1,0)</f>
        <v>2025-10-31</v>
      </c>
      <c r="V295" t="str">
        <f>VLOOKUP($A295,'Plan de acci�n consolidado 2025'!$A$3:$V$504,V$1,0)</f>
        <v>7000-DESPACHO DEL SUPERINTENDENTE DELEGADO PARA LA PROTECCIÓN DE DATOS PERSONALES</v>
      </c>
      <c r="W295"/>
      <c r="X295"/>
    </row>
    <row r="296" spans="1:24" x14ac:dyDescent="0.25">
      <c r="A296" s="31" t="s">
        <v>880</v>
      </c>
      <c r="B296" t="str">
        <f>VLOOKUP($A296,'Plan de acci�n consolidado 2025'!$A$3:$V$504,B$1,0)</f>
        <v>7000-DESPACHO DEL SUPERINTENDENTE DELEGADO PARA LA PROTECCIÓN DE DATOS PERSONALES</v>
      </c>
      <c r="C296">
        <f>VLOOKUP($A296,'Plan de acci�n consolidado 2025'!$A$3:$V$504,C$1,0)</f>
        <v>2</v>
      </c>
      <c r="D296" t="str">
        <f>VLOOKUP($A296,'Plan de acci�n consolidado 2025'!$A$3:$V$504,D$1,0)</f>
        <v>Actividad propia</v>
      </c>
      <c r="E296" t="str">
        <f>VLOOKUP($A296,'Plan de acci�n consolidado 2025'!$A$3:$V$504,E$1,0)</f>
        <v>7000.2.2</v>
      </c>
      <c r="F296" t="str">
        <f>VLOOKUP($A296,'Plan de acci�n consolidado 2025'!$A$3:$V$504,F$1,0)</f>
        <v>N/A</v>
      </c>
      <c r="G296" t="str">
        <f>VLOOKUP($A296,'Plan de acci�n consolidado 2025'!$A$3:$V$504,G$1,0)</f>
        <v>N/A</v>
      </c>
      <c r="H296" t="str">
        <f>VLOOKUP($A296,'Plan de acci�n consolidado 2025'!$A$3:$V$504,H$1,0)</f>
        <v>N/A</v>
      </c>
      <c r="I296" t="str">
        <f>VLOOKUP($A296,'Plan de acci�n consolidado 2025'!$A$3:$V$504,I$1,0)</f>
        <v>N/A</v>
      </c>
      <c r="J296" t="str">
        <f>VLOOKUP($A296,'Plan de acci�n consolidado 2025'!$A$3:$V$504,J$1,0)</f>
        <v>N/A</v>
      </c>
      <c r="K296" t="str">
        <f>VLOOKUP($A296,'Plan de acci�n consolidado 2025'!$A$3:$V$504,K$1,0)</f>
        <v>N/A</v>
      </c>
      <c r="L296" t="str">
        <f>VLOOKUP($A296,'Plan de acci�n consolidado 2025'!$A$3:$V$504,L$1,0)</f>
        <v>N/A</v>
      </c>
      <c r="M296" t="str">
        <f>VLOOKUP($A296,'Plan de acci�n consolidado 2025'!$A$3:$V$504,M$1,0)</f>
        <v>N/A</v>
      </c>
      <c r="N296" t="str">
        <f>VLOOKUP($A296,'Plan de acci�n consolidado 2025'!$A$3:$V$504,N$1,0)</f>
        <v>N/A</v>
      </c>
      <c r="O296" t="str">
        <f>VLOOKUP($A296,'Plan de acci�n consolidado 2025'!$A$3:$V$504,O$1,0)</f>
        <v>Realizar un informe con las conclusiones y reflexiones sobre la sinergias entre las propiedad industrial y el debido de tratamiento datos personales. (Informe elaborado)</v>
      </c>
      <c r="P296">
        <f>VLOOKUP($A296,'Plan de acci�n consolidado 2025'!$A$3:$V$504,P$1,0)</f>
        <v>50</v>
      </c>
      <c r="Q296">
        <f>VLOOKUP($A296,'Plan de acci�n consolidado 2025'!$A$3:$V$504,Q$1,0)</f>
        <v>1</v>
      </c>
      <c r="R296" t="str">
        <f>VLOOKUP($A296,'Plan de acci�n consolidado 2025'!$A$3:$V$504,R$1,0)</f>
        <v>Númerica</v>
      </c>
      <c r="S296" t="str">
        <f>VLOOKUP($A296,'Plan de acci�n consolidado 2025'!$A$3:$V$504,S$1,0)</f>
        <v># de Informe realizado / 1 Informes a realizar</v>
      </c>
      <c r="T296" s="183" t="str">
        <f>VLOOKUP($A296,'Plan de acci�n consolidado 2025'!$A$3:$V$504,T$1,0)</f>
        <v>2025-07-01</v>
      </c>
      <c r="U296" s="183" t="str">
        <f>VLOOKUP($A296,'Plan de acci�n consolidado 2025'!$A$3:$V$504,U$1,0)</f>
        <v>2025-11-28</v>
      </c>
      <c r="V296" t="str">
        <f>VLOOKUP($A296,'Plan de acci�n consolidado 2025'!$A$3:$V$504,V$1,0)</f>
        <v>7000-DESPACHO DEL SUPERINTENDENTE DELEGADO PARA LA PROTECCIÓN DE DATOS PERSONALES</v>
      </c>
      <c r="W296"/>
      <c r="X296"/>
    </row>
    <row r="297" spans="1:24" x14ac:dyDescent="0.25">
      <c r="A297" s="31" t="s">
        <v>881</v>
      </c>
      <c r="B297" t="str">
        <f>VLOOKUP($A297,'Plan de acci�n consolidado 2025'!$A$3:$V$504,B$1,0)</f>
        <v>7000-DESPACHO DEL SUPERINTENDENTE DELEGADO PARA LA PROTECCIÓN DE DATOS PERSONALES</v>
      </c>
      <c r="C297">
        <f>VLOOKUP($A297,'Plan de acci�n consolidado 2025'!$A$3:$V$504,C$1,0)</f>
        <v>2</v>
      </c>
      <c r="D297" t="str">
        <f>VLOOKUP($A297,'Plan de acci�n consolidado 2025'!$A$3:$V$504,D$1,0)</f>
        <v>Producto</v>
      </c>
      <c r="E297" t="str">
        <f>VLOOKUP($A297,'Plan de acci�n consolidado 2025'!$A$3:$V$504,E$1,0)</f>
        <v>7000.3</v>
      </c>
      <c r="F297" t="str">
        <f>VLOOKUP($A297,'Plan de acci�n consolidado 2025'!$A$3:$V$504,F$1,0)</f>
        <v>Innovador</v>
      </c>
      <c r="G297" t="str">
        <f>VLOOKUP($A297,'Plan de acci�n consolidado 2025'!$A$3:$V$504,G$1,0)</f>
        <v xml:space="preserve">Generar sinergias con agentes nacionales e internacionales que permitan potenciar las capacidades de la SIC.
</v>
      </c>
      <c r="H297" t="str">
        <f>VLOOKUP($A297,'Plan de acci�n consolidado 2025'!$A$3:$V$504,H$1,0)</f>
        <v xml:space="preserve">Cumplimiento de productos del PAI asociados a Generar sinergias con agentes nacionales e internacionales que permitan potenciar las capacidades de la SIC.
</v>
      </c>
      <c r="I297" t="str">
        <f>VLOOKUP($A297,'Plan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297" t="str">
        <f>VLOOKUP($A297,'Plan de acci�n consolidado 2025'!$A$3:$V$504,J$1,0)</f>
        <v>N/A</v>
      </c>
      <c r="K297" t="str">
        <f>VLOOKUP($A297,'Plan de acci�n consolidado 2025'!$A$3:$V$504,K$1,0)</f>
        <v>No</v>
      </c>
      <c r="L297" t="str">
        <f>VLOOKUP($A297,'Plan de acci�n consolidado 2025'!$A$3:$V$504,L$1,0)</f>
        <v>FUNCIONAMIENTO</v>
      </c>
      <c r="M297" t="str">
        <f>VLOOKUP($A297,'Plan de acci�n consolidado 2025'!$A$3:$V$504,M$1,0)</f>
        <v>Política Participación Ciudadana en la Gestión Pública _DIMENSIÓN Gestión con Valores para Resultados</v>
      </c>
      <c r="N297" t="str">
        <f>VLOOKUP($A297,'Plan de acci�n consolidado 2025'!$A$3:$V$504,N$1,0)</f>
        <v>PEI_22;
PES_20230041</v>
      </c>
      <c r="O297" t="str">
        <f>VLOOKUP($A297,'Plan de acci�n consolidado 2025'!$A$3:$V$504,O$1,0)</f>
        <v>Actuaciones colaborativas con autoridades de protección de datos internacionales en busca de establecer buenas prácticas al momento de investigar compañías con presencia transfronteriza, realizada y documentada (Informe / único entregable)</v>
      </c>
      <c r="P297">
        <f>VLOOKUP($A297,'Plan de acci�n consolidado 2025'!$A$3:$V$504,P$1,0)</f>
        <v>10</v>
      </c>
      <c r="Q297">
        <f>VLOOKUP($A297,'Plan de acci�n consolidado 2025'!$A$3:$V$504,Q$1,0)</f>
        <v>1</v>
      </c>
      <c r="R297" t="str">
        <f>VLOOKUP($A297,'Plan de acci�n consolidado 2025'!$A$3:$V$504,R$1,0)</f>
        <v>Númerica</v>
      </c>
      <c r="S297" t="str">
        <f>VLOOKUP($A297,'Plan de acci�n consolidado 2025'!$A$3:$V$504,S$1,0)</f>
        <v># de Actuación colaborativa realizada y documentada / 1 Actuación colaborativa programada</v>
      </c>
      <c r="T297" s="183" t="str">
        <f>VLOOKUP($A297,'Plan de acci�n consolidado 2025'!$A$3:$V$504,T$1,0)</f>
        <v>2025-04-01</v>
      </c>
      <c r="U297" s="183" t="str">
        <f>VLOOKUP($A297,'Plan de acci�n consolidado 2025'!$A$3:$V$504,U$1,0)</f>
        <v>2025-08-28</v>
      </c>
      <c r="V297" t="str">
        <f>VLOOKUP($A297,'Plan de acci�n consolidado 2025'!$A$3:$V$504,V$1,0)</f>
        <v>7000-DESPACHO DEL SUPERINTENDENTE DELEGADO PARA LA PROTECCIÓN DE DATOS PERSONALES</v>
      </c>
      <c r="W297"/>
      <c r="X297"/>
    </row>
    <row r="298" spans="1:24" x14ac:dyDescent="0.25">
      <c r="A298" s="31" t="s">
        <v>883</v>
      </c>
      <c r="B298" t="str">
        <f>VLOOKUP($A298,'Plan de acci�n consolidado 2025'!$A$3:$V$504,B$1,0)</f>
        <v>7000-DESPACHO DEL SUPERINTENDENTE DELEGADO PARA LA PROTECCIÓN DE DATOS PERSONALES</v>
      </c>
      <c r="C298">
        <f>VLOOKUP($A298,'Plan de acci�n consolidado 2025'!$A$3:$V$504,C$1,0)</f>
        <v>2</v>
      </c>
      <c r="D298" t="str">
        <f>VLOOKUP($A298,'Plan de acci�n consolidado 2025'!$A$3:$V$504,D$1,0)</f>
        <v>Actividad propia</v>
      </c>
      <c r="E298" t="str">
        <f>VLOOKUP($A298,'Plan de acci�n consolidado 2025'!$A$3:$V$504,E$1,0)</f>
        <v>7000.3.1</v>
      </c>
      <c r="F298" t="str">
        <f>VLOOKUP($A298,'Plan de acci�n consolidado 2025'!$A$3:$V$504,F$1,0)</f>
        <v>N/A</v>
      </c>
      <c r="G298" t="str">
        <f>VLOOKUP($A298,'Plan de acci�n consolidado 2025'!$A$3:$V$504,G$1,0)</f>
        <v>N/A</v>
      </c>
      <c r="H298" t="str">
        <f>VLOOKUP($A298,'Plan de acci�n consolidado 2025'!$A$3:$V$504,H$1,0)</f>
        <v>N/A</v>
      </c>
      <c r="I298" t="str">
        <f>VLOOKUP($A298,'Plan de acci�n consolidado 2025'!$A$3:$V$504,I$1,0)</f>
        <v>N/A</v>
      </c>
      <c r="J298" t="str">
        <f>VLOOKUP($A298,'Plan de acci�n consolidado 2025'!$A$3:$V$504,J$1,0)</f>
        <v>N/A</v>
      </c>
      <c r="K298" t="str">
        <f>VLOOKUP($A298,'Plan de acci�n consolidado 2025'!$A$3:$V$504,K$1,0)</f>
        <v>N/A</v>
      </c>
      <c r="L298" t="str">
        <f>VLOOKUP($A298,'Plan de acci�n consolidado 2025'!$A$3:$V$504,L$1,0)</f>
        <v>N/A</v>
      </c>
      <c r="M298" t="str">
        <f>VLOOKUP($A298,'Plan de acci�n consolidado 2025'!$A$3:$V$504,M$1,0)</f>
        <v>N/A</v>
      </c>
      <c r="N298" t="str">
        <f>VLOOKUP($A298,'Plan de acci�n consolidado 2025'!$A$3:$V$504,N$1,0)</f>
        <v>N/A</v>
      </c>
      <c r="O298" t="str">
        <f>VLOOKUP($A298,'Plan de acci�n consolidado 2025'!$A$3:$V$504,O$1,0)</f>
        <v>Exponer ante un foro internacional las lecciones aprendidas de una actuación administrativa frente a una compañía con presencia transfronteriza (Captura de pantalla o imágenes de la exposición realizada/único entregable)</v>
      </c>
      <c r="P298">
        <f>VLOOKUP($A298,'Plan de acci�n consolidado 2025'!$A$3:$V$504,P$1,0)</f>
        <v>50</v>
      </c>
      <c r="Q298">
        <f>VLOOKUP($A298,'Plan de acci�n consolidado 2025'!$A$3:$V$504,Q$1,0)</f>
        <v>1</v>
      </c>
      <c r="R298" t="str">
        <f>VLOOKUP($A298,'Plan de acci�n consolidado 2025'!$A$3:$V$504,R$1,0)</f>
        <v>Númerica</v>
      </c>
      <c r="S298" t="str">
        <f>VLOOKUP($A298,'Plan de acci�n consolidado 2025'!$A$3:$V$504,S$1,0)</f>
        <v># de Actuaciones colaborativas realizadas / 1 Actuaciones colaborativas programadas</v>
      </c>
      <c r="T298" s="183" t="str">
        <f>VLOOKUP($A298,'Plan de acci�n consolidado 2025'!$A$3:$V$504,T$1,0)</f>
        <v>2025-04-01</v>
      </c>
      <c r="U298" s="183" t="str">
        <f>VLOOKUP($A298,'Plan de acci�n consolidado 2025'!$A$3:$V$504,U$1,0)</f>
        <v>2025-06-27</v>
      </c>
      <c r="V298" t="str">
        <f>VLOOKUP($A298,'Plan de acci�n consolidado 2025'!$A$3:$V$504,V$1,0)</f>
        <v>7000-DESPACHO DEL SUPERINTENDENTE DELEGADO PARA LA PROTECCIÓN DE DATOS PERSONALES</v>
      </c>
      <c r="W298"/>
      <c r="X298"/>
    </row>
    <row r="299" spans="1:24" x14ac:dyDescent="0.25">
      <c r="A299" s="31" t="s">
        <v>885</v>
      </c>
      <c r="B299" t="str">
        <f>VLOOKUP($A299,'Plan de acci�n consolidado 2025'!$A$3:$V$504,B$1,0)</f>
        <v>7000-DESPACHO DEL SUPERINTENDENTE DELEGADO PARA LA PROTECCIÓN DE DATOS PERSONALES</v>
      </c>
      <c r="C299">
        <f>VLOOKUP($A299,'Plan de acci�n consolidado 2025'!$A$3:$V$504,C$1,0)</f>
        <v>2</v>
      </c>
      <c r="D299" t="str">
        <f>VLOOKUP($A299,'Plan de acci�n consolidado 2025'!$A$3:$V$504,D$1,0)</f>
        <v>Actividad propia</v>
      </c>
      <c r="E299" t="str">
        <f>VLOOKUP($A299,'Plan de acci�n consolidado 2025'!$A$3:$V$504,E$1,0)</f>
        <v>7000.3.2</v>
      </c>
      <c r="F299" t="str">
        <f>VLOOKUP($A299,'Plan de acci�n consolidado 2025'!$A$3:$V$504,F$1,0)</f>
        <v>N/A</v>
      </c>
      <c r="G299" t="str">
        <f>VLOOKUP($A299,'Plan de acci�n consolidado 2025'!$A$3:$V$504,G$1,0)</f>
        <v>N/A</v>
      </c>
      <c r="H299" t="str">
        <f>VLOOKUP($A299,'Plan de acci�n consolidado 2025'!$A$3:$V$504,H$1,0)</f>
        <v>N/A</v>
      </c>
      <c r="I299" t="str">
        <f>VLOOKUP($A299,'Plan de acci�n consolidado 2025'!$A$3:$V$504,I$1,0)</f>
        <v>N/A</v>
      </c>
      <c r="J299" t="str">
        <f>VLOOKUP($A299,'Plan de acci�n consolidado 2025'!$A$3:$V$504,J$1,0)</f>
        <v>N/A</v>
      </c>
      <c r="K299" t="str">
        <f>VLOOKUP($A299,'Plan de acci�n consolidado 2025'!$A$3:$V$504,K$1,0)</f>
        <v>N/A</v>
      </c>
      <c r="L299" t="str">
        <f>VLOOKUP($A299,'Plan de acci�n consolidado 2025'!$A$3:$V$504,L$1,0)</f>
        <v>N/A</v>
      </c>
      <c r="M299" t="str">
        <f>VLOOKUP($A299,'Plan de acci�n consolidado 2025'!$A$3:$V$504,M$1,0)</f>
        <v>N/A</v>
      </c>
      <c r="N299" t="str">
        <f>VLOOKUP($A299,'Plan de acci�n consolidado 2025'!$A$3:$V$504,N$1,0)</f>
        <v>N/A</v>
      </c>
      <c r="O299" t="str">
        <f>VLOOKUP($A299,'Plan de acci�n consolidado 2025'!$A$3:$V$504,O$1,0)</f>
        <v>Elaborar informe que recopile las conclusiones con las autoridades de protección de datos internacionales de buenas prácticas al momento de investigar compañías con presencia transfronteriza. (Informe/único entregable)</v>
      </c>
      <c r="P299">
        <f>VLOOKUP($A299,'Plan de acci�n consolidado 2025'!$A$3:$V$504,P$1,0)</f>
        <v>50</v>
      </c>
      <c r="Q299">
        <f>VLOOKUP($A299,'Plan de acci�n consolidado 2025'!$A$3:$V$504,Q$1,0)</f>
        <v>1</v>
      </c>
      <c r="R299" t="str">
        <f>VLOOKUP($A299,'Plan de acci�n consolidado 2025'!$A$3:$V$504,R$1,0)</f>
        <v>Númerica</v>
      </c>
      <c r="S299" t="str">
        <f>VLOOKUP($A299,'Plan de acci�n consolidado 2025'!$A$3:$V$504,S$1,0)</f>
        <v># de Informe realizado / 1 Informes a realizar</v>
      </c>
      <c r="T299" s="183" t="str">
        <f>VLOOKUP($A299,'Plan de acci�n consolidado 2025'!$A$3:$V$504,T$1,0)</f>
        <v>2025-07-01</v>
      </c>
      <c r="U299" s="183" t="str">
        <f>VLOOKUP($A299,'Plan de acci�n consolidado 2025'!$A$3:$V$504,U$1,0)</f>
        <v>2025-08-28</v>
      </c>
      <c r="V299" t="str">
        <f>VLOOKUP($A299,'Plan de acci�n consolidado 2025'!$A$3:$V$504,V$1,0)</f>
        <v>7000-DESPACHO DEL SUPERINTENDENTE DELEGADO PARA LA PROTECCIÓN DE DATOS PERSONALES</v>
      </c>
      <c r="W299"/>
      <c r="X299"/>
    </row>
    <row r="300" spans="1:24" x14ac:dyDescent="0.25">
      <c r="A300" s="31" t="s">
        <v>886</v>
      </c>
      <c r="B300" t="str">
        <f>VLOOKUP($A300,'Plan de acci�n consolidado 2025'!$A$3:$V$504,B$1,0)</f>
        <v>7000-DESPACHO DEL SUPERINTENDENTE DELEGADO PARA LA PROTECCIÓN DE DATOS PERSONALES</v>
      </c>
      <c r="C300">
        <f>VLOOKUP($A300,'Plan de acci�n consolidado 2025'!$A$3:$V$504,C$1,0)</f>
        <v>2</v>
      </c>
      <c r="D300" t="str">
        <f>VLOOKUP($A300,'Plan de acci�n consolidado 2025'!$A$3:$V$504,D$1,0)</f>
        <v>Producto</v>
      </c>
      <c r="E300" t="str">
        <f>VLOOKUP($A300,'Plan de acci�n consolidado 2025'!$A$3:$V$504,E$1,0)</f>
        <v>7000.4</v>
      </c>
      <c r="F300" t="str">
        <f>VLOOKUP($A300,'Plan de acci�n consolidado 2025'!$A$3:$V$504,F$1,0)</f>
        <v>Operativo</v>
      </c>
      <c r="G300" t="str">
        <f>VLOOKUP($A300,'Plan de acci�n consolidado 2025'!$A$3:$V$504,G$1,0)</f>
        <v xml:space="preserve">Promover el enfoque preventivo, diferencial y territorial en el que hacer misional de la entidad 
</v>
      </c>
      <c r="H300" t="str">
        <f>VLOOKUP($A300,'Plan de acci�n consolidado 2025'!$A$3:$V$504,H$1,0)</f>
        <v xml:space="preserve">Cumplimiento de productos del PAI asociados a Promover el enfoque preventivo, diferencial y territorial en el que hacer misional de la entidad 
</v>
      </c>
      <c r="I300" t="str">
        <f>VLOOKUP($A300,'Plan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0" t="str">
        <f>VLOOKUP($A300,'Plan de acci�n consolidado 2025'!$A$3:$V$504,J$1,0)</f>
        <v xml:space="preserve">PND - 2-01-4-c- Seguridad humana y justicia social - Portabilidad de datos para el empoderamiento ciudadano </v>
      </c>
      <c r="K300" t="str">
        <f>VLOOKUP($A300,'Plan de acci�n consolidado 2025'!$A$3:$V$504,K$1,0)</f>
        <v>Si</v>
      </c>
      <c r="L300" t="str">
        <f>VLOOKUP($A300,'Plan de acci�n consolidado 2025'!$A$3:$V$504,L$1,0)</f>
        <v>C-3503-0200-0012-20104c</v>
      </c>
      <c r="M300" t="str">
        <f>VLOOKUP($A300,'Plan de acci�n consolidado 2025'!$A$3:$V$504,M$1,0)</f>
        <v>Política Participación Ciudadana en la Gestión Pública _DIMENSIÓN Gestión con Valores para Resultados</v>
      </c>
      <c r="N300" t="str">
        <f>VLOOKUP($A300,'Plan de acci�n consolidado 2025'!$A$3:$V$504,N$1,0)</f>
        <v>PND_1_Fortalecer el empoderamientoDe lasPersonas sobre susDatos</v>
      </c>
      <c r="O300" t="str">
        <f>VLOOKUP($A300,'Plan de acci�n consolidado 2025'!$A$3:$V$504,O$1,0)</f>
        <v>Eventos en temas relacionados con datos personales, realizados  (Pantallazos o captura de pantalla /único entregable)</v>
      </c>
      <c r="P300">
        <f>VLOOKUP($A300,'Plan de acci�n consolidado 2025'!$A$3:$V$504,P$1,0)</f>
        <v>40</v>
      </c>
      <c r="Q300">
        <f>VLOOKUP($A300,'Plan de acci�n consolidado 2025'!$A$3:$V$504,Q$1,0)</f>
        <v>2</v>
      </c>
      <c r="R300" t="str">
        <f>VLOOKUP($A300,'Plan de acci�n consolidado 2025'!$A$3:$V$504,R$1,0)</f>
        <v>Númerica</v>
      </c>
      <c r="S300" t="str">
        <f>VLOOKUP($A300,'Plan de acci�n consolidado 2025'!$A$3:$V$504,S$1,0)</f>
        <v># de eventos realizados / 2 eventos a realizar</v>
      </c>
      <c r="T300" s="183" t="str">
        <f>VLOOKUP($A300,'Plan de acci�n consolidado 2025'!$A$3:$V$504,T$1,0)</f>
        <v>2025-02-04</v>
      </c>
      <c r="U300" s="183" t="str">
        <f>VLOOKUP($A300,'Plan de acci�n consolidado 2025'!$A$3:$V$504,U$1,0)</f>
        <v>2025-11-28</v>
      </c>
      <c r="V300" t="str">
        <f>VLOOKUP($A300,'Plan de acci�n consolidado 2025'!$A$3:$V$504,V$1,0)</f>
        <v>7000-DESPACHO DEL SUPERINTENDENTE DELEGADO PARA LA PROTECCIÓN DE DATOS PERSONALES;
73-GRUPO DE TRABAJO DE COMUNICACION</v>
      </c>
      <c r="W300"/>
      <c r="X300"/>
    </row>
    <row r="301" spans="1:24" x14ac:dyDescent="0.25">
      <c r="A301" s="31" t="s">
        <v>889</v>
      </c>
      <c r="B301" t="str">
        <f>VLOOKUP($A301,'Plan de acci�n consolidado 2025'!$A$3:$V$504,B$1,0)</f>
        <v>7000-DESPACHO DEL SUPERINTENDENTE DELEGADO PARA LA PROTECCIÓN DE DATOS PERSONALES</v>
      </c>
      <c r="C301">
        <f>VLOOKUP($A301,'Plan de acci�n consolidado 2025'!$A$3:$V$504,C$1,0)</f>
        <v>2</v>
      </c>
      <c r="D301" t="str">
        <f>VLOOKUP($A301,'Plan de acci�n consolidado 2025'!$A$3:$V$504,D$1,0)</f>
        <v>Actividad propia</v>
      </c>
      <c r="E301" t="str">
        <f>VLOOKUP($A301,'Plan de acci�n consolidado 2025'!$A$3:$V$504,E$1,0)</f>
        <v>7000.4.1</v>
      </c>
      <c r="F301" t="str">
        <f>VLOOKUP($A301,'Plan de acci�n consolidado 2025'!$A$3:$V$504,F$1,0)</f>
        <v>N/A</v>
      </c>
      <c r="G301" t="str">
        <f>VLOOKUP($A301,'Plan de acci�n consolidado 2025'!$A$3:$V$504,G$1,0)</f>
        <v>N/A</v>
      </c>
      <c r="H301" t="str">
        <f>VLOOKUP($A301,'Plan de acci�n consolidado 2025'!$A$3:$V$504,H$1,0)</f>
        <v>N/A</v>
      </c>
      <c r="I301" t="str">
        <f>VLOOKUP($A301,'Plan de acci�n consolidado 2025'!$A$3:$V$504,I$1,0)</f>
        <v>N/A</v>
      </c>
      <c r="J301" t="str">
        <f>VLOOKUP($A301,'Plan de acci�n consolidado 2025'!$A$3:$V$504,J$1,0)</f>
        <v>N/A</v>
      </c>
      <c r="K301" t="str">
        <f>VLOOKUP($A301,'Plan de acci�n consolidado 2025'!$A$3:$V$504,K$1,0)</f>
        <v>N/A</v>
      </c>
      <c r="L301" t="str">
        <f>VLOOKUP($A301,'Plan de acci�n consolidado 2025'!$A$3:$V$504,L$1,0)</f>
        <v>N/A</v>
      </c>
      <c r="M301" t="str">
        <f>VLOOKUP($A301,'Plan de acci�n consolidado 2025'!$A$3:$V$504,M$1,0)</f>
        <v>N/A</v>
      </c>
      <c r="N301" t="str">
        <f>VLOOKUP($A301,'Plan de acci�n consolidado 2025'!$A$3:$V$504,N$1,0)</f>
        <v>N/A</v>
      </c>
      <c r="O301" t="str">
        <f>VLOOKUP($A301,'Plan de acci�n consolidado 2025'!$A$3:$V$504,O$1,0)</f>
        <v>Solicitar publicación de la fecha del evento en el calendario de eventos de la entidad  al Grupo de Comunicaciones  (captura de pantalla de la publicación de la fecha del evento / único entregable)</v>
      </c>
      <c r="P301">
        <f>VLOOKUP($A301,'Plan de acci�n consolidado 2025'!$A$3:$V$504,P$1,0)</f>
        <v>5</v>
      </c>
      <c r="Q301">
        <f>VLOOKUP($A301,'Plan de acci�n consolidado 2025'!$A$3:$V$504,Q$1,0)</f>
        <v>2</v>
      </c>
      <c r="R301" t="str">
        <f>VLOOKUP($A301,'Plan de acci�n consolidado 2025'!$A$3:$V$504,R$1,0)</f>
        <v>Númerica</v>
      </c>
      <c r="S301" t="str">
        <f>VLOOKUP($A301,'Plan de acci�n consolidado 2025'!$A$3:$V$504,S$1,0)</f>
        <v># de correos electrónicos enviados / 2 correos electrónicos a enviar</v>
      </c>
      <c r="T301" s="183" t="str">
        <f>VLOOKUP($A301,'Plan de acci�n consolidado 2025'!$A$3:$V$504,T$1,0)</f>
        <v>2025-02-04</v>
      </c>
      <c r="U301" s="183" t="str">
        <f>VLOOKUP($A301,'Plan de acci�n consolidado 2025'!$A$3:$V$504,U$1,0)</f>
        <v>2025-08-29</v>
      </c>
      <c r="V301" t="str">
        <f>VLOOKUP($A301,'Plan de acci�n consolidado 2025'!$A$3:$V$504,V$1,0)</f>
        <v>7000-DESPACHO DEL SUPERINTENDENTE DELEGADO PARA LA PROTECCIÓN DE DATOS PERSONALES</v>
      </c>
      <c r="W301"/>
      <c r="X301"/>
    </row>
    <row r="302" spans="1:24" x14ac:dyDescent="0.25">
      <c r="A302" s="31" t="s">
        <v>891</v>
      </c>
      <c r="B302" t="str">
        <f>VLOOKUP($A302,'Plan de acci�n consolidado 2025'!$A$3:$V$504,B$1,0)</f>
        <v>7000-DESPACHO DEL SUPERINTENDENTE DELEGADO PARA LA PROTECCIÓN DE DATOS PERSONALES</v>
      </c>
      <c r="C302">
        <f>VLOOKUP($A302,'Plan de acci�n consolidado 2025'!$A$3:$V$504,C$1,0)</f>
        <v>2</v>
      </c>
      <c r="D302" t="str">
        <f>VLOOKUP($A302,'Plan de acci�n consolidado 2025'!$A$3:$V$504,D$1,0)</f>
        <v>Actividad propia</v>
      </c>
      <c r="E302" t="str">
        <f>VLOOKUP($A302,'Plan de acci�n consolidado 2025'!$A$3:$V$504,E$1,0)</f>
        <v>7000.4.2</v>
      </c>
      <c r="F302" t="str">
        <f>VLOOKUP($A302,'Plan de acci�n consolidado 2025'!$A$3:$V$504,F$1,0)</f>
        <v>N/A</v>
      </c>
      <c r="G302" t="str">
        <f>VLOOKUP($A302,'Plan de acci�n consolidado 2025'!$A$3:$V$504,G$1,0)</f>
        <v>N/A</v>
      </c>
      <c r="H302" t="str">
        <f>VLOOKUP($A302,'Plan de acci�n consolidado 2025'!$A$3:$V$504,H$1,0)</f>
        <v>N/A</v>
      </c>
      <c r="I302" t="str">
        <f>VLOOKUP($A302,'Plan de acci�n consolidado 2025'!$A$3:$V$504,I$1,0)</f>
        <v>N/A</v>
      </c>
      <c r="J302" t="str">
        <f>VLOOKUP($A302,'Plan de acci�n consolidado 2025'!$A$3:$V$504,J$1,0)</f>
        <v>N/A</v>
      </c>
      <c r="K302" t="str">
        <f>VLOOKUP($A302,'Plan de acci�n consolidado 2025'!$A$3:$V$504,K$1,0)</f>
        <v>N/A</v>
      </c>
      <c r="L302" t="str">
        <f>VLOOKUP($A302,'Plan de acci�n consolidado 2025'!$A$3:$V$504,L$1,0)</f>
        <v>N/A</v>
      </c>
      <c r="M302" t="str">
        <f>VLOOKUP($A302,'Plan de acci�n consolidado 2025'!$A$3:$V$504,M$1,0)</f>
        <v>N/A</v>
      </c>
      <c r="N302" t="str">
        <f>VLOOKUP($A302,'Plan de acci�n consolidado 2025'!$A$3:$V$504,N$1,0)</f>
        <v>N/A</v>
      </c>
      <c r="O302" t="str">
        <f>VLOOKUP($A302,'Plan de acci�n consolidado 2025'!$A$3:$V$504,O$1,0)</f>
        <v>Diligenciar check list del evento con la fecha definitiva igual a la publicada en el  calendario de eventos  (documento de check list para la realización del evento / único entregable)</v>
      </c>
      <c r="P302">
        <f>VLOOKUP($A302,'Plan de acci�n consolidado 2025'!$A$3:$V$504,P$1,0)</f>
        <v>15</v>
      </c>
      <c r="Q302">
        <f>VLOOKUP($A302,'Plan de acci�n consolidado 2025'!$A$3:$V$504,Q$1,0)</f>
        <v>2</v>
      </c>
      <c r="R302" t="str">
        <f>VLOOKUP($A302,'Plan de acci�n consolidado 2025'!$A$3:$V$504,R$1,0)</f>
        <v>Númerica</v>
      </c>
      <c r="S302" t="str">
        <f>VLOOKUP($A302,'Plan de acci�n consolidado 2025'!$A$3:$V$504,S$1,0)</f>
        <v># de check list diligenciados / 2 check list a diligenciar</v>
      </c>
      <c r="T302" s="183" t="str">
        <f>VLOOKUP($A302,'Plan de acci�n consolidado 2025'!$A$3:$V$504,T$1,0)</f>
        <v>2025-09-01</v>
      </c>
      <c r="U302" s="183" t="str">
        <f>VLOOKUP($A302,'Plan de acci�n consolidado 2025'!$A$3:$V$504,U$1,0)</f>
        <v>2025-09-25</v>
      </c>
      <c r="V302" t="str">
        <f>VLOOKUP($A302,'Plan de acci�n consolidado 2025'!$A$3:$V$504,V$1,0)</f>
        <v>7000-DESPACHO DEL SUPERINTENDENTE DELEGADO PARA LA PROTECCIÓN DE DATOS PERSONALES</v>
      </c>
      <c r="W302"/>
      <c r="X302"/>
    </row>
    <row r="303" spans="1:24" x14ac:dyDescent="0.25">
      <c r="A303" s="31" t="s">
        <v>893</v>
      </c>
      <c r="B303" t="str">
        <f>VLOOKUP($A303,'Plan de acci�n consolidado 2025'!$A$3:$V$504,B$1,0)</f>
        <v>7000-DESPACHO DEL SUPERINTENDENTE DELEGADO PARA LA PROTECCIÓN DE DATOS PERSONALES</v>
      </c>
      <c r="C303">
        <f>VLOOKUP($A303,'Plan de acci�n consolidado 2025'!$A$3:$V$504,C$1,0)</f>
        <v>2</v>
      </c>
      <c r="D303" t="str">
        <f>VLOOKUP($A303,'Plan de acci�n consolidado 2025'!$A$3:$V$504,D$1,0)</f>
        <v>Actividad propia</v>
      </c>
      <c r="E303" t="str">
        <f>VLOOKUP($A303,'Plan de acci�n consolidado 2025'!$A$3:$V$504,E$1,0)</f>
        <v>7000.4.3</v>
      </c>
      <c r="F303" t="str">
        <f>VLOOKUP($A303,'Plan de acci�n consolidado 2025'!$A$3:$V$504,F$1,0)</f>
        <v>N/A</v>
      </c>
      <c r="G303" t="str">
        <f>VLOOKUP($A303,'Plan de acci�n consolidado 2025'!$A$3:$V$504,G$1,0)</f>
        <v>N/A</v>
      </c>
      <c r="H303" t="str">
        <f>VLOOKUP($A303,'Plan de acci�n consolidado 2025'!$A$3:$V$504,H$1,0)</f>
        <v>N/A</v>
      </c>
      <c r="I303" t="str">
        <f>VLOOKUP($A303,'Plan de acci�n consolidado 2025'!$A$3:$V$504,I$1,0)</f>
        <v>N/A</v>
      </c>
      <c r="J303" t="str">
        <f>VLOOKUP($A303,'Plan de acci�n consolidado 2025'!$A$3:$V$504,J$1,0)</f>
        <v>N/A</v>
      </c>
      <c r="K303" t="str">
        <f>VLOOKUP($A303,'Plan de acci�n consolidado 2025'!$A$3:$V$504,K$1,0)</f>
        <v>N/A</v>
      </c>
      <c r="L303" t="str">
        <f>VLOOKUP($A303,'Plan de acci�n consolidado 2025'!$A$3:$V$504,L$1,0)</f>
        <v>N/A</v>
      </c>
      <c r="M303" t="str">
        <f>VLOOKUP($A303,'Plan de acci�n consolidado 2025'!$A$3:$V$504,M$1,0)</f>
        <v>N/A</v>
      </c>
      <c r="N303" t="str">
        <f>VLOOKUP($A303,'Plan de acci�n consolidado 2025'!$A$3:$V$504,N$1,0)</f>
        <v>N/A</v>
      </c>
      <c r="O303" t="str">
        <f>VLOOKUP($A303,'Plan de acci�n consolidado 2025'!$A$3:$V$504,O$1,0)</f>
        <v>Elaborar y enviar agenda definitiva para ser publicada  (correo electrónico con agenda definitiva / único entregable)</v>
      </c>
      <c r="P303">
        <f>VLOOKUP($A303,'Plan de acci�n consolidado 2025'!$A$3:$V$504,P$1,0)</f>
        <v>20</v>
      </c>
      <c r="Q303">
        <f>VLOOKUP($A303,'Plan de acci�n consolidado 2025'!$A$3:$V$504,Q$1,0)</f>
        <v>2</v>
      </c>
      <c r="R303" t="str">
        <f>VLOOKUP($A303,'Plan de acci�n consolidado 2025'!$A$3:$V$504,R$1,0)</f>
        <v>Númerica</v>
      </c>
      <c r="S303" t="str">
        <f>VLOOKUP($A303,'Plan de acci�n consolidado 2025'!$A$3:$V$504,S$1,0)</f>
        <v># de agendas definitivas elaboradas y enviadas / 2 agendas a elaborar y enviar</v>
      </c>
      <c r="T303" s="183" t="str">
        <f>VLOOKUP($A303,'Plan de acci�n consolidado 2025'!$A$3:$V$504,T$1,0)</f>
        <v>2025-09-26</v>
      </c>
      <c r="U303" s="183" t="str">
        <f>VLOOKUP($A303,'Plan de acci�n consolidado 2025'!$A$3:$V$504,U$1,0)</f>
        <v>2025-10-14</v>
      </c>
      <c r="V303" t="str">
        <f>VLOOKUP($A303,'Plan de acci�n consolidado 2025'!$A$3:$V$504,V$1,0)</f>
        <v>7000-DESPACHO DEL SUPERINTENDENTE DELEGADO PARA LA PROTECCIÓN DE DATOS PERSONALES</v>
      </c>
      <c r="W303"/>
      <c r="X303"/>
    </row>
    <row r="304" spans="1:24" x14ac:dyDescent="0.25">
      <c r="A304" s="31" t="s">
        <v>895</v>
      </c>
      <c r="B304" t="str">
        <f>VLOOKUP($A304,'Plan de acci�n consolidado 2025'!$A$3:$V$504,B$1,0)</f>
        <v>7000-DESPACHO DEL SUPERINTENDENTE DELEGADO PARA LA PROTECCIÓN DE DATOS PERSONALES</v>
      </c>
      <c r="C304">
        <f>VLOOKUP($A304,'Plan de acci�n consolidado 2025'!$A$3:$V$504,C$1,0)</f>
        <v>2</v>
      </c>
      <c r="D304" t="str">
        <f>VLOOKUP($A304,'Plan de acci�n consolidado 2025'!$A$3:$V$504,D$1,0)</f>
        <v>Actividad sin participaci�n</v>
      </c>
      <c r="E304" t="str">
        <f>VLOOKUP($A304,'Plan de acci�n consolidado 2025'!$A$3:$V$504,E$1,0)</f>
        <v>7000.4.4</v>
      </c>
      <c r="F304" t="str">
        <f>VLOOKUP($A304,'Plan de acci�n consolidado 2025'!$A$3:$V$504,F$1,0)</f>
        <v>N/A</v>
      </c>
      <c r="G304" t="str">
        <f>VLOOKUP($A304,'Plan de acci�n consolidado 2025'!$A$3:$V$504,G$1,0)</f>
        <v>N/A</v>
      </c>
      <c r="H304" t="str">
        <f>VLOOKUP($A304,'Plan de acci�n consolidado 2025'!$A$3:$V$504,H$1,0)</f>
        <v>N/A</v>
      </c>
      <c r="I304" t="str">
        <f>VLOOKUP($A304,'Plan de acci�n consolidado 2025'!$A$3:$V$504,I$1,0)</f>
        <v>N/A</v>
      </c>
      <c r="J304" t="str">
        <f>VLOOKUP($A304,'Plan de acci�n consolidado 2025'!$A$3:$V$504,J$1,0)</f>
        <v>N/A</v>
      </c>
      <c r="K304" t="str">
        <f>VLOOKUP($A304,'Plan de acci�n consolidado 2025'!$A$3:$V$504,K$1,0)</f>
        <v>N/A</v>
      </c>
      <c r="L304" t="str">
        <f>VLOOKUP($A304,'Plan de acci�n consolidado 2025'!$A$3:$V$504,L$1,0)</f>
        <v>N/A</v>
      </c>
      <c r="M304" t="str">
        <f>VLOOKUP($A304,'Plan de acci�n consolidado 2025'!$A$3:$V$504,M$1,0)</f>
        <v>N/A</v>
      </c>
      <c r="N304" t="str">
        <f>VLOOKUP($A304,'Plan de acci�n consolidado 2025'!$A$3:$V$504,N$1,0)</f>
        <v>N/A</v>
      </c>
      <c r="O304" t="str">
        <f>VLOOKUP($A304,'Plan de acci�n consolidado 2025'!$A$3:$V$504,O$1,0)</f>
        <v>Publicar Agenda definitiva  (Captura de pantalla de la publicación)</v>
      </c>
      <c r="P304">
        <f>VLOOKUP($A304,'Plan de acci�n consolidado 2025'!$A$3:$V$504,P$1,0)</f>
        <v>0</v>
      </c>
      <c r="Q304">
        <f>VLOOKUP($A304,'Plan de acci�n consolidado 2025'!$A$3:$V$504,Q$1,0)</f>
        <v>2</v>
      </c>
      <c r="R304" t="str">
        <f>VLOOKUP($A304,'Plan de acci�n consolidado 2025'!$A$3:$V$504,R$1,0)</f>
        <v>Númerica</v>
      </c>
      <c r="S304" t="str">
        <f>VLOOKUP($A304,'Plan de acci�n consolidado 2025'!$A$3:$V$504,S$1,0)</f>
        <v># de agendas publicadas / 2 agendas a publicar</v>
      </c>
      <c r="T304" s="183" t="str">
        <f>VLOOKUP($A304,'Plan de acci�n consolidado 2025'!$A$3:$V$504,T$1,0)</f>
        <v>2025-10-15</v>
      </c>
      <c r="U304" s="183" t="str">
        <f>VLOOKUP($A304,'Plan de acci�n consolidado 2025'!$A$3:$V$504,U$1,0)</f>
        <v>2025-10-22</v>
      </c>
      <c r="V304" t="str">
        <f>VLOOKUP($A304,'Plan de acci�n consolidado 2025'!$A$3:$V$504,V$1,0)</f>
        <v>73-GRUPO DE TRABAJO DE COMUNICACION</v>
      </c>
      <c r="W304"/>
      <c r="X304"/>
    </row>
    <row r="305" spans="1:24" x14ac:dyDescent="0.25">
      <c r="A305" s="31" t="s">
        <v>897</v>
      </c>
      <c r="B305" t="str">
        <f>VLOOKUP($A305,'Plan de acci�n consolidado 2025'!$A$3:$V$504,B$1,0)</f>
        <v>7000-DESPACHO DEL SUPERINTENDENTE DELEGADO PARA LA PROTECCIÓN DE DATOS PERSONALES</v>
      </c>
      <c r="C305">
        <f>VLOOKUP($A305,'Plan de acci�n consolidado 2025'!$A$3:$V$504,C$1,0)</f>
        <v>2</v>
      </c>
      <c r="D305" t="str">
        <f>VLOOKUP($A305,'Plan de acci�n consolidado 2025'!$A$3:$V$504,D$1,0)</f>
        <v>Actividad propia</v>
      </c>
      <c r="E305" t="str">
        <f>VLOOKUP($A305,'Plan de acci�n consolidado 2025'!$A$3:$V$504,E$1,0)</f>
        <v>7000.4.5</v>
      </c>
      <c r="F305" t="str">
        <f>VLOOKUP($A305,'Plan de acci�n consolidado 2025'!$A$3:$V$504,F$1,0)</f>
        <v>N/A</v>
      </c>
      <c r="G305" t="str">
        <f>VLOOKUP($A305,'Plan de acci�n consolidado 2025'!$A$3:$V$504,G$1,0)</f>
        <v>N/A</v>
      </c>
      <c r="H305" t="str">
        <f>VLOOKUP($A305,'Plan de acci�n consolidado 2025'!$A$3:$V$504,H$1,0)</f>
        <v>N/A</v>
      </c>
      <c r="I305" t="str">
        <f>VLOOKUP($A305,'Plan de acci�n consolidado 2025'!$A$3:$V$504,I$1,0)</f>
        <v>N/A</v>
      </c>
      <c r="J305" t="str">
        <f>VLOOKUP($A305,'Plan de acci�n consolidado 2025'!$A$3:$V$504,J$1,0)</f>
        <v>N/A</v>
      </c>
      <c r="K305" t="str">
        <f>VLOOKUP($A305,'Plan de acci�n consolidado 2025'!$A$3:$V$504,K$1,0)</f>
        <v>N/A</v>
      </c>
      <c r="L305" t="str">
        <f>VLOOKUP($A305,'Plan de acci�n consolidado 2025'!$A$3:$V$504,L$1,0)</f>
        <v>N/A</v>
      </c>
      <c r="M305" t="str">
        <f>VLOOKUP($A305,'Plan de acci�n consolidado 2025'!$A$3:$V$504,M$1,0)</f>
        <v>N/A</v>
      </c>
      <c r="N305" t="str">
        <f>VLOOKUP($A305,'Plan de acci�n consolidado 2025'!$A$3:$V$504,N$1,0)</f>
        <v>N/A</v>
      </c>
      <c r="O305" t="str">
        <f>VLOOKUP($A305,'Plan de acci�n consolidado 2025'!$A$3:$V$504,O$1,0)</f>
        <v>Realizar el evento (fotografías del evento realizado / único entregable)()</v>
      </c>
      <c r="P305">
        <f>VLOOKUP($A305,'Plan de acci�n consolidado 2025'!$A$3:$V$504,P$1,0)</f>
        <v>60</v>
      </c>
      <c r="Q305">
        <f>VLOOKUP($A305,'Plan de acci�n consolidado 2025'!$A$3:$V$504,Q$1,0)</f>
        <v>2</v>
      </c>
      <c r="R305" t="str">
        <f>VLOOKUP($A305,'Plan de acci�n consolidado 2025'!$A$3:$V$504,R$1,0)</f>
        <v>Númerica</v>
      </c>
      <c r="S305" t="str">
        <f>VLOOKUP($A305,'Plan de acci�n consolidado 2025'!$A$3:$V$504,S$1,0)</f>
        <v># de eventos realizados / 2 evento a realizar</v>
      </c>
      <c r="T305" s="183" t="str">
        <f>VLOOKUP($A305,'Plan de acci�n consolidado 2025'!$A$3:$V$504,T$1,0)</f>
        <v>2025-10-23</v>
      </c>
      <c r="U305" s="183" t="str">
        <f>VLOOKUP($A305,'Plan de acci�n consolidado 2025'!$A$3:$V$504,U$1,0)</f>
        <v>2025-11-28</v>
      </c>
      <c r="V305" t="str">
        <f>VLOOKUP($A305,'Plan de acci�n consolidado 2025'!$A$3:$V$504,V$1,0)</f>
        <v>7000-DESPACHO DEL SUPERINTENDENTE DELEGADO PARA LA PROTECCIÓN DE DATOS PERSONALES;
73-GRUPO DE TRABAJO DE COMUNICACION</v>
      </c>
      <c r="W305"/>
      <c r="X305"/>
    </row>
    <row r="306" spans="1:24" x14ac:dyDescent="0.25">
      <c r="A306" s="31" t="s">
        <v>899</v>
      </c>
      <c r="B306" t="str">
        <f>VLOOKUP($A306,'Plan de acci�n consolidado 2025'!$A$3:$V$504,B$1,0)</f>
        <v>7000-DESPACHO DEL SUPERINTENDENTE DELEGADO PARA LA PROTECCIÓN DE DATOS PERSONALES</v>
      </c>
      <c r="C306">
        <f>VLOOKUP($A306,'Plan de acci�n consolidado 2025'!$A$3:$V$504,C$1,0)</f>
        <v>2</v>
      </c>
      <c r="D306" t="str">
        <f>VLOOKUP($A306,'Plan de acci�n consolidado 2025'!$A$3:$V$504,D$1,0)</f>
        <v>Producto</v>
      </c>
      <c r="E306" t="str">
        <f>VLOOKUP($A306,'Plan de acci�n consolidado 2025'!$A$3:$V$504,E$1,0)</f>
        <v>7000.5</v>
      </c>
      <c r="F306" t="str">
        <f>VLOOKUP($A306,'Plan de acci�n consolidado 2025'!$A$3:$V$504,F$1,0)</f>
        <v>Operativo</v>
      </c>
      <c r="G306" t="str">
        <f>VLOOKUP($A306,'Plan de acci�n consolidado 2025'!$A$3:$V$504,G$1,0)</f>
        <v xml:space="preserve">Promover el enfoque preventivo, diferencial y territorial en el que hacer misional de la entidad 
</v>
      </c>
      <c r="H306" t="str">
        <f>VLOOKUP($A306,'Plan de acci�n consolidado 2025'!$A$3:$V$504,H$1,0)</f>
        <v xml:space="preserve">Cumplimiento de productos del PAI asociados a Promover el enfoque preventivo, diferencial y territorial en el que hacer misional de la entidad 
</v>
      </c>
      <c r="I306" t="str">
        <f>VLOOKUP($A306,'Plan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6" t="str">
        <f>VLOOKUP($A306,'Plan de acci�n consolidado 2025'!$A$3:$V$504,J$1,0)</f>
        <v xml:space="preserve">PND - 2-01-4-c- Seguridad humana y justicia social - Portabilidad de datos para el empoderamiento ciudadano </v>
      </c>
      <c r="K306" t="str">
        <f>VLOOKUP($A306,'Plan de acci�n consolidado 2025'!$A$3:$V$504,K$1,0)</f>
        <v>Si</v>
      </c>
      <c r="L306" t="str">
        <f>VLOOKUP($A306,'Plan de acci�n consolidado 2025'!$A$3:$V$504,L$1,0)</f>
        <v>FUNCIONAMIENTO</v>
      </c>
      <c r="M306" t="str">
        <f>VLOOKUP($A306,'Plan de acci�n consolidado 2025'!$A$3:$V$504,M$1,0)</f>
        <v>Política Servicio al Ciudadano_DIMENSIÓN Gestión con Valores para Resultados</v>
      </c>
      <c r="N306" t="str">
        <f>VLOOKUP($A306,'Plan de acci�n consolidado 2025'!$A$3:$V$504,N$1,0)</f>
        <v>PND_1_Fortalecer el empoderamientoDe lasPersonas sobre susDatos</v>
      </c>
      <c r="O306" t="str">
        <f>VLOOKUP($A306,'Plan de acci�n consolidado 2025'!$A$3:$V$504,O$1,0)</f>
        <v>Campaña de divulgación para fortalecer el empoderamiento de las personas sobre sus datos, ejecutada (Pantallazos con la publicación/único entregable)</v>
      </c>
      <c r="P306">
        <f>VLOOKUP($A306,'Plan de acci�n consolidado 2025'!$A$3:$V$504,P$1,0)</f>
        <v>30</v>
      </c>
      <c r="Q306">
        <f>VLOOKUP($A306,'Plan de acci�n consolidado 2025'!$A$3:$V$504,Q$1,0)</f>
        <v>1</v>
      </c>
      <c r="R306" t="str">
        <f>VLOOKUP($A306,'Plan de acci�n consolidado 2025'!$A$3:$V$504,R$1,0)</f>
        <v>Númerica</v>
      </c>
      <c r="S306" t="str">
        <f>VLOOKUP($A306,'Plan de acci�n consolidado 2025'!$A$3:$V$504,S$1,0)</f>
        <v># de Campañas publicadas / 1 Campañas a publicar</v>
      </c>
      <c r="T306" s="183" t="str">
        <f>VLOOKUP($A306,'Plan de acci�n consolidado 2025'!$A$3:$V$504,T$1,0)</f>
        <v>2025-02-03</v>
      </c>
      <c r="U306" s="183" t="str">
        <f>VLOOKUP($A306,'Plan de acci�n consolidado 2025'!$A$3:$V$504,U$1,0)</f>
        <v>2025-07-30</v>
      </c>
      <c r="V306" t="str">
        <f>VLOOKUP($A306,'Plan de acci�n consolidado 2025'!$A$3:$V$504,V$1,0)</f>
        <v>7000-DESPACHO DEL SUPERINTENDENTE DELEGADO PARA LA PROTECCIÓN DE DATOS PERSONALES;
73-GRUPO DE TRABAJO DE COMUNICACION</v>
      </c>
      <c r="W306"/>
      <c r="X306"/>
    </row>
    <row r="307" spans="1:24" x14ac:dyDescent="0.25">
      <c r="A307" s="31" t="s">
        <v>901</v>
      </c>
      <c r="B307" t="str">
        <f>VLOOKUP($A307,'Plan de acci�n consolidado 2025'!$A$3:$V$504,B$1,0)</f>
        <v>7000-DESPACHO DEL SUPERINTENDENTE DELEGADO PARA LA PROTECCIÓN DE DATOS PERSONALES</v>
      </c>
      <c r="C307">
        <f>VLOOKUP($A307,'Plan de acci�n consolidado 2025'!$A$3:$V$504,C$1,0)</f>
        <v>2</v>
      </c>
      <c r="D307" t="str">
        <f>VLOOKUP($A307,'Plan de acci�n consolidado 2025'!$A$3:$V$504,D$1,0)</f>
        <v>Actividad propia</v>
      </c>
      <c r="E307" t="str">
        <f>VLOOKUP($A307,'Plan de acci�n consolidado 2025'!$A$3:$V$504,E$1,0)</f>
        <v>7000.5.1</v>
      </c>
      <c r="F307" t="str">
        <f>VLOOKUP($A307,'Plan de acci�n consolidado 2025'!$A$3:$V$504,F$1,0)</f>
        <v>N/A</v>
      </c>
      <c r="G307" t="str">
        <f>VLOOKUP($A307,'Plan de acci�n consolidado 2025'!$A$3:$V$504,G$1,0)</f>
        <v>N/A</v>
      </c>
      <c r="H307" t="str">
        <f>VLOOKUP($A307,'Plan de acci�n consolidado 2025'!$A$3:$V$504,H$1,0)</f>
        <v>N/A</v>
      </c>
      <c r="I307" t="str">
        <f>VLOOKUP($A307,'Plan de acci�n consolidado 2025'!$A$3:$V$504,I$1,0)</f>
        <v>N/A</v>
      </c>
      <c r="J307" t="str">
        <f>VLOOKUP($A307,'Plan de acci�n consolidado 2025'!$A$3:$V$504,J$1,0)</f>
        <v>N/A</v>
      </c>
      <c r="K307" t="str">
        <f>VLOOKUP($A307,'Plan de acci�n consolidado 2025'!$A$3:$V$504,K$1,0)</f>
        <v>N/A</v>
      </c>
      <c r="L307" t="str">
        <f>VLOOKUP($A307,'Plan de acci�n consolidado 2025'!$A$3:$V$504,L$1,0)</f>
        <v>N/A</v>
      </c>
      <c r="M307" t="str">
        <f>VLOOKUP($A307,'Plan de acci�n consolidado 2025'!$A$3:$V$504,M$1,0)</f>
        <v>N/A</v>
      </c>
      <c r="N307" t="str">
        <f>VLOOKUP($A307,'Plan de acci�n consolidado 2025'!$A$3:$V$504,N$1,0)</f>
        <v>N/A</v>
      </c>
      <c r="O307" t="str">
        <f>VLOOKUP($A307,'Plan de acci�n consolidado 2025'!$A$3:$V$504,O$1,0)</f>
        <v>Diligenciar y enviar al Grupo de trabajo de comunicaciones el brief  de la campaña genérica previa concertación con OSCAE. (correo electrónico con el Brief diligenciado /único entregable)</v>
      </c>
      <c r="P307">
        <f>VLOOKUP($A307,'Plan de acci�n consolidado 2025'!$A$3:$V$504,P$1,0)</f>
        <v>50</v>
      </c>
      <c r="Q307">
        <f>VLOOKUP($A307,'Plan de acci�n consolidado 2025'!$A$3:$V$504,Q$1,0)</f>
        <v>1</v>
      </c>
      <c r="R307" t="str">
        <f>VLOOKUP($A307,'Plan de acci�n consolidado 2025'!$A$3:$V$504,R$1,0)</f>
        <v>Númerica</v>
      </c>
      <c r="S307" t="str">
        <f>VLOOKUP($A307,'Plan de acci�n consolidado 2025'!$A$3:$V$504,S$1,0)</f>
        <v># de Brief de la campaña genérica diligenciado y enviado / 1 Brief de campaña genérica a diligenciar y enviar</v>
      </c>
      <c r="T307" s="183" t="str">
        <f>VLOOKUP($A307,'Plan de acci�n consolidado 2025'!$A$3:$V$504,T$1,0)</f>
        <v>2025-02-03</v>
      </c>
      <c r="U307" s="183" t="str">
        <f>VLOOKUP($A307,'Plan de acci�n consolidado 2025'!$A$3:$V$504,U$1,0)</f>
        <v>2025-03-20</v>
      </c>
      <c r="V307" t="str">
        <f>VLOOKUP($A307,'Plan de acci�n consolidado 2025'!$A$3:$V$504,V$1,0)</f>
        <v>7000-DESPACHO DEL SUPERINTENDENTE DELEGADO PARA LA PROTECCIÓN DE DATOS PERSONALES</v>
      </c>
      <c r="W307"/>
      <c r="X307"/>
    </row>
    <row r="308" spans="1:24" x14ac:dyDescent="0.25">
      <c r="A308" s="31" t="s">
        <v>903</v>
      </c>
      <c r="B308" t="str">
        <f>VLOOKUP($A308,'Plan de acci�n consolidado 2025'!$A$3:$V$504,B$1,0)</f>
        <v>7000-DESPACHO DEL SUPERINTENDENTE DELEGADO PARA LA PROTECCIÓN DE DATOS PERSONALES</v>
      </c>
      <c r="C308">
        <f>VLOOKUP($A308,'Plan de acci�n consolidado 2025'!$A$3:$V$504,C$1,0)</f>
        <v>2</v>
      </c>
      <c r="D308" t="str">
        <f>VLOOKUP($A308,'Plan de acci�n consolidado 2025'!$A$3:$V$504,D$1,0)</f>
        <v>Actividad sin participaci�n</v>
      </c>
      <c r="E308" t="str">
        <f>VLOOKUP($A308,'Plan de acci�n consolidado 2025'!$A$3:$V$504,E$1,0)</f>
        <v>7000.5.2</v>
      </c>
      <c r="F308" t="str">
        <f>VLOOKUP($A308,'Plan de acci�n consolidado 2025'!$A$3:$V$504,F$1,0)</f>
        <v>N/A</v>
      </c>
      <c r="G308" t="str">
        <f>VLOOKUP($A308,'Plan de acci�n consolidado 2025'!$A$3:$V$504,G$1,0)</f>
        <v>N/A</v>
      </c>
      <c r="H308" t="str">
        <f>VLOOKUP($A308,'Plan de acci�n consolidado 2025'!$A$3:$V$504,H$1,0)</f>
        <v>N/A</v>
      </c>
      <c r="I308" t="str">
        <f>VLOOKUP($A308,'Plan de acci�n consolidado 2025'!$A$3:$V$504,I$1,0)</f>
        <v>N/A</v>
      </c>
      <c r="J308" t="str">
        <f>VLOOKUP($A308,'Plan de acci�n consolidado 2025'!$A$3:$V$504,J$1,0)</f>
        <v>N/A</v>
      </c>
      <c r="K308" t="str">
        <f>VLOOKUP($A308,'Plan de acci�n consolidado 2025'!$A$3:$V$504,K$1,0)</f>
        <v>N/A</v>
      </c>
      <c r="L308" t="str">
        <f>VLOOKUP($A308,'Plan de acci�n consolidado 2025'!$A$3:$V$504,L$1,0)</f>
        <v>N/A</v>
      </c>
      <c r="M308" t="str">
        <f>VLOOKUP($A308,'Plan de acci�n consolidado 2025'!$A$3:$V$504,M$1,0)</f>
        <v>N/A</v>
      </c>
      <c r="N308" t="str">
        <f>VLOOKUP($A308,'Plan de acci�n consolidado 2025'!$A$3:$V$504,N$1,0)</f>
        <v>N/A</v>
      </c>
      <c r="O308" t="str">
        <f>VLOOKUP($A308,'Plan de acci�n consolidado 2025'!$A$3:$V$504,O$1,0)</f>
        <v>Elaborar y presentar el concepto gráfico y racional de la campaña y sus diferentes ejes temáticos  (correo electrónico con Documento en el que se observe el concepto gráfico y racional de la campaña integral y sus diferentes ejes temáticos /único entregable)</v>
      </c>
      <c r="P308">
        <f>VLOOKUP($A308,'Plan de acci�n consolidado 2025'!$A$3:$V$504,P$1,0)</f>
        <v>0</v>
      </c>
      <c r="Q308">
        <f>VLOOKUP($A308,'Plan de acci�n consolidado 2025'!$A$3:$V$504,Q$1,0)</f>
        <v>1</v>
      </c>
      <c r="R308" t="str">
        <f>VLOOKUP($A308,'Plan de acci�n consolidado 2025'!$A$3:$V$504,R$1,0)</f>
        <v>Númerica</v>
      </c>
      <c r="S308" t="str">
        <f>VLOOKUP($A308,'Plan de acci�n consolidado 2025'!$A$3:$V$504,S$1,0)</f>
        <v># de conceptos gráficos elaborados y presentados / 1 conceptos gráficos a elaborar y presentar</v>
      </c>
      <c r="T308" s="183" t="str">
        <f>VLOOKUP($A308,'Plan de acci�n consolidado 2025'!$A$3:$V$504,T$1,0)</f>
        <v>2025-03-21</v>
      </c>
      <c r="U308" s="183" t="str">
        <f>VLOOKUP($A308,'Plan de acci�n consolidado 2025'!$A$3:$V$504,U$1,0)</f>
        <v>2025-05-05</v>
      </c>
      <c r="V308" t="str">
        <f>VLOOKUP($A308,'Plan de acci�n consolidado 2025'!$A$3:$V$504,V$1,0)</f>
        <v>73-GRUPO DE TRABAJO DE COMUNICACION</v>
      </c>
      <c r="W308"/>
      <c r="X308"/>
    </row>
    <row r="309" spans="1:24" x14ac:dyDescent="0.25">
      <c r="A309" s="31" t="s">
        <v>905</v>
      </c>
      <c r="B309" t="str">
        <f>VLOOKUP($A309,'Plan de acci�n consolidado 2025'!$A$3:$V$504,B$1,0)</f>
        <v>7000-DESPACHO DEL SUPERINTENDENTE DELEGADO PARA LA PROTECCIÓN DE DATOS PERSONALES</v>
      </c>
      <c r="C309">
        <f>VLOOKUP($A309,'Plan de acci�n consolidado 2025'!$A$3:$V$504,C$1,0)</f>
        <v>2</v>
      </c>
      <c r="D309" t="str">
        <f>VLOOKUP($A309,'Plan de acci�n consolidado 2025'!$A$3:$V$504,D$1,0)</f>
        <v>Actividad propia</v>
      </c>
      <c r="E309" t="str">
        <f>VLOOKUP($A309,'Plan de acci�n consolidado 2025'!$A$3:$V$504,E$1,0)</f>
        <v>7000.5.3</v>
      </c>
      <c r="F309" t="str">
        <f>VLOOKUP($A309,'Plan de acci�n consolidado 2025'!$A$3:$V$504,F$1,0)</f>
        <v>N/A</v>
      </c>
      <c r="G309" t="str">
        <f>VLOOKUP($A309,'Plan de acci�n consolidado 2025'!$A$3:$V$504,G$1,0)</f>
        <v>N/A</v>
      </c>
      <c r="H309" t="str">
        <f>VLOOKUP($A309,'Plan de acci�n consolidado 2025'!$A$3:$V$504,H$1,0)</f>
        <v>N/A</v>
      </c>
      <c r="I309" t="str">
        <f>VLOOKUP($A309,'Plan de acci�n consolidado 2025'!$A$3:$V$504,I$1,0)</f>
        <v>N/A</v>
      </c>
      <c r="J309" t="str">
        <f>VLOOKUP($A309,'Plan de acci�n consolidado 2025'!$A$3:$V$504,J$1,0)</f>
        <v>N/A</v>
      </c>
      <c r="K309" t="str">
        <f>VLOOKUP($A309,'Plan de acci�n consolidado 2025'!$A$3:$V$504,K$1,0)</f>
        <v>N/A</v>
      </c>
      <c r="L309" t="str">
        <f>VLOOKUP($A309,'Plan de acci�n consolidado 2025'!$A$3:$V$504,L$1,0)</f>
        <v>N/A</v>
      </c>
      <c r="M309" t="str">
        <f>VLOOKUP($A309,'Plan de acci�n consolidado 2025'!$A$3:$V$504,M$1,0)</f>
        <v>N/A</v>
      </c>
      <c r="N309" t="str">
        <f>VLOOKUP($A309,'Plan de acci�n consolidado 2025'!$A$3:$V$504,N$1,0)</f>
        <v>N/A</v>
      </c>
      <c r="O309" t="str">
        <f>VLOOKUP($A309,'Plan de acci�n consolidado 2025'!$A$3:$V$504,O$1,0)</f>
        <v>Revisar y aprobar la propuesta por parte del área responsable (única revisión) /correo electrónico con documento aprobado)</v>
      </c>
      <c r="P309">
        <f>VLOOKUP($A309,'Plan de acci�n consolidado 2025'!$A$3:$V$504,P$1,0)</f>
        <v>50</v>
      </c>
      <c r="Q309">
        <f>VLOOKUP($A309,'Plan de acci�n consolidado 2025'!$A$3:$V$504,Q$1,0)</f>
        <v>1</v>
      </c>
      <c r="R309" t="str">
        <f>VLOOKUP($A309,'Plan de acci�n consolidado 2025'!$A$3:$V$504,R$1,0)</f>
        <v>Númerica</v>
      </c>
      <c r="S309" t="str">
        <f>VLOOKUP($A309,'Plan de acci�n consolidado 2025'!$A$3:$V$504,S$1,0)</f>
        <v># de propuestas revisadas y aprobadas / 1 propuestas a revisar y aprobar</v>
      </c>
      <c r="T309" s="183" t="str">
        <f>VLOOKUP($A309,'Plan de acci�n consolidado 2025'!$A$3:$V$504,T$1,0)</f>
        <v>2025-05-06</v>
      </c>
      <c r="U309" s="183" t="str">
        <f>VLOOKUP($A309,'Plan de acci�n consolidado 2025'!$A$3:$V$504,U$1,0)</f>
        <v>2025-05-08</v>
      </c>
      <c r="V309" t="str">
        <f>VLOOKUP($A309,'Plan de acci�n consolidado 2025'!$A$3:$V$504,V$1,0)</f>
        <v>7000-DESPACHO DEL SUPERINTENDENTE DELEGADO PARA LA PROTECCIÓN DE DATOS PERSONALES</v>
      </c>
      <c r="W309"/>
      <c r="X309"/>
    </row>
    <row r="310" spans="1:24" x14ac:dyDescent="0.25">
      <c r="A310" s="31" t="s">
        <v>907</v>
      </c>
      <c r="B310" t="str">
        <f>VLOOKUP($A310,'Plan de acci�n consolidado 2025'!$A$3:$V$504,B$1,0)</f>
        <v>7000-DESPACHO DEL SUPERINTENDENTE DELEGADO PARA LA PROTECCIÓN DE DATOS PERSONALES</v>
      </c>
      <c r="C310">
        <f>VLOOKUP($A310,'Plan de acci�n consolidado 2025'!$A$3:$V$504,C$1,0)</f>
        <v>2</v>
      </c>
      <c r="D310" t="str">
        <f>VLOOKUP($A310,'Plan de acci�n consolidado 2025'!$A$3:$V$504,D$1,0)</f>
        <v>Actividad sin participaci�n</v>
      </c>
      <c r="E310" t="str">
        <f>VLOOKUP($A310,'Plan de acci�n consolidado 2025'!$A$3:$V$504,E$1,0)</f>
        <v>7000.5.4</v>
      </c>
      <c r="F310" t="str">
        <f>VLOOKUP($A310,'Plan de acci�n consolidado 2025'!$A$3:$V$504,F$1,0)</f>
        <v>N/A</v>
      </c>
      <c r="G310" t="str">
        <f>VLOOKUP($A310,'Plan de acci�n consolidado 2025'!$A$3:$V$504,G$1,0)</f>
        <v>N/A</v>
      </c>
      <c r="H310" t="str">
        <f>VLOOKUP($A310,'Plan de acci�n consolidado 2025'!$A$3:$V$504,H$1,0)</f>
        <v>N/A</v>
      </c>
      <c r="I310" t="str">
        <f>VLOOKUP($A310,'Plan de acci�n consolidado 2025'!$A$3:$V$504,I$1,0)</f>
        <v>N/A</v>
      </c>
      <c r="J310" t="str">
        <f>VLOOKUP($A310,'Plan de acci�n consolidado 2025'!$A$3:$V$504,J$1,0)</f>
        <v>N/A</v>
      </c>
      <c r="K310" t="str">
        <f>VLOOKUP($A310,'Plan de acci�n consolidado 2025'!$A$3:$V$504,K$1,0)</f>
        <v>N/A</v>
      </c>
      <c r="L310" t="str">
        <f>VLOOKUP($A310,'Plan de acci�n consolidado 2025'!$A$3:$V$504,L$1,0)</f>
        <v>N/A</v>
      </c>
      <c r="M310" t="str">
        <f>VLOOKUP($A310,'Plan de acci�n consolidado 2025'!$A$3:$V$504,M$1,0)</f>
        <v>N/A</v>
      </c>
      <c r="N310" t="str">
        <f>VLOOKUP($A310,'Plan de acci�n consolidado 2025'!$A$3:$V$504,N$1,0)</f>
        <v>N/A</v>
      </c>
      <c r="O310" t="str">
        <f>VLOOKUP($A310,'Plan de acci�n consolidado 2025'!$A$3:$V$504,O$1,0)</f>
        <v>Ejecutar la campaña  (Capturas de pantalla de la publicación de la campaña)</v>
      </c>
      <c r="P310">
        <f>VLOOKUP($A310,'Plan de acci�n consolidado 2025'!$A$3:$V$504,P$1,0)</f>
        <v>0</v>
      </c>
      <c r="Q310">
        <f>VLOOKUP($A310,'Plan de acci�n consolidado 2025'!$A$3:$V$504,Q$1,0)</f>
        <v>1</v>
      </c>
      <c r="R310" t="str">
        <f>VLOOKUP($A310,'Plan de acci�n consolidado 2025'!$A$3:$V$504,R$1,0)</f>
        <v>Númerica</v>
      </c>
      <c r="S310" t="str">
        <f>VLOOKUP($A310,'Plan de acci�n consolidado 2025'!$A$3:$V$504,S$1,0)</f>
        <v># de Campañas ejecutadas / 1 Total de Campañas a ejecutar</v>
      </c>
      <c r="T310" s="183" t="str">
        <f>VLOOKUP($A310,'Plan de acci�n consolidado 2025'!$A$3:$V$504,T$1,0)</f>
        <v>2025-05-09</v>
      </c>
      <c r="U310" s="183" t="str">
        <f>VLOOKUP($A310,'Plan de acci�n consolidado 2025'!$A$3:$V$504,U$1,0)</f>
        <v>2025-07-30</v>
      </c>
      <c r="V310" t="str">
        <f>VLOOKUP($A310,'Plan de acci�n consolidado 2025'!$A$3:$V$504,V$1,0)</f>
        <v>73-GRUPO DE TRABAJO DE COMUNICACION</v>
      </c>
      <c r="W310"/>
      <c r="X310"/>
    </row>
    <row r="311" spans="1:24" x14ac:dyDescent="0.25">
      <c r="A311" s="31" t="s">
        <v>1216</v>
      </c>
      <c r="B311" t="str">
        <f>VLOOKUP($A311,'Plan de acci�n consolidado 2025'!$A$3:$V$504,B$1,0)</f>
        <v>130-DIRECCIÓN FINANCIERA</v>
      </c>
      <c r="C311">
        <f>VLOOKUP($A311,'Plan de acci�n consolidado 2025'!$A$3:$V$504,C$1,0)</f>
        <v>1</v>
      </c>
      <c r="D311" t="str">
        <f>VLOOKUP($A311,'Plan de acci�n consolidado 2025'!$A$3:$V$504,D$1,0)</f>
        <v>Producto</v>
      </c>
      <c r="E311" t="str">
        <f>VLOOKUP($A311,'Plan de acci�n consolidado 2025'!$A$3:$V$504,E$1,0)</f>
        <v>130.1</v>
      </c>
      <c r="F311" t="str">
        <f>VLOOKUP($A311,'Plan de acci�n consolidado 2025'!$A$3:$V$504,F$1,0)</f>
        <v>Innovador</v>
      </c>
      <c r="G311" t="str">
        <f>VLOOKUP($A311,'Plan de acci�n consolidado 2025'!$A$3:$V$504,G$1,0)</f>
        <v>Fortalecer el Sistema Integral de Gestión Institucional en el marco del Modelo Integrado de Planeación y gestión para mejorar la prestación del servicio.</v>
      </c>
      <c r="H311" t="str">
        <f>VLOOKUP($A311,'Plan de acci�n consolidado 2025'!$A$3:$V$504,H$1,0)</f>
        <v xml:space="preserve">Cumplimiento de productos del PAI asociados a Fortalecer la gestión de la información, el conocimiento y la innovación para optimizar la capacidad institucional 
</v>
      </c>
      <c r="I311" t="str">
        <f>VLOOKUP($A311,'Plan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1" t="str">
        <f>VLOOKUP($A311,'Plan de acci�n consolidado 2025'!$A$3:$V$504,J$1,0)</f>
        <v>N/A</v>
      </c>
      <c r="K311" t="str">
        <f>VLOOKUP($A311,'Plan de acci�n consolidado 2025'!$A$3:$V$504,K$1,0)</f>
        <v>Si</v>
      </c>
      <c r="L311" t="str">
        <f>VLOOKUP($A311,'Plan de acci�n consolidado 2025'!$A$3:$V$504,L$1,0)</f>
        <v>N/A</v>
      </c>
      <c r="M311" t="str">
        <f>VLOOKUP($A311,'Plan de acci�n consolidado 2025'!$A$3:$V$504,M$1,0)</f>
        <v>Política Gestión Presupuestal y Eficiencia del Gasto Público _DIMENSIÓN Direccionamiento Estratégico y Planeación</v>
      </c>
      <c r="N311" t="str">
        <f>VLOOKUP($A311,'Plan de acci�n consolidado 2025'!$A$3:$V$504,N$1,0)</f>
        <v>N/A</v>
      </c>
      <c r="O311" t="str">
        <f>VLOOKUP($A311,'Plan de acci�n consolidado 2025'!$A$3:$V$504,O$1,0)</f>
        <v>Estrategia para incrementar los ingresos garantizando la sostenibilidad financiera de la Entidad, diseñada  (Documento de diseño de la estrategia para incrementar los ingresos)</v>
      </c>
      <c r="P311">
        <f>VLOOKUP($A311,'Plan de acci�n consolidado 2025'!$A$3:$V$504,P$1,0)</f>
        <v>100</v>
      </c>
      <c r="Q311">
        <f>VLOOKUP($A311,'Plan de acci�n consolidado 2025'!$A$3:$V$504,Q$1,0)</f>
        <v>1</v>
      </c>
      <c r="R311" t="str">
        <f>VLOOKUP($A311,'Plan de acci�n consolidado 2025'!$A$3:$V$504,R$1,0)</f>
        <v>Númerica</v>
      </c>
      <c r="S311" t="str">
        <f>VLOOKUP($A311,'Plan de acci�n consolidado 2025'!$A$3:$V$504,S$1,0)</f>
        <v># de soportes presentados / 1 soporte a presentar</v>
      </c>
      <c r="T311" s="183" t="str">
        <f>VLOOKUP($A311,'Plan de acci�n consolidado 2025'!$A$3:$V$504,T$1,0)</f>
        <v>2025-02-17</v>
      </c>
      <c r="U311" s="183" t="str">
        <f>VLOOKUP($A311,'Plan de acci�n consolidado 2025'!$A$3:$V$504,U$1,0)</f>
        <v>2025-11-17</v>
      </c>
      <c r="V311" t="str">
        <f>VLOOKUP($A311,'Plan de acci�n consolidado 2025'!$A$3:$V$504,V$1,0)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1"/>
      <c r="X311"/>
    </row>
    <row r="312" spans="1:24" x14ac:dyDescent="0.25">
      <c r="A312" s="31" t="s">
        <v>1219</v>
      </c>
      <c r="B312" t="str">
        <f>VLOOKUP($A312,'Plan de acci�n consolidado 2025'!$A$3:$V$504,B$1,0)</f>
        <v>130-DIRECCIÓN FINANCIERA</v>
      </c>
      <c r="C312">
        <f>VLOOKUP($A312,'Plan de acci�n consolidado 2025'!$A$3:$V$504,C$1,0)</f>
        <v>1</v>
      </c>
      <c r="D312" t="str">
        <f>VLOOKUP($A312,'Plan de acci�n consolidado 2025'!$A$3:$V$504,D$1,0)</f>
        <v>Actividad propia</v>
      </c>
      <c r="E312" t="str">
        <f>VLOOKUP($A312,'Plan de acci�n consolidado 2025'!$A$3:$V$504,E$1,0)</f>
        <v>130.1.1</v>
      </c>
      <c r="F312" t="str">
        <f>VLOOKUP($A312,'Plan de acci�n consolidado 2025'!$A$3:$V$504,F$1,0)</f>
        <v>N/A</v>
      </c>
      <c r="G312" t="str">
        <f>VLOOKUP($A312,'Plan de acci�n consolidado 2025'!$A$3:$V$504,G$1,0)</f>
        <v>N/A</v>
      </c>
      <c r="H312" t="str">
        <f>VLOOKUP($A312,'Plan de acci�n consolidado 2025'!$A$3:$V$504,H$1,0)</f>
        <v>N/A</v>
      </c>
      <c r="I312" t="str">
        <f>VLOOKUP($A312,'Plan de acci�n consolidado 2025'!$A$3:$V$504,I$1,0)</f>
        <v>N/A</v>
      </c>
      <c r="J312" t="str">
        <f>VLOOKUP($A312,'Plan de acci�n consolidado 2025'!$A$3:$V$504,J$1,0)</f>
        <v>N/A</v>
      </c>
      <c r="K312" t="str">
        <f>VLOOKUP($A312,'Plan de acci�n consolidado 2025'!$A$3:$V$504,K$1,0)</f>
        <v>N/A</v>
      </c>
      <c r="L312" t="str">
        <f>VLOOKUP($A312,'Plan de acci�n consolidado 2025'!$A$3:$V$504,L$1,0)</f>
        <v>N/A</v>
      </c>
      <c r="M312" t="str">
        <f>VLOOKUP($A312,'Plan de acci�n consolidado 2025'!$A$3:$V$504,M$1,0)</f>
        <v>N/A</v>
      </c>
      <c r="N312" t="str">
        <f>VLOOKUP($A312,'Plan de acci�n consolidado 2025'!$A$3:$V$504,N$1,0)</f>
        <v>N/A</v>
      </c>
      <c r="O312" t="str">
        <f>VLOOKUP($A312,'Plan de acci�n consolidado 2025'!$A$3:$V$504,O$1,0)</f>
        <v>Monitorear el comportamiento del recaudo por Delegatura y presentar reportes periódicos a los Delegados y al Secretario General (Tablero de control con el seguimiento del recaudo por delegatura  y Correos electrónicos)</v>
      </c>
      <c r="P312">
        <f>VLOOKUP($A312,'Plan de acci�n consolidado 2025'!$A$3:$V$504,P$1,0)</f>
        <v>10</v>
      </c>
      <c r="Q312">
        <f>VLOOKUP($A312,'Plan de acci�n consolidado 2025'!$A$3:$V$504,Q$1,0)</f>
        <v>6</v>
      </c>
      <c r="R312" t="str">
        <f>VLOOKUP($A312,'Plan de acci�n consolidado 2025'!$A$3:$V$504,R$1,0)</f>
        <v>Númerica</v>
      </c>
      <c r="S312" t="str">
        <f>VLOOKUP($A312,'Plan de acci�n consolidado 2025'!$A$3:$V$504,S$1,0)</f>
        <v># de Monitoreos Efectuados / 6 Monitoreos programados</v>
      </c>
      <c r="T312" s="183" t="str">
        <f>VLOOKUP($A312,'Plan de acci�n consolidado 2025'!$A$3:$V$504,T$1,0)</f>
        <v>2025-02-17</v>
      </c>
      <c r="U312" s="183" t="str">
        <f>VLOOKUP($A312,'Plan de acci�n consolidado 2025'!$A$3:$V$504,U$1,0)</f>
        <v>2025-11-17</v>
      </c>
      <c r="V312" t="str">
        <f>VLOOKUP($A312,'Plan de acci�n consolidado 2025'!$A$3:$V$504,V$1,0)</f>
        <v>100-SECRETARIA GENERAL;
130-DIRECCIÓN FINANCIERA</v>
      </c>
      <c r="W312"/>
      <c r="X312"/>
    </row>
    <row r="313" spans="1:24" x14ac:dyDescent="0.25">
      <c r="A313" s="31" t="s">
        <v>1221</v>
      </c>
      <c r="B313" t="str">
        <f>VLOOKUP($A313,'Plan de acci�n consolidado 2025'!$A$3:$V$504,B$1,0)</f>
        <v>130-DIRECCIÓN FINANCIERA</v>
      </c>
      <c r="C313">
        <f>VLOOKUP($A313,'Plan de acci�n consolidado 2025'!$A$3:$V$504,C$1,0)</f>
        <v>1</v>
      </c>
      <c r="D313" t="str">
        <f>VLOOKUP($A313,'Plan de acci�n consolidado 2025'!$A$3:$V$504,D$1,0)</f>
        <v>Actividad propia</v>
      </c>
      <c r="E313" t="str">
        <f>VLOOKUP($A313,'Plan de acci�n consolidado 2025'!$A$3:$V$504,E$1,0)</f>
        <v>130.1.2</v>
      </c>
      <c r="F313" t="str">
        <f>VLOOKUP($A313,'Plan de acci�n consolidado 2025'!$A$3:$V$504,F$1,0)</f>
        <v>N/A</v>
      </c>
      <c r="G313" t="str">
        <f>VLOOKUP($A313,'Plan de acci�n consolidado 2025'!$A$3:$V$504,G$1,0)</f>
        <v>N/A</v>
      </c>
      <c r="H313" t="str">
        <f>VLOOKUP($A313,'Plan de acci�n consolidado 2025'!$A$3:$V$504,H$1,0)</f>
        <v>N/A</v>
      </c>
      <c r="I313" t="str">
        <f>VLOOKUP($A313,'Plan de acci�n consolidado 2025'!$A$3:$V$504,I$1,0)</f>
        <v>N/A</v>
      </c>
      <c r="J313" t="str">
        <f>VLOOKUP($A313,'Plan de acci�n consolidado 2025'!$A$3:$V$504,J$1,0)</f>
        <v>N/A</v>
      </c>
      <c r="K313" t="str">
        <f>VLOOKUP($A313,'Plan de acci�n consolidado 2025'!$A$3:$V$504,K$1,0)</f>
        <v>N/A</v>
      </c>
      <c r="L313" t="str">
        <f>VLOOKUP($A313,'Plan de acci�n consolidado 2025'!$A$3:$V$504,L$1,0)</f>
        <v>N/A</v>
      </c>
      <c r="M313" t="str">
        <f>VLOOKUP($A313,'Plan de acci�n consolidado 2025'!$A$3:$V$504,M$1,0)</f>
        <v>N/A</v>
      </c>
      <c r="N313" t="str">
        <f>VLOOKUP($A313,'Plan de acci�n consolidado 2025'!$A$3:$V$504,N$1,0)</f>
        <v>N/A</v>
      </c>
      <c r="O313" t="str">
        <f>VLOOKUP($A313,'Plan de acci�n consolidado 2025'!$A$3:$V$504,O$1,0)</f>
        <v>Elaborar y presentar en comité directivo el estudio de análisis de nuevas fuentes de ingreso (Documento de estudio con identificación de nuevas fuentes de ingresos y Acta del Comité Directivo)</v>
      </c>
      <c r="P313">
        <f>VLOOKUP($A313,'Plan de acci�n consolidado 2025'!$A$3:$V$504,P$1,0)</f>
        <v>30</v>
      </c>
      <c r="Q313">
        <f>VLOOKUP($A313,'Plan de acci�n consolidado 2025'!$A$3:$V$504,Q$1,0)</f>
        <v>1</v>
      </c>
      <c r="R313" t="str">
        <f>VLOOKUP($A313,'Plan de acci�n consolidado 2025'!$A$3:$V$504,R$1,0)</f>
        <v>Númerica</v>
      </c>
      <c r="S313" t="str">
        <f>VLOOKUP($A313,'Plan de acci�n consolidado 2025'!$A$3:$V$504,S$1,0)</f>
        <v># de estudio socializado / 1 estudio programado</v>
      </c>
      <c r="T313" s="183" t="str">
        <f>VLOOKUP($A313,'Plan de acci�n consolidado 2025'!$A$3:$V$504,T$1,0)</f>
        <v>2025-02-17</v>
      </c>
      <c r="U313" s="183" t="str">
        <f>VLOOKUP($A313,'Plan de acci�n consolidado 2025'!$A$3:$V$504,U$1,0)</f>
        <v>2025-09-30</v>
      </c>
      <c r="V313" t="str">
        <f>VLOOKUP($A313,'Plan de acci�n consolidado 2025'!$A$3:$V$504,V$1,0)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W313"/>
      <c r="X313"/>
    </row>
    <row r="314" spans="1:24" x14ac:dyDescent="0.25">
      <c r="A314" s="31" t="s">
        <v>1224</v>
      </c>
      <c r="B314" t="str">
        <f>VLOOKUP($A314,'Plan de acci�n consolidado 2025'!$A$3:$V$504,B$1,0)</f>
        <v>130-DIRECCIÓN FINANCIERA</v>
      </c>
      <c r="C314">
        <f>VLOOKUP($A314,'Plan de acci�n consolidado 2025'!$A$3:$V$504,C$1,0)</f>
        <v>1</v>
      </c>
      <c r="D314" t="str">
        <f>VLOOKUP($A314,'Plan de acci�n consolidado 2025'!$A$3:$V$504,D$1,0)</f>
        <v>Actividad sin participaci�n</v>
      </c>
      <c r="E314" t="str">
        <f>VLOOKUP($A314,'Plan de acci�n consolidado 2025'!$A$3:$V$504,E$1,0)</f>
        <v>130.1.3</v>
      </c>
      <c r="F314" t="str">
        <f>VLOOKUP($A314,'Plan de acci�n consolidado 2025'!$A$3:$V$504,F$1,0)</f>
        <v>N/A</v>
      </c>
      <c r="G314" t="str">
        <f>VLOOKUP($A314,'Plan de acci�n consolidado 2025'!$A$3:$V$504,G$1,0)</f>
        <v>N/A</v>
      </c>
      <c r="H314" t="str">
        <f>VLOOKUP($A314,'Plan de acci�n consolidado 2025'!$A$3:$V$504,H$1,0)</f>
        <v>N/A</v>
      </c>
      <c r="I314" t="str">
        <f>VLOOKUP($A314,'Plan de acci�n consolidado 2025'!$A$3:$V$504,I$1,0)</f>
        <v>N/A</v>
      </c>
      <c r="J314" t="str">
        <f>VLOOKUP($A314,'Plan de acci�n consolidado 2025'!$A$3:$V$504,J$1,0)</f>
        <v>N/A</v>
      </c>
      <c r="K314" t="str">
        <f>VLOOKUP($A314,'Plan de acci�n consolidado 2025'!$A$3:$V$504,K$1,0)</f>
        <v>N/A</v>
      </c>
      <c r="L314" t="str">
        <f>VLOOKUP($A314,'Plan de acci�n consolidado 2025'!$A$3:$V$504,L$1,0)</f>
        <v>N/A</v>
      </c>
      <c r="M314" t="str">
        <f>VLOOKUP($A314,'Plan de acci�n consolidado 2025'!$A$3:$V$504,M$1,0)</f>
        <v>N/A</v>
      </c>
      <c r="N314" t="str">
        <f>VLOOKUP($A314,'Plan de acci�n consolidado 2025'!$A$3:$V$504,N$1,0)</f>
        <v>N/A</v>
      </c>
      <c r="O314" t="str">
        <f>VLOOKUP($A314,'Plan de acci�n consolidado 2025'!$A$3:$V$504,O$1,0)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14">
        <f>VLOOKUP($A314,'Plan de acci�n consolidado 2025'!$A$3:$V$504,P$1,0)</f>
        <v>0</v>
      </c>
      <c r="Q314">
        <f>VLOOKUP($A314,'Plan de acci�n consolidado 2025'!$A$3:$V$504,Q$1,0)</f>
        <v>1</v>
      </c>
      <c r="R314" t="str">
        <f>VLOOKUP($A314,'Plan de acci�n consolidado 2025'!$A$3:$V$504,R$1,0)</f>
        <v>Númerica</v>
      </c>
      <c r="S314" t="str">
        <f>VLOOKUP($A314,'Plan de acci�n consolidado 2025'!$A$3:$V$504,S$1,0)</f>
        <v># de soportes presentados / 1 soporte a presentar</v>
      </c>
      <c r="T314" s="183" t="str">
        <f>VLOOKUP($A314,'Plan de acci�n consolidado 2025'!$A$3:$V$504,T$1,0)</f>
        <v>2025-02-17</v>
      </c>
      <c r="U314" s="183" t="str">
        <f>VLOOKUP($A314,'Plan de acci�n consolidado 2025'!$A$3:$V$504,U$1,0)</f>
        <v>2025-10-31</v>
      </c>
      <c r="V314" t="str">
        <f>VLOOKUP($A314,'Plan de acci�n consolidado 2025'!$A$3:$V$504,V$1,0)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4"/>
      <c r="X314"/>
    </row>
    <row r="315" spans="1:24" x14ac:dyDescent="0.25">
      <c r="A315" s="31" t="s">
        <v>1226</v>
      </c>
      <c r="B315" t="str">
        <f>VLOOKUP($A315,'Plan de acci�n consolidado 2025'!$A$3:$V$504,B$1,0)</f>
        <v>130-DIRECCIÓN FINANCIERA</v>
      </c>
      <c r="C315">
        <f>VLOOKUP($A315,'Plan de acci�n consolidado 2025'!$A$3:$V$504,C$1,0)</f>
        <v>1</v>
      </c>
      <c r="D315" t="str">
        <f>VLOOKUP($A315,'Plan de acci�n consolidado 2025'!$A$3:$V$504,D$1,0)</f>
        <v>Actividad propia</v>
      </c>
      <c r="E315" t="str">
        <f>VLOOKUP($A315,'Plan de acci�n consolidado 2025'!$A$3:$V$504,E$1,0)</f>
        <v>130.1.4</v>
      </c>
      <c r="F315" t="str">
        <f>VLOOKUP($A315,'Plan de acci�n consolidado 2025'!$A$3:$V$504,F$1,0)</f>
        <v>N/A</v>
      </c>
      <c r="G315" t="str">
        <f>VLOOKUP($A315,'Plan de acci�n consolidado 2025'!$A$3:$V$504,G$1,0)</f>
        <v>N/A</v>
      </c>
      <c r="H315" t="str">
        <f>VLOOKUP($A315,'Plan de acci�n consolidado 2025'!$A$3:$V$504,H$1,0)</f>
        <v>N/A</v>
      </c>
      <c r="I315" t="str">
        <f>VLOOKUP($A315,'Plan de acci�n consolidado 2025'!$A$3:$V$504,I$1,0)</f>
        <v>N/A</v>
      </c>
      <c r="J315" t="str">
        <f>VLOOKUP($A315,'Plan de acci�n consolidado 2025'!$A$3:$V$504,J$1,0)</f>
        <v>N/A</v>
      </c>
      <c r="K315" t="str">
        <f>VLOOKUP($A315,'Plan de acci�n consolidado 2025'!$A$3:$V$504,K$1,0)</f>
        <v>N/A</v>
      </c>
      <c r="L315" t="str">
        <f>VLOOKUP($A315,'Plan de acci�n consolidado 2025'!$A$3:$V$504,L$1,0)</f>
        <v>N/A</v>
      </c>
      <c r="M315" t="str">
        <f>VLOOKUP($A315,'Plan de acci�n consolidado 2025'!$A$3:$V$504,M$1,0)</f>
        <v>N/A</v>
      </c>
      <c r="N315" t="str">
        <f>VLOOKUP($A315,'Plan de acci�n consolidado 2025'!$A$3:$V$504,N$1,0)</f>
        <v>N/A</v>
      </c>
      <c r="O315" t="str">
        <f>VLOOKUP($A315,'Plan de acci�n consolidado 2025'!$A$3:$V$504,O$1,0)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15">
        <f>VLOOKUP($A315,'Plan de acci�n consolidado 2025'!$A$3:$V$504,P$1,0)</f>
        <v>30</v>
      </c>
      <c r="Q315">
        <f>VLOOKUP($A315,'Plan de acci�n consolidado 2025'!$A$3:$V$504,Q$1,0)</f>
        <v>1</v>
      </c>
      <c r="R315" t="str">
        <f>VLOOKUP($A315,'Plan de acci�n consolidado 2025'!$A$3:$V$504,R$1,0)</f>
        <v>Númerica</v>
      </c>
      <c r="S315" t="str">
        <f>VLOOKUP($A315,'Plan de acci�n consolidado 2025'!$A$3:$V$504,S$1,0)</f>
        <v># de soportes presentados / 1 soporte a presentar</v>
      </c>
      <c r="T315" s="183" t="str">
        <f>VLOOKUP($A315,'Plan de acci�n consolidado 2025'!$A$3:$V$504,T$1,0)</f>
        <v>2025-02-17</v>
      </c>
      <c r="U315" s="183" t="str">
        <f>VLOOKUP($A315,'Plan de acci�n consolidado 2025'!$A$3:$V$504,U$1,0)</f>
        <v>2025-05-30</v>
      </c>
      <c r="V315" t="str">
        <f>VLOOKUP($A315,'Plan de acci�n consolidado 2025'!$A$3:$V$504,V$1,0)</f>
        <v>130-DIRECCIÓN FINANCIERA;
11-GRUPO DE TRABAJO DE COBRO COACTIVO</v>
      </c>
      <c r="W315"/>
      <c r="X315"/>
    </row>
    <row r="316" spans="1:24" x14ac:dyDescent="0.25">
      <c r="A316" s="31" t="s">
        <v>1228</v>
      </c>
      <c r="B316" t="str">
        <f>VLOOKUP($A316,'Plan de acci�n consolidado 2025'!$A$3:$V$504,B$1,0)</f>
        <v>130-DIRECCIÓN FINANCIERA</v>
      </c>
      <c r="C316">
        <f>VLOOKUP($A316,'Plan de acci�n consolidado 2025'!$A$3:$V$504,C$1,0)</f>
        <v>1</v>
      </c>
      <c r="D316" t="str">
        <f>VLOOKUP($A316,'Plan de acci�n consolidado 2025'!$A$3:$V$504,D$1,0)</f>
        <v>Actividad propia</v>
      </c>
      <c r="E316" t="str">
        <f>VLOOKUP($A316,'Plan de acci�n consolidado 2025'!$A$3:$V$504,E$1,0)</f>
        <v>130.1.5</v>
      </c>
      <c r="F316" t="str">
        <f>VLOOKUP($A316,'Plan de acci�n consolidado 2025'!$A$3:$V$504,F$1,0)</f>
        <v>N/A</v>
      </c>
      <c r="G316" t="str">
        <f>VLOOKUP($A316,'Plan de acci�n consolidado 2025'!$A$3:$V$504,G$1,0)</f>
        <v>N/A</v>
      </c>
      <c r="H316" t="str">
        <f>VLOOKUP($A316,'Plan de acci�n consolidado 2025'!$A$3:$V$504,H$1,0)</f>
        <v>N/A</v>
      </c>
      <c r="I316" t="str">
        <f>VLOOKUP($A316,'Plan de acci�n consolidado 2025'!$A$3:$V$504,I$1,0)</f>
        <v>N/A</v>
      </c>
      <c r="J316" t="str">
        <f>VLOOKUP($A316,'Plan de acci�n consolidado 2025'!$A$3:$V$504,J$1,0)</f>
        <v>N/A</v>
      </c>
      <c r="K316" t="str">
        <f>VLOOKUP($A316,'Plan de acci�n consolidado 2025'!$A$3:$V$504,K$1,0)</f>
        <v>N/A</v>
      </c>
      <c r="L316" t="str">
        <f>VLOOKUP($A316,'Plan de acci�n consolidado 2025'!$A$3:$V$504,L$1,0)</f>
        <v>N/A</v>
      </c>
      <c r="M316" t="str">
        <f>VLOOKUP($A316,'Plan de acci�n consolidado 2025'!$A$3:$V$504,M$1,0)</f>
        <v>N/A</v>
      </c>
      <c r="N316" t="str">
        <f>VLOOKUP($A316,'Plan de acci�n consolidado 2025'!$A$3:$V$504,N$1,0)</f>
        <v>N/A</v>
      </c>
      <c r="O316" t="str">
        <f>VLOOKUP($A316,'Plan de acci�n consolidado 2025'!$A$3:$V$504,O$1,0)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P316">
        <f>VLOOKUP($A316,'Plan de acci�n consolidado 2025'!$A$3:$V$504,P$1,0)</f>
        <v>30</v>
      </c>
      <c r="Q316">
        <f>VLOOKUP($A316,'Plan de acci�n consolidado 2025'!$A$3:$V$504,Q$1,0)</f>
        <v>2</v>
      </c>
      <c r="R316" t="str">
        <f>VLOOKUP($A316,'Plan de acci�n consolidado 2025'!$A$3:$V$504,R$1,0)</f>
        <v>Númerica</v>
      </c>
      <c r="S316" t="str">
        <f>VLOOKUP($A316,'Plan de acci�n consolidado 2025'!$A$3:$V$504,S$1,0)</f>
        <v># de lineamiento socializados / 2 lineamiento programado</v>
      </c>
      <c r="T316" s="183" t="str">
        <f>VLOOKUP($A316,'Plan de acci�n consolidado 2025'!$A$3:$V$504,T$1,0)</f>
        <v>2025-06-02</v>
      </c>
      <c r="U316" s="183" t="str">
        <f>VLOOKUP($A316,'Plan de acci�n consolidado 2025'!$A$3:$V$504,U$1,0)</f>
        <v>2025-11-17</v>
      </c>
      <c r="V316" t="str">
        <f>VLOOKUP($A316,'Plan de acci�n consolidado 2025'!$A$3:$V$504,V$1,0)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6"/>
      <c r="X316"/>
    </row>
    <row r="317" spans="1:24" x14ac:dyDescent="0.25">
      <c r="A317" s="31" t="s">
        <v>1392</v>
      </c>
      <c r="B317" t="str">
        <f>VLOOKUP($A317,'Plan de acci�n consolidado 2025'!$A$3:$V$504,B$1,0)</f>
        <v>100-SECRETARIA GENERAL</v>
      </c>
      <c r="C317">
        <f>VLOOKUP($A317,'Plan de acci�n consolidado 2025'!$A$3:$V$504,C$1,0)</f>
        <v>2</v>
      </c>
      <c r="D317" t="str">
        <f>VLOOKUP($A317,'Plan de acci�n consolidado 2025'!$A$3:$V$504,D$1,0)</f>
        <v>Producto</v>
      </c>
      <c r="E317" t="str">
        <f>VLOOKUP($A317,'Plan de acci�n consolidado 2025'!$A$3:$V$504,E$1,0)</f>
        <v>100.1</v>
      </c>
      <c r="F317" t="str">
        <f>VLOOKUP($A317,'Plan de acci�n consolidado 2025'!$A$3:$V$504,F$1,0)</f>
        <v>Innovador</v>
      </c>
      <c r="G317" t="str">
        <f>VLOOKUP($A317,'Plan de acci�n consolidado 2025'!$A$3:$V$504,G$1,0)</f>
        <v xml:space="preserve">Fortalecer la infraestructura, uso y aprovechamiento de las tecnologías de la información, para optimizar la capacidad institucional
</v>
      </c>
      <c r="H317" t="str">
        <f>VLOOKUP($A317,'Plan de acci�n consolidado 2025'!$A$3:$V$504,H$1,0)</f>
        <v xml:space="preserve">Cumplimiento de productos del PAI asociados a Fortalecer la infraestructura, uso y aprovechamiento de las tecnologías de la información, para optimizar la capacidad institucional
</v>
      </c>
      <c r="I317" t="str">
        <f>VLOOKUP($A317,'Plan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17" t="str">
        <f>VLOOKUP($A317,'Plan de acci�n consolidado 2025'!$A$3:$V$504,J$1,0)</f>
        <v>N/A</v>
      </c>
      <c r="K317" t="str">
        <f>VLOOKUP($A317,'Plan de acci�n consolidado 2025'!$A$3:$V$504,K$1,0)</f>
        <v>Si</v>
      </c>
      <c r="L317" t="str">
        <f>VLOOKUP($A317,'Plan de acci�n consolidado 2025'!$A$3:$V$504,L$1,0)</f>
        <v>FUNCIONAMIENTO</v>
      </c>
      <c r="M317" t="str">
        <f>VLOOKUP($A317,'Plan de acci�n consolidado 2025'!$A$3:$V$504,M$1,0)</f>
        <v>Política Gobierno Digital _DIMENSIÓN Gestión con Valores para Resultados</v>
      </c>
      <c r="N317" t="str">
        <f>VLOOKUP($A317,'Plan de acci�n consolidado 2025'!$A$3:$V$504,N$1,0)</f>
        <v>N/A</v>
      </c>
      <c r="O317" t="str">
        <f>VLOOKUP($A317,'Plan de acci�n consolidado 2025'!$A$3:$V$504,O$1,0)</f>
        <v>Unificación y optimización de radicación en la Sede Electrónica de la SIC, implementada (Informe  que de cuenta de le unificación y optimización de radicación en la Sede Electrónica de la SIC)</v>
      </c>
      <c r="P317">
        <f>VLOOKUP($A317,'Plan de acci�n consolidado 2025'!$A$3:$V$504,P$1,0)</f>
        <v>25</v>
      </c>
      <c r="Q317">
        <f>VLOOKUP($A317,'Plan de acci�n consolidado 2025'!$A$3:$V$504,Q$1,0)</f>
        <v>100</v>
      </c>
      <c r="R317" t="str">
        <f>VLOOKUP($A317,'Plan de acci�n consolidado 2025'!$A$3:$V$504,R$1,0)</f>
        <v>Porcentual</v>
      </c>
      <c r="S317" t="str">
        <f>VLOOKUP($A317,'Plan de acci�n consolidado 2025'!$A$3:$V$504,S$1,0)</f>
        <v>% de Plan Ejecutado / 100% de Plan a ejecutar</v>
      </c>
      <c r="T317" s="183" t="str">
        <f>VLOOKUP($A317,'Plan de acci�n consolidado 2025'!$A$3:$V$504,T$1,0)</f>
        <v>2025-03-03</v>
      </c>
      <c r="U317" s="183" t="str">
        <f>VLOOKUP($A317,'Plan de acci�n consolidado 2025'!$A$3:$V$504,U$1,0)</f>
        <v>2025-12-16</v>
      </c>
      <c r="V317" t="str">
        <f>VLOOKUP($A317,'Plan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7"/>
      <c r="X317"/>
    </row>
    <row r="318" spans="1:24" x14ac:dyDescent="0.25">
      <c r="A318" s="31" t="s">
        <v>1395</v>
      </c>
      <c r="B318" t="str">
        <f>VLOOKUP($A318,'Plan de acci�n consolidado 2025'!$A$3:$V$504,B$1,0)</f>
        <v>100-SECRETARIA GENERAL</v>
      </c>
      <c r="C318">
        <f>VLOOKUP($A318,'Plan de acci�n consolidado 2025'!$A$3:$V$504,C$1,0)</f>
        <v>2</v>
      </c>
      <c r="D318" t="str">
        <f>VLOOKUP($A318,'Plan de acci�n consolidado 2025'!$A$3:$V$504,D$1,0)</f>
        <v>Actividad propia</v>
      </c>
      <c r="E318" t="str">
        <f>VLOOKUP($A318,'Plan de acci�n consolidado 2025'!$A$3:$V$504,E$1,0)</f>
        <v>100.1.1</v>
      </c>
      <c r="F318" t="str">
        <f>VLOOKUP($A318,'Plan de acci�n consolidado 2025'!$A$3:$V$504,F$1,0)</f>
        <v>N/A</v>
      </c>
      <c r="G318" t="str">
        <f>VLOOKUP($A318,'Plan de acci�n consolidado 2025'!$A$3:$V$504,G$1,0)</f>
        <v>N/A</v>
      </c>
      <c r="H318" t="str">
        <f>VLOOKUP($A318,'Plan de acci�n consolidado 2025'!$A$3:$V$504,H$1,0)</f>
        <v>N/A</v>
      </c>
      <c r="I318" t="str">
        <f>VLOOKUP($A318,'Plan de acci�n consolidado 2025'!$A$3:$V$504,I$1,0)</f>
        <v>N/A</v>
      </c>
      <c r="J318" t="str">
        <f>VLOOKUP($A318,'Plan de acci�n consolidado 2025'!$A$3:$V$504,J$1,0)</f>
        <v>N/A</v>
      </c>
      <c r="K318" t="str">
        <f>VLOOKUP($A318,'Plan de acci�n consolidado 2025'!$A$3:$V$504,K$1,0)</f>
        <v>N/A</v>
      </c>
      <c r="L318" t="str">
        <f>VLOOKUP($A318,'Plan de acci�n consolidado 2025'!$A$3:$V$504,L$1,0)</f>
        <v>N/A</v>
      </c>
      <c r="M318" t="str">
        <f>VLOOKUP($A318,'Plan de acci�n consolidado 2025'!$A$3:$V$504,M$1,0)</f>
        <v>N/A</v>
      </c>
      <c r="N318" t="str">
        <f>VLOOKUP($A318,'Plan de acci�n consolidado 2025'!$A$3:$V$504,N$1,0)</f>
        <v>N/A</v>
      </c>
      <c r="O318" t="str">
        <f>VLOOKUP($A318,'Plan de acci�n consolidado 2025'!$A$3:$V$504,O$1,0)</f>
        <v>Elaborar un diagnóstico para identificar los canales de radicación, el volumen de entradas y el grado de congestión de los mismos (Diagnóstico del estado de los canales de radicación y grado de congestión)</v>
      </c>
      <c r="P318">
        <f>VLOOKUP($A318,'Plan de acci�n consolidado 2025'!$A$3:$V$504,P$1,0)</f>
        <v>25</v>
      </c>
      <c r="Q318">
        <f>VLOOKUP($A318,'Plan de acci�n consolidado 2025'!$A$3:$V$504,Q$1,0)</f>
        <v>1</v>
      </c>
      <c r="R318" t="str">
        <f>VLOOKUP($A318,'Plan de acci�n consolidado 2025'!$A$3:$V$504,R$1,0)</f>
        <v>Númerica</v>
      </c>
      <c r="S318" t="str">
        <f>VLOOKUP($A318,'Plan de acci�n consolidado 2025'!$A$3:$V$504,S$1,0)</f>
        <v># de diagnóstico realizado / 1 Diagnostico a realizar</v>
      </c>
      <c r="T318" s="183" t="str">
        <f>VLOOKUP($A318,'Plan de acci�n consolidado 2025'!$A$3:$V$504,T$1,0)</f>
        <v>2025-03-03</v>
      </c>
      <c r="U318" s="183" t="str">
        <f>VLOOKUP($A318,'Plan de acci�n consolidado 2025'!$A$3:$V$504,U$1,0)</f>
        <v>2025-03-31</v>
      </c>
      <c r="V318" t="str">
        <f>VLOOKUP($A318,'Plan de acci�n consolidado 2025'!$A$3:$V$504,V$1,0)</f>
        <v>100-SECRETARIA GENERAL;
141-GRUPO DE TRABAJO DE GESTIÓN DOCUMENTAL Y ARCHIVO;
20-OFICINA DE TECNOLOGÍA E INFORMÁTICA;
72-GRUPO DE TRABAJO DE ATENCION AL CIUDADANO</v>
      </c>
      <c r="W318"/>
      <c r="X318"/>
    </row>
    <row r="319" spans="1:24" x14ac:dyDescent="0.25">
      <c r="A319" s="31" t="s">
        <v>1398</v>
      </c>
      <c r="B319" t="str">
        <f>VLOOKUP($A319,'Plan de acci�n consolidado 2025'!$A$3:$V$504,B$1,0)</f>
        <v>100-SECRETARIA GENERAL</v>
      </c>
      <c r="C319">
        <f>VLOOKUP($A319,'Plan de acci�n consolidado 2025'!$A$3:$V$504,C$1,0)</f>
        <v>2</v>
      </c>
      <c r="D319" t="str">
        <f>VLOOKUP($A319,'Plan de acci�n consolidado 2025'!$A$3:$V$504,D$1,0)</f>
        <v>Actividad propia</v>
      </c>
      <c r="E319" t="str">
        <f>VLOOKUP($A319,'Plan de acci�n consolidado 2025'!$A$3:$V$504,E$1,0)</f>
        <v>100.1.2</v>
      </c>
      <c r="F319" t="str">
        <f>VLOOKUP($A319,'Plan de acci�n consolidado 2025'!$A$3:$V$504,F$1,0)</f>
        <v>N/A</v>
      </c>
      <c r="G319" t="str">
        <f>VLOOKUP($A319,'Plan de acci�n consolidado 2025'!$A$3:$V$504,G$1,0)</f>
        <v>N/A</v>
      </c>
      <c r="H319" t="str">
        <f>VLOOKUP($A319,'Plan de acci�n consolidado 2025'!$A$3:$V$504,H$1,0)</f>
        <v>N/A</v>
      </c>
      <c r="I319" t="str">
        <f>VLOOKUP($A319,'Plan de acci�n consolidado 2025'!$A$3:$V$504,I$1,0)</f>
        <v>N/A</v>
      </c>
      <c r="J319" t="str">
        <f>VLOOKUP($A319,'Plan de acci�n consolidado 2025'!$A$3:$V$504,J$1,0)</f>
        <v>N/A</v>
      </c>
      <c r="K319" t="str">
        <f>VLOOKUP($A319,'Plan de acci�n consolidado 2025'!$A$3:$V$504,K$1,0)</f>
        <v>N/A</v>
      </c>
      <c r="L319" t="str">
        <f>VLOOKUP($A319,'Plan de acci�n consolidado 2025'!$A$3:$V$504,L$1,0)</f>
        <v>N/A</v>
      </c>
      <c r="M319" t="str">
        <f>VLOOKUP($A319,'Plan de acci�n consolidado 2025'!$A$3:$V$504,M$1,0)</f>
        <v>N/A</v>
      </c>
      <c r="N319" t="str">
        <f>VLOOKUP($A319,'Plan de acci�n consolidado 2025'!$A$3:$V$504,N$1,0)</f>
        <v>N/A</v>
      </c>
      <c r="O319" t="str">
        <f>VLOOKUP($A319,'Plan de acci�n consolidado 2025'!$A$3:$V$504,O$1,0)</f>
        <v>Realizar un plan de trabajo para la unificación y optimización de radicación en la Sede Electrónica de la SIC (Plan de trabajo para la implementación de la estrategia de unificación y optimización de radicación en la Sede Electrónica de la SIC)</v>
      </c>
      <c r="P319">
        <f>VLOOKUP($A319,'Plan de acci�n consolidado 2025'!$A$3:$V$504,P$1,0)</f>
        <v>15</v>
      </c>
      <c r="Q319">
        <f>VLOOKUP($A319,'Plan de acci�n consolidado 2025'!$A$3:$V$504,Q$1,0)</f>
        <v>1</v>
      </c>
      <c r="R319" t="str">
        <f>VLOOKUP($A319,'Plan de acci�n consolidado 2025'!$A$3:$V$504,R$1,0)</f>
        <v>Númerica</v>
      </c>
      <c r="S319" t="str">
        <f>VLOOKUP($A319,'Plan de acci�n consolidado 2025'!$A$3:$V$504,S$1,0)</f>
        <v># de planes de trabajo elaborados / 1 planes de trabajo programados</v>
      </c>
      <c r="T319" s="183" t="str">
        <f>VLOOKUP($A319,'Plan de acci�n consolidado 2025'!$A$3:$V$504,T$1,0)</f>
        <v>2025-04-01</v>
      </c>
      <c r="U319" s="183" t="str">
        <f>VLOOKUP($A319,'Plan de acci�n consolidado 2025'!$A$3:$V$504,U$1,0)</f>
        <v>2025-04-30</v>
      </c>
      <c r="V319" t="str">
        <f>VLOOKUP($A319,'Plan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9"/>
      <c r="X319"/>
    </row>
    <row r="320" spans="1:24" x14ac:dyDescent="0.25">
      <c r="A320" s="31" t="s">
        <v>1400</v>
      </c>
      <c r="B320" t="str">
        <f>VLOOKUP($A320,'Plan de acci�n consolidado 2025'!$A$3:$V$504,B$1,0)</f>
        <v>100-SECRETARIA GENERAL</v>
      </c>
      <c r="C320">
        <f>VLOOKUP($A320,'Plan de acci�n consolidado 2025'!$A$3:$V$504,C$1,0)</f>
        <v>2</v>
      </c>
      <c r="D320" t="str">
        <f>VLOOKUP($A320,'Plan de acci�n consolidado 2025'!$A$3:$V$504,D$1,0)</f>
        <v>Actividad propia</v>
      </c>
      <c r="E320" t="str">
        <f>VLOOKUP($A320,'Plan de acci�n consolidado 2025'!$A$3:$V$504,E$1,0)</f>
        <v>100.1.3</v>
      </c>
      <c r="F320" t="str">
        <f>VLOOKUP($A320,'Plan de acci�n consolidado 2025'!$A$3:$V$504,F$1,0)</f>
        <v>N/A</v>
      </c>
      <c r="G320" t="str">
        <f>VLOOKUP($A320,'Plan de acci�n consolidado 2025'!$A$3:$V$504,G$1,0)</f>
        <v>N/A</v>
      </c>
      <c r="H320" t="str">
        <f>VLOOKUP($A320,'Plan de acci�n consolidado 2025'!$A$3:$V$504,H$1,0)</f>
        <v>N/A</v>
      </c>
      <c r="I320" t="str">
        <f>VLOOKUP($A320,'Plan de acci�n consolidado 2025'!$A$3:$V$504,I$1,0)</f>
        <v>N/A</v>
      </c>
      <c r="J320" t="str">
        <f>VLOOKUP($A320,'Plan de acci�n consolidado 2025'!$A$3:$V$504,J$1,0)</f>
        <v>N/A</v>
      </c>
      <c r="K320" t="str">
        <f>VLOOKUP($A320,'Plan de acci�n consolidado 2025'!$A$3:$V$504,K$1,0)</f>
        <v>N/A</v>
      </c>
      <c r="L320" t="str">
        <f>VLOOKUP($A320,'Plan de acci�n consolidado 2025'!$A$3:$V$504,L$1,0)</f>
        <v>N/A</v>
      </c>
      <c r="M320" t="str">
        <f>VLOOKUP($A320,'Plan de acci�n consolidado 2025'!$A$3:$V$504,M$1,0)</f>
        <v>N/A</v>
      </c>
      <c r="N320" t="str">
        <f>VLOOKUP($A320,'Plan de acci�n consolidado 2025'!$A$3:$V$504,N$1,0)</f>
        <v>N/A</v>
      </c>
      <c r="O320" t="str">
        <f>VLOOKUP($A320,'Plan de acci�n consolidado 2025'!$A$3:$V$504,O$1,0)</f>
        <v>Ejecutar el plan de trabajo para la unificación y optimización de radicación en la Sede Electrónica de la SIC (Plan de trabajo con seguimiento y sus respectivas evidencias)</v>
      </c>
      <c r="P320">
        <f>VLOOKUP($A320,'Plan de acci�n consolidado 2025'!$A$3:$V$504,P$1,0)</f>
        <v>60</v>
      </c>
      <c r="Q320">
        <f>VLOOKUP($A320,'Plan de acci�n consolidado 2025'!$A$3:$V$504,Q$1,0)</f>
        <v>100</v>
      </c>
      <c r="R320" t="str">
        <f>VLOOKUP($A320,'Plan de acci�n consolidado 2025'!$A$3:$V$504,R$1,0)</f>
        <v>Porcentual</v>
      </c>
      <c r="S320" t="str">
        <f>VLOOKUP($A320,'Plan de acci�n consolidado 2025'!$A$3:$V$504,S$1,0)</f>
        <v>% de Plan Ejecutado / 100% de Plan a ejecutar</v>
      </c>
      <c r="T320" s="183" t="str">
        <f>VLOOKUP($A320,'Plan de acci�n consolidado 2025'!$A$3:$V$504,T$1,0)</f>
        <v>2025-05-02</v>
      </c>
      <c r="U320" s="183" t="str">
        <f>VLOOKUP($A320,'Plan de acci�n consolidado 2025'!$A$3:$V$504,U$1,0)</f>
        <v>2025-12-16</v>
      </c>
      <c r="V320" t="str">
        <f>VLOOKUP($A320,'Plan de acci�n consolidado 2025'!$A$3:$V$504,V$1,0)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20"/>
      <c r="X320"/>
    </row>
    <row r="321" spans="1:24" x14ac:dyDescent="0.25">
      <c r="A321" s="31" t="s">
        <v>1401</v>
      </c>
      <c r="B321" t="str">
        <f>VLOOKUP($A321,'Plan de acci�n consolidado 2025'!$A$3:$V$504,B$1,0)</f>
        <v>100-SECRETARIA GENERAL</v>
      </c>
      <c r="C321">
        <f>VLOOKUP($A321,'Plan de acci�n consolidado 2025'!$A$3:$V$504,C$1,0)</f>
        <v>2</v>
      </c>
      <c r="D321" t="str">
        <f>VLOOKUP($A321,'Plan de acci�n consolidado 2025'!$A$3:$V$504,D$1,0)</f>
        <v>Producto</v>
      </c>
      <c r="E321" t="str">
        <f>VLOOKUP($A321,'Plan de acci�n consolidado 2025'!$A$3:$V$504,E$1,0)</f>
        <v>100.2</v>
      </c>
      <c r="F321" t="str">
        <f>VLOOKUP($A321,'Plan de acci�n consolidado 2025'!$A$3:$V$504,F$1,0)</f>
        <v>Innovador</v>
      </c>
      <c r="G321" t="str">
        <f>VLOOKUP($A321,'Plan de acci�n consolidado 2025'!$A$3:$V$504,G$1,0)</f>
        <v xml:space="preserve">Fortalecer la infraestructura, uso y aprovechamiento de las tecnologías de la información, para optimizar la capacidad institucional
</v>
      </c>
      <c r="H321" t="str">
        <f>VLOOKUP($A321,'Plan de acci�n consolidado 2025'!$A$3:$V$504,H$1,0)</f>
        <v xml:space="preserve">Cumplimiento de productos del PAI asociados a Fortalecer la infraestructura, uso y aprovechamiento de las tecnologías de la información, para optimizar la capacidad institucional
</v>
      </c>
      <c r="I321" t="str">
        <f>VLOOKUP($A321,'Plan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21" t="str">
        <f>VLOOKUP($A321,'Plan de acci�n consolidado 2025'!$A$3:$V$504,J$1,0)</f>
        <v xml:space="preserve">PND - 5-31-5-d- Convergencia regional - Gobierno digital para la gente </v>
      </c>
      <c r="K321" t="str">
        <f>VLOOKUP($A321,'Plan de acci�n consolidado 2025'!$A$3:$V$504,K$1,0)</f>
        <v>Si</v>
      </c>
      <c r="L321" t="str">
        <f>VLOOKUP($A321,'Plan de acci�n consolidado 2025'!$A$3:$V$504,L$1,0)</f>
        <v>C-3599-0200-0005-53105b</v>
      </c>
      <c r="M321" t="str">
        <f>VLOOKUP($A321,'Plan de acci�n consolidado 2025'!$A$3:$V$504,M$1,0)</f>
        <v>Política Transparencia, acceso a la información pública y lucha contra la corrupción _DIMENSIÓN Gestión con Valores para Resultados</v>
      </c>
      <c r="N321" t="str">
        <f>VLOOKUP($A321,'Plan de acci�n consolidado 2025'!$A$3:$V$504,N$1,0)</f>
        <v>N/A</v>
      </c>
      <c r="O321" t="str">
        <f>VLOOKUP($A321,'Plan de acci�n consolidado 2025'!$A$3:$V$504,O$1,0)</f>
        <v>Sede electrónica de la SIC accesible, intuitiva y comprensible que acerque la oferta institucional a la ciudadanía, operando (Informe final de implementación de la Sede Electrónica accesible, intuitiva y comprensible para la ciudadanía)</v>
      </c>
      <c r="P321">
        <f>VLOOKUP($A321,'Plan de acci�n consolidado 2025'!$A$3:$V$504,P$1,0)</f>
        <v>25</v>
      </c>
      <c r="Q321">
        <f>VLOOKUP($A321,'Plan de acci�n consolidado 2025'!$A$3:$V$504,Q$1,0)</f>
        <v>1</v>
      </c>
      <c r="R321" t="str">
        <f>VLOOKUP($A321,'Plan de acci�n consolidado 2025'!$A$3:$V$504,R$1,0)</f>
        <v>Númerica</v>
      </c>
      <c r="S321" t="str">
        <f>VLOOKUP($A321,'Plan de acci�n consolidado 2025'!$A$3:$V$504,S$1,0)</f>
        <v># de informes elaborados / 1 Informes por elaborar</v>
      </c>
      <c r="T321" s="183" t="str">
        <f>VLOOKUP($A321,'Plan de acci�n consolidado 2025'!$A$3:$V$504,T$1,0)</f>
        <v>2025-02-03</v>
      </c>
      <c r="U321" s="183" t="str">
        <f>VLOOKUP($A321,'Plan de acci�n consolidado 2025'!$A$3:$V$504,U$1,0)</f>
        <v>2025-12-16</v>
      </c>
      <c r="V321" t="str">
        <f>VLOOKUP($A321,'Plan de acci�n consolidado 2025'!$A$3:$V$504,V$1,0)</f>
        <v>100-SECRETARIA GENERAL;
20-OFICINA DE TECNOLOGÍA E INFORMÁTICA;
73-GRUPO DE TRABAJO DE COMUNICACION</v>
      </c>
      <c r="W321"/>
      <c r="X321"/>
    </row>
    <row r="322" spans="1:24" x14ac:dyDescent="0.25">
      <c r="A322" s="31" t="s">
        <v>1404</v>
      </c>
      <c r="B322" t="str">
        <f>VLOOKUP($A322,'Plan de acci�n consolidado 2025'!$A$3:$V$504,B$1,0)</f>
        <v>100-SECRETARIA GENERAL</v>
      </c>
      <c r="C322">
        <f>VLOOKUP($A322,'Plan de acci�n consolidado 2025'!$A$3:$V$504,C$1,0)</f>
        <v>2</v>
      </c>
      <c r="D322" t="str">
        <f>VLOOKUP($A322,'Plan de acci�n consolidado 2025'!$A$3:$V$504,D$1,0)</f>
        <v>Actividad propia</v>
      </c>
      <c r="E322" t="str">
        <f>VLOOKUP($A322,'Plan de acci�n consolidado 2025'!$A$3:$V$504,E$1,0)</f>
        <v>100.2.1</v>
      </c>
      <c r="F322" t="str">
        <f>VLOOKUP($A322,'Plan de acci�n consolidado 2025'!$A$3:$V$504,F$1,0)</f>
        <v>N/A</v>
      </c>
      <c r="G322" t="str">
        <f>VLOOKUP($A322,'Plan de acci�n consolidado 2025'!$A$3:$V$504,G$1,0)</f>
        <v>N/A</v>
      </c>
      <c r="H322" t="str">
        <f>VLOOKUP($A322,'Plan de acci�n consolidado 2025'!$A$3:$V$504,H$1,0)</f>
        <v>N/A</v>
      </c>
      <c r="I322" t="str">
        <f>VLOOKUP($A322,'Plan de acci�n consolidado 2025'!$A$3:$V$504,I$1,0)</f>
        <v>N/A</v>
      </c>
      <c r="J322" t="str">
        <f>VLOOKUP($A322,'Plan de acci�n consolidado 2025'!$A$3:$V$504,J$1,0)</f>
        <v>N/A</v>
      </c>
      <c r="K322" t="str">
        <f>VLOOKUP($A322,'Plan de acci�n consolidado 2025'!$A$3:$V$504,K$1,0)</f>
        <v>N/A</v>
      </c>
      <c r="L322" t="str">
        <f>VLOOKUP($A322,'Plan de acci�n consolidado 2025'!$A$3:$V$504,L$1,0)</f>
        <v>N/A</v>
      </c>
      <c r="M322" t="str">
        <f>VLOOKUP($A322,'Plan de acci�n consolidado 2025'!$A$3:$V$504,M$1,0)</f>
        <v>N/A</v>
      </c>
      <c r="N322" t="str">
        <f>VLOOKUP($A322,'Plan de acci�n consolidado 2025'!$A$3:$V$504,N$1,0)</f>
        <v>N/A</v>
      </c>
      <c r="O322" t="str">
        <f>VLOOKUP($A322,'Plan de acci�n consolidado 2025'!$A$3:$V$504,O$1,0)</f>
        <v>Realizar un diagnóstico por un equipo especializado para determinar el grado de accesibilidad de la Sede Electrónica de la Entidad (Diagnóstico del estado de accesibilidad de la Sede Electrónica)</v>
      </c>
      <c r="P322">
        <f>VLOOKUP($A322,'Plan de acci�n consolidado 2025'!$A$3:$V$504,P$1,0)</f>
        <v>30</v>
      </c>
      <c r="Q322">
        <f>VLOOKUP($A322,'Plan de acci�n consolidado 2025'!$A$3:$V$504,Q$1,0)</f>
        <v>1</v>
      </c>
      <c r="R322" t="str">
        <f>VLOOKUP($A322,'Plan de acci�n consolidado 2025'!$A$3:$V$504,R$1,0)</f>
        <v>Númerica</v>
      </c>
      <c r="S322" t="str">
        <f>VLOOKUP($A322,'Plan de acci�n consolidado 2025'!$A$3:$V$504,S$1,0)</f>
        <v># de diagnósticos realizados / 1 Diagnostico a realizar</v>
      </c>
      <c r="T322" s="183" t="str">
        <f>VLOOKUP($A322,'Plan de acci�n consolidado 2025'!$A$3:$V$504,T$1,0)</f>
        <v>2025-02-03</v>
      </c>
      <c r="U322" s="183" t="str">
        <f>VLOOKUP($A322,'Plan de acci�n consolidado 2025'!$A$3:$V$504,U$1,0)</f>
        <v>2025-02-21</v>
      </c>
      <c r="V322" t="str">
        <f>VLOOKUP($A322,'Plan de acci�n consolidado 2025'!$A$3:$V$504,V$1,0)</f>
        <v>100-SECRETARIA GENERAL;
20-OFICINA DE TECNOLOGÍA E INFORMÁTICA</v>
      </c>
      <c r="W322"/>
      <c r="X322"/>
    </row>
    <row r="323" spans="1:24" x14ac:dyDescent="0.25">
      <c r="A323" s="31" t="s">
        <v>1407</v>
      </c>
      <c r="B323" t="str">
        <f>VLOOKUP($A323,'Plan de acci�n consolidado 2025'!$A$3:$V$504,B$1,0)</f>
        <v>100-SECRETARIA GENERAL</v>
      </c>
      <c r="C323">
        <f>VLOOKUP($A323,'Plan de acci�n consolidado 2025'!$A$3:$V$504,C$1,0)</f>
        <v>2</v>
      </c>
      <c r="D323" t="str">
        <f>VLOOKUP($A323,'Plan de acci�n consolidado 2025'!$A$3:$V$504,D$1,0)</f>
        <v>Actividad propia</v>
      </c>
      <c r="E323" t="str">
        <f>VLOOKUP($A323,'Plan de acci�n consolidado 2025'!$A$3:$V$504,E$1,0)</f>
        <v>100.2.2</v>
      </c>
      <c r="F323" t="str">
        <f>VLOOKUP($A323,'Plan de acci�n consolidado 2025'!$A$3:$V$504,F$1,0)</f>
        <v>N/A</v>
      </c>
      <c r="G323" t="str">
        <f>VLOOKUP($A323,'Plan de acci�n consolidado 2025'!$A$3:$V$504,G$1,0)</f>
        <v>N/A</v>
      </c>
      <c r="H323" t="str">
        <f>VLOOKUP($A323,'Plan de acci�n consolidado 2025'!$A$3:$V$504,H$1,0)</f>
        <v>N/A</v>
      </c>
      <c r="I323" t="str">
        <f>VLOOKUP($A323,'Plan de acci�n consolidado 2025'!$A$3:$V$504,I$1,0)</f>
        <v>N/A</v>
      </c>
      <c r="J323" t="str">
        <f>VLOOKUP($A323,'Plan de acci�n consolidado 2025'!$A$3:$V$504,J$1,0)</f>
        <v>N/A</v>
      </c>
      <c r="K323" t="str">
        <f>VLOOKUP($A323,'Plan de acci�n consolidado 2025'!$A$3:$V$504,K$1,0)</f>
        <v>N/A</v>
      </c>
      <c r="L323" t="str">
        <f>VLOOKUP($A323,'Plan de acci�n consolidado 2025'!$A$3:$V$504,L$1,0)</f>
        <v>N/A</v>
      </c>
      <c r="M323" t="str">
        <f>VLOOKUP($A323,'Plan de acci�n consolidado 2025'!$A$3:$V$504,M$1,0)</f>
        <v>N/A</v>
      </c>
      <c r="N323" t="str">
        <f>VLOOKUP($A323,'Plan de acci�n consolidado 2025'!$A$3:$V$504,N$1,0)</f>
        <v>N/A</v>
      </c>
      <c r="O323" t="str">
        <f>VLOOKUP($A323,'Plan de acci�n consolidado 2025'!$A$3:$V$504,O$1,0)</f>
        <v>Elaborar un plan de trabajo con las áreas participantes del producto, con el propósito de lograr una sede electrónica accesible, intuitiva y comprensible (Plan de Trabajo para una sede electrónica accesible)</v>
      </c>
      <c r="P323">
        <f>VLOOKUP($A323,'Plan de acci�n consolidado 2025'!$A$3:$V$504,P$1,0)</f>
        <v>10</v>
      </c>
      <c r="Q323">
        <f>VLOOKUP($A323,'Plan de acci�n consolidado 2025'!$A$3:$V$504,Q$1,0)</f>
        <v>1</v>
      </c>
      <c r="R323" t="str">
        <f>VLOOKUP($A323,'Plan de acci�n consolidado 2025'!$A$3:$V$504,R$1,0)</f>
        <v>Númerica</v>
      </c>
      <c r="S323" t="str">
        <f>VLOOKUP($A323,'Plan de acci�n consolidado 2025'!$A$3:$V$504,S$1,0)</f>
        <v># de planes de trabajo elaborados / 1 planes de trabajo programado</v>
      </c>
      <c r="T323" s="183" t="str">
        <f>VLOOKUP($A323,'Plan de acci�n consolidado 2025'!$A$3:$V$504,T$1,0)</f>
        <v>2025-02-17</v>
      </c>
      <c r="U323" s="183" t="str">
        <f>VLOOKUP($A323,'Plan de acci�n consolidado 2025'!$A$3:$V$504,U$1,0)</f>
        <v>2025-03-14</v>
      </c>
      <c r="V323" t="str">
        <f>VLOOKUP($A323,'Plan de acci�n consolidado 2025'!$A$3:$V$504,V$1,0)</f>
        <v>100-SECRETARIA GENERAL;
20-OFICINA DE TECNOLOGÍA E INFORMÁTICA;
73-GRUPO DE TRABAJO DE COMUNICACION</v>
      </c>
      <c r="W323"/>
      <c r="X323"/>
    </row>
    <row r="324" spans="1:24" x14ac:dyDescent="0.25">
      <c r="A324" s="31" t="s">
        <v>1409</v>
      </c>
      <c r="B324" t="str">
        <f>VLOOKUP($A324,'Plan de acci�n consolidado 2025'!$A$3:$V$504,B$1,0)</f>
        <v>100-SECRETARIA GENERAL</v>
      </c>
      <c r="C324">
        <f>VLOOKUP($A324,'Plan de acci�n consolidado 2025'!$A$3:$V$504,C$1,0)</f>
        <v>2</v>
      </c>
      <c r="D324" t="str">
        <f>VLOOKUP($A324,'Plan de acci�n consolidado 2025'!$A$3:$V$504,D$1,0)</f>
        <v>Actividad propia</v>
      </c>
      <c r="E324" t="str">
        <f>VLOOKUP($A324,'Plan de acci�n consolidado 2025'!$A$3:$V$504,E$1,0)</f>
        <v>100.2.3</v>
      </c>
      <c r="F324" t="str">
        <f>VLOOKUP($A324,'Plan de acci�n consolidado 2025'!$A$3:$V$504,F$1,0)</f>
        <v>N/A</v>
      </c>
      <c r="G324" t="str">
        <f>VLOOKUP($A324,'Plan de acci�n consolidado 2025'!$A$3:$V$504,G$1,0)</f>
        <v>N/A</v>
      </c>
      <c r="H324" t="str">
        <f>VLOOKUP($A324,'Plan de acci�n consolidado 2025'!$A$3:$V$504,H$1,0)</f>
        <v>N/A</v>
      </c>
      <c r="I324" t="str">
        <f>VLOOKUP($A324,'Plan de acci�n consolidado 2025'!$A$3:$V$504,I$1,0)</f>
        <v>N/A</v>
      </c>
      <c r="J324" t="str">
        <f>VLOOKUP($A324,'Plan de acci�n consolidado 2025'!$A$3:$V$504,J$1,0)</f>
        <v>N/A</v>
      </c>
      <c r="K324" t="str">
        <f>VLOOKUP($A324,'Plan de acci�n consolidado 2025'!$A$3:$V$504,K$1,0)</f>
        <v>N/A</v>
      </c>
      <c r="L324" t="str">
        <f>VLOOKUP($A324,'Plan de acci�n consolidado 2025'!$A$3:$V$504,L$1,0)</f>
        <v>N/A</v>
      </c>
      <c r="M324" t="str">
        <f>VLOOKUP($A324,'Plan de acci�n consolidado 2025'!$A$3:$V$504,M$1,0)</f>
        <v>N/A</v>
      </c>
      <c r="N324" t="str">
        <f>VLOOKUP($A324,'Plan de acci�n consolidado 2025'!$A$3:$V$504,N$1,0)</f>
        <v>N/A</v>
      </c>
      <c r="O324" t="str">
        <f>VLOOKUP($A324,'Plan de acci�n consolidado 2025'!$A$3:$V$504,O$1,0)</f>
        <v>Ejecutar el plan de trabajo para una sede electrónica accesible, intuitiva y comprensible (Plan de trabajo con seguimiento y sus respectivas evidencias)</v>
      </c>
      <c r="P324">
        <f>VLOOKUP($A324,'Plan de acci�n consolidado 2025'!$A$3:$V$504,P$1,0)</f>
        <v>60</v>
      </c>
      <c r="Q324">
        <f>VLOOKUP($A324,'Plan de acci�n consolidado 2025'!$A$3:$V$504,Q$1,0)</f>
        <v>100</v>
      </c>
      <c r="R324" t="str">
        <f>VLOOKUP($A324,'Plan de acci�n consolidado 2025'!$A$3:$V$504,R$1,0)</f>
        <v>Porcentual</v>
      </c>
      <c r="S324" t="str">
        <f>VLOOKUP($A324,'Plan de acci�n consolidado 2025'!$A$3:$V$504,S$1,0)</f>
        <v>% de Plan Ejecutado / 100% de Plan a ejecutar</v>
      </c>
      <c r="T324" s="183" t="str">
        <f>VLOOKUP($A324,'Plan de acci�n consolidado 2025'!$A$3:$V$504,T$1,0)</f>
        <v>2025-03-17</v>
      </c>
      <c r="U324" s="183" t="str">
        <f>VLOOKUP($A324,'Plan de acci�n consolidado 2025'!$A$3:$V$504,U$1,0)</f>
        <v>2025-12-16</v>
      </c>
      <c r="V324" t="str">
        <f>VLOOKUP($A324,'Plan de acci�n consolidado 2025'!$A$3:$V$504,V$1,0)</f>
        <v>100-SECRETARIA GENERAL;
20-OFICINA DE TECNOLOGÍA E INFORMÁTICA;
73-GRUPO DE TRABAJO DE COMUNICACION</v>
      </c>
      <c r="W324"/>
      <c r="X324"/>
    </row>
    <row r="325" spans="1:24" x14ac:dyDescent="0.25">
      <c r="A325" s="31" t="s">
        <v>1410</v>
      </c>
      <c r="B325" t="str">
        <f>VLOOKUP($A325,'Plan de acci�n consolidado 2025'!$A$3:$V$504,B$1,0)</f>
        <v>100-SECRETARIA GENERAL</v>
      </c>
      <c r="C325">
        <f>VLOOKUP($A325,'Plan de acci�n consolidado 2025'!$A$3:$V$504,C$1,0)</f>
        <v>2</v>
      </c>
      <c r="D325" t="str">
        <f>VLOOKUP($A325,'Plan de acci�n consolidado 2025'!$A$3:$V$504,D$1,0)</f>
        <v>Producto</v>
      </c>
      <c r="E325" t="str">
        <f>VLOOKUP($A325,'Plan de acci�n consolidado 2025'!$A$3:$V$504,E$1,0)</f>
        <v>100.3</v>
      </c>
      <c r="F325" t="str">
        <f>VLOOKUP($A325,'Plan de acci�n consolidado 2025'!$A$3:$V$504,F$1,0)</f>
        <v>Innovador</v>
      </c>
      <c r="G325" t="str">
        <f>VLOOKUP($A325,'Plan de acci�n consolidado 2025'!$A$3:$V$504,G$1,0)</f>
        <v xml:space="preserve">Promover el enfoque preventivo, diferencial y territorial en el que hacer misional de la entidad 
</v>
      </c>
      <c r="H325" t="str">
        <f>VLOOKUP($A325,'Plan de acci�n consolidado 2025'!$A$3:$V$504,H$1,0)</f>
        <v xml:space="preserve">Cumplimiento de productos del PAI asociados a Promover el enfoque preventivo, diferencial y territorial en el que hacer misional de la entidad 
</v>
      </c>
      <c r="I325" t="str">
        <f>VLOOKUP($A325,'Plan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25" t="str">
        <f>VLOOKUP($A325,'Plan de acci�n consolidado 2025'!$A$3:$V$504,J$1,0)</f>
        <v xml:space="preserve">PND - 5-31-5-b- Convergencia regional - Entidades públicas territoriales y nacionales fortalecidas </v>
      </c>
      <c r="K325" t="str">
        <f>VLOOKUP($A325,'Plan de acci�n consolidado 2025'!$A$3:$V$504,K$1,0)</f>
        <v>Si</v>
      </c>
      <c r="L325" t="str">
        <f>VLOOKUP($A325,'Plan de acci�n consolidado 2025'!$A$3:$V$504,L$1,0)</f>
        <v>FUNCIONAMIENTO</v>
      </c>
      <c r="M325" t="str">
        <f>VLOOKUP($A325,'Plan de acci�n consolidado 2025'!$A$3:$V$504,M$1,0)</f>
        <v>Política Participación Ciudadana en la Gestión Pública _DIMENSIÓN Gestión con Valores para Resultados</v>
      </c>
      <c r="N325" t="str">
        <f>VLOOKUP($A325,'Plan de acci�n consolidado 2025'!$A$3:$V$504,N$1,0)</f>
        <v>N/A</v>
      </c>
      <c r="O325" t="str">
        <f>VLOOKUP($A325,'Plan de acci�n consolidado 2025'!$A$3:$V$504,O$1,0)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325">
        <f>VLOOKUP($A325,'Plan de acci�n consolidado 2025'!$A$3:$V$504,P$1,0)</f>
        <v>25</v>
      </c>
      <c r="Q325">
        <f>VLOOKUP($A325,'Plan de acci�n consolidado 2025'!$A$3:$V$504,Q$1,0)</f>
        <v>1</v>
      </c>
      <c r="R325" t="str">
        <f>VLOOKUP($A325,'Plan de acci�n consolidado 2025'!$A$3:$V$504,R$1,0)</f>
        <v>Númerica</v>
      </c>
      <c r="S325" t="str">
        <f>VLOOKUP($A325,'Plan de acci�n consolidado 2025'!$A$3:$V$504,S$1,0)</f>
        <v># de informes elaborados / 1 Informes por elaborar</v>
      </c>
      <c r="T325" s="183" t="str">
        <f>VLOOKUP($A325,'Plan de acci�n consolidado 2025'!$A$3:$V$504,T$1,0)</f>
        <v>2025-01-27</v>
      </c>
      <c r="U325" s="183" t="str">
        <f>VLOOKUP($A325,'Plan de acci�n consolidado 2025'!$A$3:$V$504,U$1,0)</f>
        <v>2025-12-16</v>
      </c>
      <c r="V325" t="str">
        <f>VLOOKUP($A325,'Plan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5"/>
      <c r="X325"/>
    </row>
    <row r="326" spans="1:24" x14ac:dyDescent="0.25">
      <c r="A326" s="31" t="s">
        <v>1412</v>
      </c>
      <c r="B326" t="str">
        <f>VLOOKUP($A326,'Plan de acci�n consolidado 2025'!$A$3:$V$504,B$1,0)</f>
        <v>100-SECRETARIA GENERAL</v>
      </c>
      <c r="C326">
        <f>VLOOKUP($A326,'Plan de acci�n consolidado 2025'!$A$3:$V$504,C$1,0)</f>
        <v>2</v>
      </c>
      <c r="D326" t="str">
        <f>VLOOKUP($A326,'Plan de acci�n consolidado 2025'!$A$3:$V$504,D$1,0)</f>
        <v>Actividad propia</v>
      </c>
      <c r="E326" t="str">
        <f>VLOOKUP($A326,'Plan de acci�n consolidado 2025'!$A$3:$V$504,E$1,0)</f>
        <v>100.3.1</v>
      </c>
      <c r="F326" t="str">
        <f>VLOOKUP($A326,'Plan de acci�n consolidado 2025'!$A$3:$V$504,F$1,0)</f>
        <v>N/A</v>
      </c>
      <c r="G326" t="str">
        <f>VLOOKUP($A326,'Plan de acci�n consolidado 2025'!$A$3:$V$504,G$1,0)</f>
        <v>N/A</v>
      </c>
      <c r="H326" t="str">
        <f>VLOOKUP($A326,'Plan de acci�n consolidado 2025'!$A$3:$V$504,H$1,0)</f>
        <v>N/A</v>
      </c>
      <c r="I326" t="str">
        <f>VLOOKUP($A326,'Plan de acci�n consolidado 2025'!$A$3:$V$504,I$1,0)</f>
        <v>N/A</v>
      </c>
      <c r="J326" t="str">
        <f>VLOOKUP($A326,'Plan de acci�n consolidado 2025'!$A$3:$V$504,J$1,0)</f>
        <v>N/A</v>
      </c>
      <c r="K326" t="str">
        <f>VLOOKUP($A326,'Plan de acci�n consolidado 2025'!$A$3:$V$504,K$1,0)</f>
        <v>N/A</v>
      </c>
      <c r="L326" t="str">
        <f>VLOOKUP($A326,'Plan de acci�n consolidado 2025'!$A$3:$V$504,L$1,0)</f>
        <v>N/A</v>
      </c>
      <c r="M326" t="str">
        <f>VLOOKUP($A326,'Plan de acci�n consolidado 2025'!$A$3:$V$504,M$1,0)</f>
        <v>N/A</v>
      </c>
      <c r="N326" t="str">
        <f>VLOOKUP($A326,'Plan de acci�n consolidado 2025'!$A$3:$V$504,N$1,0)</f>
        <v>N/A</v>
      </c>
      <c r="O326" t="str">
        <f>VLOOKUP($A326,'Plan de acci�n consolidado 2025'!$A$3:$V$504,O$1,0)</f>
        <v>Actualizar la política de Derechos Humanos de la Entidad, incorporando el enfoque diferencial  (Política de Derechos Humanos Actualizada)</v>
      </c>
      <c r="P326">
        <f>VLOOKUP($A326,'Plan de acci�n consolidado 2025'!$A$3:$V$504,P$1,0)</f>
        <v>50</v>
      </c>
      <c r="Q326">
        <f>VLOOKUP($A326,'Plan de acci�n consolidado 2025'!$A$3:$V$504,Q$1,0)</f>
        <v>1</v>
      </c>
      <c r="R326" t="str">
        <f>VLOOKUP($A326,'Plan de acci�n consolidado 2025'!$A$3:$V$504,R$1,0)</f>
        <v>Númerica</v>
      </c>
      <c r="S326" t="str">
        <f>VLOOKUP($A326,'Plan de acci�n consolidado 2025'!$A$3:$V$504,S$1,0)</f>
        <v># de políticas actualizadas / 1 políticas programadas a ser actualizadas</v>
      </c>
      <c r="T326" s="183" t="str">
        <f>VLOOKUP($A326,'Plan de acci�n consolidado 2025'!$A$3:$V$504,T$1,0)</f>
        <v>2025-01-27</v>
      </c>
      <c r="U326" s="183" t="str">
        <f>VLOOKUP($A326,'Plan de acci�n consolidado 2025'!$A$3:$V$504,U$1,0)</f>
        <v>2025-11-28</v>
      </c>
      <c r="V326" t="str">
        <f>VLOOKUP($A326,'Plan de acci�n consolidado 2025'!$A$3:$V$504,V$1,0)</f>
        <v>100-SECRETARIA GENERAL</v>
      </c>
      <c r="W326"/>
      <c r="X326"/>
    </row>
    <row r="327" spans="1:24" x14ac:dyDescent="0.25">
      <c r="A327" s="31" t="s">
        <v>1414</v>
      </c>
      <c r="B327" t="str">
        <f>VLOOKUP($A327,'Plan de acci�n consolidado 2025'!$A$3:$V$504,B$1,0)</f>
        <v>100-SECRETARIA GENERAL</v>
      </c>
      <c r="C327">
        <f>VLOOKUP($A327,'Plan de acci�n consolidado 2025'!$A$3:$V$504,C$1,0)</f>
        <v>2</v>
      </c>
      <c r="D327" t="str">
        <f>VLOOKUP($A327,'Plan de acci�n consolidado 2025'!$A$3:$V$504,D$1,0)</f>
        <v>Actividad propia</v>
      </c>
      <c r="E327" t="str">
        <f>VLOOKUP($A327,'Plan de acci�n consolidado 2025'!$A$3:$V$504,E$1,0)</f>
        <v>100.3.2</v>
      </c>
      <c r="F327" t="str">
        <f>VLOOKUP($A327,'Plan de acci�n consolidado 2025'!$A$3:$V$504,F$1,0)</f>
        <v>N/A</v>
      </c>
      <c r="G327" t="str">
        <f>VLOOKUP($A327,'Plan de acci�n consolidado 2025'!$A$3:$V$504,G$1,0)</f>
        <v>N/A</v>
      </c>
      <c r="H327" t="str">
        <f>VLOOKUP($A327,'Plan de acci�n consolidado 2025'!$A$3:$V$504,H$1,0)</f>
        <v>N/A</v>
      </c>
      <c r="I327" t="str">
        <f>VLOOKUP($A327,'Plan de acci�n consolidado 2025'!$A$3:$V$504,I$1,0)</f>
        <v>N/A</v>
      </c>
      <c r="J327" t="str">
        <f>VLOOKUP($A327,'Plan de acci�n consolidado 2025'!$A$3:$V$504,J$1,0)</f>
        <v>N/A</v>
      </c>
      <c r="K327" t="str">
        <f>VLOOKUP($A327,'Plan de acci�n consolidado 2025'!$A$3:$V$504,K$1,0)</f>
        <v>N/A</v>
      </c>
      <c r="L327" t="str">
        <f>VLOOKUP($A327,'Plan de acci�n consolidado 2025'!$A$3:$V$504,L$1,0)</f>
        <v>N/A</v>
      </c>
      <c r="M327" t="str">
        <f>VLOOKUP($A327,'Plan de acci�n consolidado 2025'!$A$3:$V$504,M$1,0)</f>
        <v>N/A</v>
      </c>
      <c r="N327" t="str">
        <f>VLOOKUP($A327,'Plan de acci�n consolidado 2025'!$A$3:$V$504,N$1,0)</f>
        <v>N/A</v>
      </c>
      <c r="O327" t="str">
        <f>VLOOKUP($A327,'Plan de acci�n consolidado 2025'!$A$3:$V$504,O$1,0)</f>
        <v>Ejecutar el plan de trabajo de la Política de Equidad de Género y Diversidad, formulado en la vigencia 2024 (Plan de trabajo con seguimiento y sus respectivas evidencias)</v>
      </c>
      <c r="P327">
        <f>VLOOKUP($A327,'Plan de acci�n consolidado 2025'!$A$3:$V$504,P$1,0)</f>
        <v>50</v>
      </c>
      <c r="Q327">
        <f>VLOOKUP($A327,'Plan de acci�n consolidado 2025'!$A$3:$V$504,Q$1,0)</f>
        <v>100</v>
      </c>
      <c r="R327" t="str">
        <f>VLOOKUP($A327,'Plan de acci�n consolidado 2025'!$A$3:$V$504,R$1,0)</f>
        <v>Porcentual</v>
      </c>
      <c r="S327" t="str">
        <f>VLOOKUP($A327,'Plan de acci�n consolidado 2025'!$A$3:$V$504,S$1,0)</f>
        <v>% de Plan Ejecutado / 100% de Plan a ejecutar</v>
      </c>
      <c r="T327" s="183" t="str">
        <f>VLOOKUP($A327,'Plan de acci�n consolidado 2025'!$A$3:$V$504,T$1,0)</f>
        <v>2025-01-27</v>
      </c>
      <c r="U327" s="183" t="str">
        <f>VLOOKUP($A327,'Plan de acci�n consolidado 2025'!$A$3:$V$504,U$1,0)</f>
        <v>2025-12-16</v>
      </c>
      <c r="V327" t="str">
        <f>VLOOKUP($A327,'Plan de acci�n consolidado 2025'!$A$3:$V$504,V$1,0)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7"/>
      <c r="X327"/>
    </row>
    <row r="328" spans="1:24" x14ac:dyDescent="0.25">
      <c r="A328" s="31" t="s">
        <v>1415</v>
      </c>
      <c r="B328" t="str">
        <f>VLOOKUP($A328,'Plan de acci�n consolidado 2025'!$A$3:$V$504,B$1,0)</f>
        <v>100-SECRETARIA GENERAL</v>
      </c>
      <c r="C328">
        <f>VLOOKUP($A328,'Plan de acci�n consolidado 2025'!$A$3:$V$504,C$1,0)</f>
        <v>2</v>
      </c>
      <c r="D328" t="str">
        <f>VLOOKUP($A328,'Plan de acci�n consolidado 2025'!$A$3:$V$504,D$1,0)</f>
        <v>Actividad propia eliminada</v>
      </c>
      <c r="E328" t="str">
        <f>VLOOKUP($A328,'Plan de acci�n consolidado 2025'!$A$3:$V$504,E$1,0)</f>
        <v>100.3.3</v>
      </c>
      <c r="F328" t="str">
        <f>VLOOKUP($A328,'Plan de acci�n consolidado 2025'!$A$3:$V$504,F$1,0)</f>
        <v>N/A</v>
      </c>
      <c r="G328" t="str">
        <f>VLOOKUP($A328,'Plan de acci�n consolidado 2025'!$A$3:$V$504,G$1,0)</f>
        <v>N/A</v>
      </c>
      <c r="H328" t="str">
        <f>VLOOKUP($A328,'Plan de acci�n consolidado 2025'!$A$3:$V$504,H$1,0)</f>
        <v>N/A</v>
      </c>
      <c r="I328" t="str">
        <f>VLOOKUP($A328,'Plan de acci�n consolidado 2025'!$A$3:$V$504,I$1,0)</f>
        <v>N/A</v>
      </c>
      <c r="J328" t="str">
        <f>VLOOKUP($A328,'Plan de acci�n consolidado 2025'!$A$3:$V$504,J$1,0)</f>
        <v>N/A</v>
      </c>
      <c r="K328" t="str">
        <f>VLOOKUP($A328,'Plan de acci�n consolidado 2025'!$A$3:$V$504,K$1,0)</f>
        <v>N/A</v>
      </c>
      <c r="L328" t="str">
        <f>VLOOKUP($A328,'Plan de acci�n consolidado 2025'!$A$3:$V$504,L$1,0)</f>
        <v>N/A</v>
      </c>
      <c r="M328" t="str">
        <f>VLOOKUP($A328,'Plan de acci�n consolidado 2025'!$A$3:$V$504,M$1,0)</f>
        <v>N/A</v>
      </c>
      <c r="N328" t="str">
        <f>VLOOKUP($A328,'Plan de acci�n consolidado 2025'!$A$3:$V$504,N$1,0)</f>
        <v>N/A</v>
      </c>
      <c r="O328" t="str">
        <f>VLOOKUP($A328,'Plan de acci�n consolidado 2025'!$A$3:$V$504,O$1,0)</f>
        <v>Formular un plan de trabajo para la implementación de la política de Derechos Humanos de la Entidad (Plan de Trabajo de la Política de Derechos Humanos)</v>
      </c>
      <c r="P328">
        <f>VLOOKUP($A328,'Plan de acci�n consolidado 2025'!$A$3:$V$504,P$1,0)</f>
        <v>10</v>
      </c>
      <c r="Q328">
        <f>VLOOKUP($A328,'Plan de acci�n consolidado 2025'!$A$3:$V$504,Q$1,0)</f>
        <v>1</v>
      </c>
      <c r="R328" t="str">
        <f>VLOOKUP($A328,'Plan de acci�n consolidado 2025'!$A$3:$V$504,R$1,0)</f>
        <v>Númerica</v>
      </c>
      <c r="S328" t="str">
        <f>VLOOKUP($A328,'Plan de acci�n consolidado 2025'!$A$3:$V$504,S$1,0)</f>
        <v># de planes de trabajo realizados / 1 planes de trabajo programados</v>
      </c>
      <c r="T328" s="183" t="str">
        <f>VLOOKUP($A328,'Plan de acci�n consolidado 2025'!$A$3:$V$504,T$1,0)</f>
        <v>2025-11-03</v>
      </c>
      <c r="U328" s="183" t="str">
        <f>VLOOKUP($A328,'Plan de acci�n consolidado 2025'!$A$3:$V$504,U$1,0)</f>
        <v>2025-12-16</v>
      </c>
      <c r="V328" t="str">
        <f>VLOOKUP($A328,'Plan de acci�n consolidado 2025'!$A$3:$V$504,V$1,0)</f>
        <v>100-SECRETARIA GENERAL</v>
      </c>
      <c r="W328"/>
      <c r="X328"/>
    </row>
    <row r="329" spans="1:24" x14ac:dyDescent="0.25">
      <c r="A329" s="31" t="s">
        <v>1417</v>
      </c>
      <c r="B329" t="str">
        <f>VLOOKUP($A329,'Plan de acci�n consolidado 2025'!$A$3:$V$504,B$1,0)</f>
        <v>100-SECRETARIA GENERAL</v>
      </c>
      <c r="C329">
        <f>VLOOKUP($A329,'Plan de acci�n consolidado 2025'!$A$3:$V$504,C$1,0)</f>
        <v>2</v>
      </c>
      <c r="D329" t="str">
        <f>VLOOKUP($A329,'Plan de acci�n consolidado 2025'!$A$3:$V$504,D$1,0)</f>
        <v>Actividad propia eliminada</v>
      </c>
      <c r="E329" t="str">
        <f>VLOOKUP($A329,'Plan de acci�n consolidado 2025'!$A$3:$V$504,E$1,0)</f>
        <v>100.3.4</v>
      </c>
      <c r="F329" t="str">
        <f>VLOOKUP($A329,'Plan de acci�n consolidado 2025'!$A$3:$V$504,F$1,0)</f>
        <v>N/A</v>
      </c>
      <c r="G329" t="str">
        <f>VLOOKUP($A329,'Plan de acci�n consolidado 2025'!$A$3:$V$504,G$1,0)</f>
        <v>N/A</v>
      </c>
      <c r="H329" t="str">
        <f>VLOOKUP($A329,'Plan de acci�n consolidado 2025'!$A$3:$V$504,H$1,0)</f>
        <v>N/A</v>
      </c>
      <c r="I329" t="str">
        <f>VLOOKUP($A329,'Plan de acci�n consolidado 2025'!$A$3:$V$504,I$1,0)</f>
        <v>N/A</v>
      </c>
      <c r="J329" t="str">
        <f>VLOOKUP($A329,'Plan de acci�n consolidado 2025'!$A$3:$V$504,J$1,0)</f>
        <v>N/A</v>
      </c>
      <c r="K329" t="str">
        <f>VLOOKUP($A329,'Plan de acci�n consolidado 2025'!$A$3:$V$504,K$1,0)</f>
        <v>N/A</v>
      </c>
      <c r="L329" t="str">
        <f>VLOOKUP($A329,'Plan de acci�n consolidado 2025'!$A$3:$V$504,L$1,0)</f>
        <v>N/A</v>
      </c>
      <c r="M329" t="str">
        <f>VLOOKUP($A329,'Plan de acci�n consolidado 2025'!$A$3:$V$504,M$1,0)</f>
        <v>N/A</v>
      </c>
      <c r="N329" t="str">
        <f>VLOOKUP($A329,'Plan de acci�n consolidado 2025'!$A$3:$V$504,N$1,0)</f>
        <v>N/A</v>
      </c>
      <c r="O329" t="str">
        <f>VLOOKUP($A329,'Plan de acci�n consolidado 2025'!$A$3:$V$504,O$1,0)</f>
        <v>Ejecutar el plan de trabajo de la Política de Derechos Humanos de la SIC.  (Plan de trabajo con seguimiento y sus respectivas evidencias)</v>
      </c>
      <c r="P329">
        <f>VLOOKUP($A329,'Plan de acci�n consolidado 2025'!$A$3:$V$504,P$1,0)</f>
        <v>20</v>
      </c>
      <c r="Q329">
        <f>VLOOKUP($A329,'Plan de acci�n consolidado 2025'!$A$3:$V$504,Q$1,0)</f>
        <v>100</v>
      </c>
      <c r="R329" t="str">
        <f>VLOOKUP($A329,'Plan de acci�n consolidado 2025'!$A$3:$V$504,R$1,0)</f>
        <v>Porcentual</v>
      </c>
      <c r="S329" t="str">
        <f>VLOOKUP($A329,'Plan de acci�n consolidado 2025'!$A$3:$V$504,S$1,0)</f>
        <v>% de Plan Ejecutado / 100% de Plan a ejecutar</v>
      </c>
      <c r="T329" s="183" t="str">
        <f>VLOOKUP($A329,'Plan de acci�n consolidado 2025'!$A$3:$V$504,T$1,0)</f>
        <v>2025-07-28</v>
      </c>
      <c r="U329" s="183" t="str">
        <f>VLOOKUP($A329,'Plan de acci�n consolidado 2025'!$A$3:$V$504,U$1,0)</f>
        <v>2025-12-16</v>
      </c>
      <c r="V329" t="str">
        <f>VLOOKUP($A329,'Plan de acci�n consolidado 2025'!$A$3:$V$504,V$1,0)</f>
        <v>100-SECRETARIA GENERAL;
111-GRUPO DE TRABAJO DE ADMINISTRACIÓN DE PERSONAL;
117-GRUPO DE TRABAJO DE DESARROLLO DE TALENTO HUMANO;
72-GRUPO DE TRABAJO DE ATENCION AL CIUDADANO;
73-GRUPO DE TRABAJO DE COMUNICACION</v>
      </c>
      <c r="W329"/>
      <c r="X329"/>
    </row>
    <row r="330" spans="1:24" x14ac:dyDescent="0.25">
      <c r="A330" s="31" t="s">
        <v>1419</v>
      </c>
      <c r="B330" t="str">
        <f>VLOOKUP($A330,'Plan de acci�n consolidado 2025'!$A$3:$V$504,B$1,0)</f>
        <v>100-SECRETARIA GENERAL</v>
      </c>
      <c r="C330">
        <f>VLOOKUP($A330,'Plan de acci�n consolidado 2025'!$A$3:$V$504,C$1,0)</f>
        <v>2</v>
      </c>
      <c r="D330" t="str">
        <f>VLOOKUP($A330,'Plan de acci�n consolidado 2025'!$A$3:$V$504,D$1,0)</f>
        <v>Producto</v>
      </c>
      <c r="E330" t="str">
        <f>VLOOKUP($A330,'Plan de acci�n consolidado 2025'!$A$3:$V$504,E$1,0)</f>
        <v>100.4</v>
      </c>
      <c r="F330" t="str">
        <f>VLOOKUP($A330,'Plan de acci�n consolidado 2025'!$A$3:$V$504,F$1,0)</f>
        <v>Innovador</v>
      </c>
      <c r="G330" t="str">
        <f>VLOOKUP($A330,'Plan de acci�n consolidado 2025'!$A$3:$V$504,G$1,0)</f>
        <v>Fortalecer el Sistema Integral de Gestión Institucional en el marco del Modelo Integrado de Planeación y gestión para mejorar la prestación del servicio.</v>
      </c>
      <c r="H330" t="str">
        <f>VLOOKUP($A330,'Plan de acci�n consolidado 2025'!$A$3:$V$504,H$1,0)</f>
        <v xml:space="preserve">Cumplimiento de productos del PAI asociados a Fortacer el Sistema Integral de Gestión Institucional para mejorar la prestación del servicio. 
</v>
      </c>
      <c r="I330" t="str">
        <f>VLOOKUP($A330,'Plan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30" t="str">
        <f>VLOOKUP($A330,'Plan de acci�n consolidado 2025'!$A$3:$V$504,J$1,0)</f>
        <v>N/A</v>
      </c>
      <c r="K330" t="str">
        <f>VLOOKUP($A330,'Plan de acci�n consolidado 2025'!$A$3:$V$504,K$1,0)</f>
        <v>No</v>
      </c>
      <c r="L330" t="str">
        <f>VLOOKUP($A330,'Plan de acci�n consolidado 2025'!$A$3:$V$504,L$1,0)</f>
        <v>FUNCIONAMIENTO</v>
      </c>
      <c r="M330" t="str">
        <f>VLOOKUP($A330,'Plan de acci�n consolidado 2025'!$A$3:$V$504,M$1,0)</f>
        <v>Política Fortalecimiento Organizacional y Simplificación de Procesos _DIMENSIÓN Gestión con Valores para Resultados</v>
      </c>
      <c r="N330" t="str">
        <f>VLOOKUP($A330,'Plan de acci�n consolidado 2025'!$A$3:$V$504,N$1,0)</f>
        <v>N/A</v>
      </c>
      <c r="O330" t="str">
        <f>VLOOKUP($A330,'Plan de acci�n consolidado 2025'!$A$3:$V$504,O$1,0)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330">
        <f>VLOOKUP($A330,'Plan de acci�n consolidado 2025'!$A$3:$V$504,P$1,0)</f>
        <v>25</v>
      </c>
      <c r="Q330">
        <f>VLOOKUP($A330,'Plan de acci�n consolidado 2025'!$A$3:$V$504,Q$1,0)</f>
        <v>100</v>
      </c>
      <c r="R330" t="str">
        <f>VLOOKUP($A330,'Plan de acci�n consolidado 2025'!$A$3:$V$504,R$1,0)</f>
        <v>Porcentual</v>
      </c>
      <c r="S330" t="str">
        <f>VLOOKUP($A330,'Plan de acci�n consolidado 2025'!$A$3:$V$504,S$1,0)</f>
        <v>% de informes elaborados / 100% de Informes por elaborar</v>
      </c>
      <c r="T330" s="183" t="str">
        <f>VLOOKUP($A330,'Plan de acci�n consolidado 2025'!$A$3:$V$504,T$1,0)</f>
        <v>2025-01-27</v>
      </c>
      <c r="U330" s="183" t="str">
        <f>VLOOKUP($A330,'Plan de acci�n consolidado 2025'!$A$3:$V$504,U$1,0)</f>
        <v>2025-12-19</v>
      </c>
      <c r="V330" t="str">
        <f>VLOOKUP($A330,'Plan de acci�n consolidado 2025'!$A$3:$V$504,V$1,0)</f>
        <v>100-SECRETARIA GENERAL</v>
      </c>
      <c r="W330"/>
      <c r="X330"/>
    </row>
    <row r="331" spans="1:24" x14ac:dyDescent="0.25">
      <c r="A331" s="31" t="s">
        <v>1421</v>
      </c>
      <c r="B331" t="str">
        <f>VLOOKUP($A331,'Plan de acci�n consolidado 2025'!$A$3:$V$504,B$1,0)</f>
        <v>100-SECRETARIA GENERAL</v>
      </c>
      <c r="C331">
        <f>VLOOKUP($A331,'Plan de acci�n consolidado 2025'!$A$3:$V$504,C$1,0)</f>
        <v>2</v>
      </c>
      <c r="D331" t="str">
        <f>VLOOKUP($A331,'Plan de acci�n consolidado 2025'!$A$3:$V$504,D$1,0)</f>
        <v>Actividad propia</v>
      </c>
      <c r="E331" t="str">
        <f>VLOOKUP($A331,'Plan de acci�n consolidado 2025'!$A$3:$V$504,E$1,0)</f>
        <v>100.4.1</v>
      </c>
      <c r="F331" t="str">
        <f>VLOOKUP($A331,'Plan de acci�n consolidado 2025'!$A$3:$V$504,F$1,0)</f>
        <v>N/A</v>
      </c>
      <c r="G331" t="str">
        <f>VLOOKUP($A331,'Plan de acci�n consolidado 2025'!$A$3:$V$504,G$1,0)</f>
        <v>N/A</v>
      </c>
      <c r="H331" t="str">
        <f>VLOOKUP($A331,'Plan de acci�n consolidado 2025'!$A$3:$V$504,H$1,0)</f>
        <v>N/A</v>
      </c>
      <c r="I331" t="str">
        <f>VLOOKUP($A331,'Plan de acci�n consolidado 2025'!$A$3:$V$504,I$1,0)</f>
        <v>N/A</v>
      </c>
      <c r="J331" t="str">
        <f>VLOOKUP($A331,'Plan de acci�n consolidado 2025'!$A$3:$V$504,J$1,0)</f>
        <v>N/A</v>
      </c>
      <c r="K331" t="str">
        <f>VLOOKUP($A331,'Plan de acci�n consolidado 2025'!$A$3:$V$504,K$1,0)</f>
        <v>N/A</v>
      </c>
      <c r="L331" t="str">
        <f>VLOOKUP($A331,'Plan de acci�n consolidado 2025'!$A$3:$V$504,L$1,0)</f>
        <v>N/A</v>
      </c>
      <c r="M331" t="str">
        <f>VLOOKUP($A331,'Plan de acci�n consolidado 2025'!$A$3:$V$504,M$1,0)</f>
        <v>N/A</v>
      </c>
      <c r="N331" t="str">
        <f>VLOOKUP($A331,'Plan de acci�n consolidado 2025'!$A$3:$V$504,N$1,0)</f>
        <v>N/A</v>
      </c>
      <c r="O331" t="str">
        <f>VLOOKUP($A331,'Plan de acci�n consolidado 2025'!$A$3:$V$504,O$1,0)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331">
        <f>VLOOKUP($A331,'Plan de acci�n consolidado 2025'!$A$3:$V$504,P$1,0)</f>
        <v>10</v>
      </c>
      <c r="Q331">
        <f>VLOOKUP($A331,'Plan de acci�n consolidado 2025'!$A$3:$V$504,Q$1,0)</f>
        <v>1</v>
      </c>
      <c r="R331" t="str">
        <f>VLOOKUP($A331,'Plan de acci�n consolidado 2025'!$A$3:$V$504,R$1,0)</f>
        <v>Númerica</v>
      </c>
      <c r="S331" t="str">
        <f>VLOOKUP($A331,'Plan de acci�n consolidado 2025'!$A$3:$V$504,S$1,0)</f>
        <v># de Documento con la actualización de la materialidad y la identificación de la doble materialidad de la Entidad elaborado / 1 Documento con la actualización de la materialidad y la identificación de la doble materialidad de la Entidad a elaborar</v>
      </c>
      <c r="T331" s="183" t="str">
        <f>VLOOKUP($A331,'Plan de acci�n consolidado 2025'!$A$3:$V$504,T$1,0)</f>
        <v>2025-01-27</v>
      </c>
      <c r="U331" s="183" t="str">
        <f>VLOOKUP($A331,'Plan de acci�n consolidado 2025'!$A$3:$V$504,U$1,0)</f>
        <v>2025-02-28</v>
      </c>
      <c r="V331" t="str">
        <f>VLOOKUP($A331,'Plan de acci�n consolidado 2025'!$A$3:$V$504,V$1,0)</f>
        <v>100-SECRETARIA GENERAL</v>
      </c>
      <c r="W331"/>
      <c r="X331"/>
    </row>
    <row r="332" spans="1:24" x14ac:dyDescent="0.25">
      <c r="A332" s="31" t="s">
        <v>1423</v>
      </c>
      <c r="B332" t="str">
        <f>VLOOKUP($A332,'Plan de acci�n consolidado 2025'!$A$3:$V$504,B$1,0)</f>
        <v>100-SECRETARIA GENERAL</v>
      </c>
      <c r="C332">
        <f>VLOOKUP($A332,'Plan de acci�n consolidado 2025'!$A$3:$V$504,C$1,0)</f>
        <v>2</v>
      </c>
      <c r="D332" t="str">
        <f>VLOOKUP($A332,'Plan de acci�n consolidado 2025'!$A$3:$V$504,D$1,0)</f>
        <v>Actividad propia</v>
      </c>
      <c r="E332" t="str">
        <f>VLOOKUP($A332,'Plan de acci�n consolidado 2025'!$A$3:$V$504,E$1,0)</f>
        <v>100.4.2</v>
      </c>
      <c r="F332" t="str">
        <f>VLOOKUP($A332,'Plan de acci�n consolidado 2025'!$A$3:$V$504,F$1,0)</f>
        <v>N/A</v>
      </c>
      <c r="G332" t="str">
        <f>VLOOKUP($A332,'Plan de acci�n consolidado 2025'!$A$3:$V$504,G$1,0)</f>
        <v>N/A</v>
      </c>
      <c r="H332" t="str">
        <f>VLOOKUP($A332,'Plan de acci�n consolidado 2025'!$A$3:$V$504,H$1,0)</f>
        <v>N/A</v>
      </c>
      <c r="I332" t="str">
        <f>VLOOKUP($A332,'Plan de acci�n consolidado 2025'!$A$3:$V$504,I$1,0)</f>
        <v>N/A</v>
      </c>
      <c r="J332" t="str">
        <f>VLOOKUP($A332,'Plan de acci�n consolidado 2025'!$A$3:$V$504,J$1,0)</f>
        <v>N/A</v>
      </c>
      <c r="K332" t="str">
        <f>VLOOKUP($A332,'Plan de acci�n consolidado 2025'!$A$3:$V$504,K$1,0)</f>
        <v>N/A</v>
      </c>
      <c r="L332" t="str">
        <f>VLOOKUP($A332,'Plan de acci�n consolidado 2025'!$A$3:$V$504,L$1,0)</f>
        <v>N/A</v>
      </c>
      <c r="M332" t="str">
        <f>VLOOKUP($A332,'Plan de acci�n consolidado 2025'!$A$3:$V$504,M$1,0)</f>
        <v>N/A</v>
      </c>
      <c r="N332" t="str">
        <f>VLOOKUP($A332,'Plan de acci�n consolidado 2025'!$A$3:$V$504,N$1,0)</f>
        <v>N/A</v>
      </c>
      <c r="O332" t="str">
        <f>VLOOKUP($A332,'Plan de acci�n consolidado 2025'!$A$3:$V$504,O$1,0)</f>
        <v>Elaborar un plan de trabajo con las actividades propuestas dentro de la estrategia para fortalecer la cultura de sostenibilidad de la Entidad (Plan de Trabajo con las actividades de la Estrategia)</v>
      </c>
      <c r="P332">
        <f>VLOOKUP($A332,'Plan de acci�n consolidado 2025'!$A$3:$V$504,P$1,0)</f>
        <v>30</v>
      </c>
      <c r="Q332">
        <f>VLOOKUP($A332,'Plan de acci�n consolidado 2025'!$A$3:$V$504,Q$1,0)</f>
        <v>1</v>
      </c>
      <c r="R332" t="str">
        <f>VLOOKUP($A332,'Plan de acci�n consolidado 2025'!$A$3:$V$504,R$1,0)</f>
        <v>Númerica</v>
      </c>
      <c r="S332" t="str">
        <f>VLOOKUP($A332,'Plan de acci�n consolidado 2025'!$A$3:$V$504,S$1,0)</f>
        <v># de Plan de trabajo elaborado / 1 plan de trabajo programado</v>
      </c>
      <c r="T332" s="183" t="str">
        <f>VLOOKUP($A332,'Plan de acci�n consolidado 2025'!$A$3:$V$504,T$1,0)</f>
        <v>2025-03-03</v>
      </c>
      <c r="U332" s="183" t="str">
        <f>VLOOKUP($A332,'Plan de acci�n consolidado 2025'!$A$3:$V$504,U$1,0)</f>
        <v>2025-07-25</v>
      </c>
      <c r="V332" t="str">
        <f>VLOOKUP($A332,'Plan de acci�n consolidado 2025'!$A$3:$V$504,V$1,0)</f>
        <v>100-SECRETARIA GENERAL</v>
      </c>
      <c r="W332"/>
      <c r="X332"/>
    </row>
    <row r="333" spans="1:24" x14ac:dyDescent="0.25">
      <c r="A333" s="31" t="s">
        <v>1424</v>
      </c>
      <c r="B333" t="str">
        <f>VLOOKUP($A333,'Plan de acci�n consolidado 2025'!$A$3:$V$504,B$1,0)</f>
        <v>100-SECRETARIA GENERAL</v>
      </c>
      <c r="C333">
        <f>VLOOKUP($A333,'Plan de acci�n consolidado 2025'!$A$3:$V$504,C$1,0)</f>
        <v>2</v>
      </c>
      <c r="D333" t="str">
        <f>VLOOKUP($A333,'Plan de acci�n consolidado 2025'!$A$3:$V$504,D$1,0)</f>
        <v>Actividad propia</v>
      </c>
      <c r="E333" t="str">
        <f>VLOOKUP($A333,'Plan de acci�n consolidado 2025'!$A$3:$V$504,E$1,0)</f>
        <v>100.4.3</v>
      </c>
      <c r="F333" t="str">
        <f>VLOOKUP($A333,'Plan de acci�n consolidado 2025'!$A$3:$V$504,F$1,0)</f>
        <v>N/A</v>
      </c>
      <c r="G333" t="str">
        <f>VLOOKUP($A333,'Plan de acci�n consolidado 2025'!$A$3:$V$504,G$1,0)</f>
        <v>N/A</v>
      </c>
      <c r="H333" t="str">
        <f>VLOOKUP($A333,'Plan de acci�n consolidado 2025'!$A$3:$V$504,H$1,0)</f>
        <v>N/A</v>
      </c>
      <c r="I333" t="str">
        <f>VLOOKUP($A333,'Plan de acci�n consolidado 2025'!$A$3:$V$504,I$1,0)</f>
        <v>N/A</v>
      </c>
      <c r="J333" t="str">
        <f>VLOOKUP($A333,'Plan de acci�n consolidado 2025'!$A$3:$V$504,J$1,0)</f>
        <v>N/A</v>
      </c>
      <c r="K333" t="str">
        <f>VLOOKUP($A333,'Plan de acci�n consolidado 2025'!$A$3:$V$504,K$1,0)</f>
        <v>N/A</v>
      </c>
      <c r="L333" t="str">
        <f>VLOOKUP($A333,'Plan de acci�n consolidado 2025'!$A$3:$V$504,L$1,0)</f>
        <v>N/A</v>
      </c>
      <c r="M333" t="str">
        <f>VLOOKUP($A333,'Plan de acci�n consolidado 2025'!$A$3:$V$504,M$1,0)</f>
        <v>N/A</v>
      </c>
      <c r="N333" t="str">
        <f>VLOOKUP($A333,'Plan de acci�n consolidado 2025'!$A$3:$V$504,N$1,0)</f>
        <v>N/A</v>
      </c>
      <c r="O333" t="str">
        <f>VLOOKUP($A333,'Plan de acci�n consolidado 2025'!$A$3:$V$504,O$1,0)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333">
        <f>VLOOKUP($A333,'Plan de acci�n consolidado 2025'!$A$3:$V$504,P$1,0)</f>
        <v>60</v>
      </c>
      <c r="Q333">
        <f>VLOOKUP($A333,'Plan de acci�n consolidado 2025'!$A$3:$V$504,Q$1,0)</f>
        <v>100</v>
      </c>
      <c r="R333" t="str">
        <f>VLOOKUP($A333,'Plan de acci�n consolidado 2025'!$A$3:$V$504,R$1,0)</f>
        <v>Porcentual</v>
      </c>
      <c r="S333" t="str">
        <f>VLOOKUP($A333,'Plan de acci�n consolidado 2025'!$A$3:$V$504,S$1,0)</f>
        <v>% de Plan Ejecutado / 100% de Plan a ejecutar</v>
      </c>
      <c r="T333" s="183" t="str">
        <f>VLOOKUP($A333,'Plan de acci�n consolidado 2025'!$A$3:$V$504,T$1,0)</f>
        <v>2025-03-03</v>
      </c>
      <c r="U333" s="183" t="str">
        <f>VLOOKUP($A333,'Plan de acci�n consolidado 2025'!$A$3:$V$504,U$1,0)</f>
        <v>2025-12-19</v>
      </c>
      <c r="V333" t="str">
        <f>VLOOKUP($A333,'Plan de acci�n consolidado 2025'!$A$3:$V$504,V$1,0)</f>
        <v>100-SECRETARIA GENERAL</v>
      </c>
      <c r="W333"/>
      <c r="X333"/>
    </row>
    <row r="334" spans="1:24" x14ac:dyDescent="0.25">
      <c r="A334" s="31" t="s">
        <v>1425</v>
      </c>
      <c r="B334" t="str">
        <f>VLOOKUP($A334,'Plan de acci�n consolidado 2025'!$A$3:$V$504,B$1,0)</f>
        <v>100-SECRETARIA GENERAL</v>
      </c>
      <c r="C334">
        <f>VLOOKUP($A334,'Plan de acci�n consolidado 2025'!$A$3:$V$504,C$1,0)</f>
        <v>2</v>
      </c>
      <c r="D334" t="str">
        <f>VLOOKUP($A334,'Plan de acci�n consolidado 2025'!$A$3:$V$504,D$1,0)</f>
        <v>Actividad propia eliminada</v>
      </c>
      <c r="E334" t="str">
        <f>VLOOKUP($A334,'Plan de acci�n consolidado 2025'!$A$3:$V$504,E$1,0)</f>
        <v>100.4.4</v>
      </c>
      <c r="F334" t="str">
        <f>VLOOKUP($A334,'Plan de acci�n consolidado 2025'!$A$3:$V$504,F$1,0)</f>
        <v>N/A</v>
      </c>
      <c r="G334" t="str">
        <f>VLOOKUP($A334,'Plan de acci�n consolidado 2025'!$A$3:$V$504,G$1,0)</f>
        <v>N/A</v>
      </c>
      <c r="H334" t="str">
        <f>VLOOKUP($A334,'Plan de acci�n consolidado 2025'!$A$3:$V$504,H$1,0)</f>
        <v>N/A</v>
      </c>
      <c r="I334" t="str">
        <f>VLOOKUP($A334,'Plan de acci�n consolidado 2025'!$A$3:$V$504,I$1,0)</f>
        <v>N/A</v>
      </c>
      <c r="J334" t="str">
        <f>VLOOKUP($A334,'Plan de acci�n consolidado 2025'!$A$3:$V$504,J$1,0)</f>
        <v>N/A</v>
      </c>
      <c r="K334" t="str">
        <f>VLOOKUP($A334,'Plan de acci�n consolidado 2025'!$A$3:$V$504,K$1,0)</f>
        <v>N/A</v>
      </c>
      <c r="L334" t="str">
        <f>VLOOKUP($A334,'Plan de acci�n consolidado 2025'!$A$3:$V$504,L$1,0)</f>
        <v>N/A</v>
      </c>
      <c r="M334" t="str">
        <f>VLOOKUP($A334,'Plan de acci�n consolidado 2025'!$A$3:$V$504,M$1,0)</f>
        <v>N/A</v>
      </c>
      <c r="N334" t="str">
        <f>VLOOKUP($A334,'Plan de acci�n consolidado 2025'!$A$3:$V$504,N$1,0)</f>
        <v>N/A</v>
      </c>
      <c r="O334" t="str">
        <f>VLOOKUP($A334,'Plan de acci�n consolidado 2025'!$A$3:$V$504,O$1,0)</f>
        <v>Elaborar el Informe de Sostenibilidad para la vigencia 2024 con el propósito de promover la comunicación y medición de la gestión de la Sostenibilidad (Informe de Sostenibilidad de la vigencia 2024)</v>
      </c>
      <c r="P334">
        <f>VLOOKUP($A334,'Plan de acci�n consolidado 2025'!$A$3:$V$504,P$1,0)</f>
        <v>30</v>
      </c>
      <c r="Q334">
        <f>VLOOKUP($A334,'Plan de acci�n consolidado 2025'!$A$3:$V$504,Q$1,0)</f>
        <v>1</v>
      </c>
      <c r="R334" t="str">
        <f>VLOOKUP($A334,'Plan de acci�n consolidado 2025'!$A$3:$V$504,R$1,0)</f>
        <v>Númerica</v>
      </c>
      <c r="S334" t="str">
        <f>VLOOKUP($A334,'Plan de acci�n consolidado 2025'!$A$3:$V$504,S$1,0)</f>
        <v># de informes elaborados / 1 Informes por elaborar</v>
      </c>
      <c r="T334" s="183" t="str">
        <f>VLOOKUP($A334,'Plan de acci�n consolidado 2025'!$A$3:$V$504,T$1,0)</f>
        <v>2025-03-20</v>
      </c>
      <c r="U334" s="183" t="str">
        <f>VLOOKUP($A334,'Plan de acci�n consolidado 2025'!$A$3:$V$504,U$1,0)</f>
        <v>2025-08-29</v>
      </c>
      <c r="V334" t="str">
        <f>VLOOKUP($A334,'Plan de acci�n consolidado 2025'!$A$3:$V$504,V$1,0)</f>
        <v>100-SECRETARIA GENERAL</v>
      </c>
      <c r="W334"/>
      <c r="X334"/>
    </row>
    <row r="335" spans="1:24" x14ac:dyDescent="0.25">
      <c r="A335" s="31" t="s">
        <v>1426</v>
      </c>
      <c r="B335" t="str">
        <f>VLOOKUP($A335,'Plan de acci�n consolidado 2025'!$A$3:$V$504,B$1,0)</f>
        <v>100-SECRETARIA GENERAL</v>
      </c>
      <c r="C335">
        <f>VLOOKUP($A335,'Plan de acci�n consolidado 2025'!$A$3:$V$504,C$1,0)</f>
        <v>2</v>
      </c>
      <c r="D335" t="str">
        <f>VLOOKUP($A335,'Plan de acci�n consolidado 2025'!$A$3:$V$504,D$1,0)</f>
        <v>Actividad propia eliminada</v>
      </c>
      <c r="E335" t="str">
        <f>VLOOKUP($A335,'Plan de acci�n consolidado 2025'!$A$3:$V$504,E$1,0)</f>
        <v>100.4.5</v>
      </c>
      <c r="F335" t="str">
        <f>VLOOKUP($A335,'Plan de acci�n consolidado 2025'!$A$3:$V$504,F$1,0)</f>
        <v>N/A</v>
      </c>
      <c r="G335" t="str">
        <f>VLOOKUP($A335,'Plan de acci�n consolidado 2025'!$A$3:$V$504,G$1,0)</f>
        <v>N/A</v>
      </c>
      <c r="H335" t="str">
        <f>VLOOKUP($A335,'Plan de acci�n consolidado 2025'!$A$3:$V$504,H$1,0)</f>
        <v>N/A</v>
      </c>
      <c r="I335" t="str">
        <f>VLOOKUP($A335,'Plan de acci�n consolidado 2025'!$A$3:$V$504,I$1,0)</f>
        <v>N/A</v>
      </c>
      <c r="J335" t="str">
        <f>VLOOKUP($A335,'Plan de acci�n consolidado 2025'!$A$3:$V$504,J$1,0)</f>
        <v>N/A</v>
      </c>
      <c r="K335" t="str">
        <f>VLOOKUP($A335,'Plan de acci�n consolidado 2025'!$A$3:$V$504,K$1,0)</f>
        <v>N/A</v>
      </c>
      <c r="L335" t="str">
        <f>VLOOKUP($A335,'Plan de acci�n consolidado 2025'!$A$3:$V$504,L$1,0)</f>
        <v>N/A</v>
      </c>
      <c r="M335" t="str">
        <f>VLOOKUP($A335,'Plan de acci�n consolidado 2025'!$A$3:$V$504,M$1,0)</f>
        <v>N/A</v>
      </c>
      <c r="N335" t="str">
        <f>VLOOKUP($A335,'Plan de acci�n consolidado 2025'!$A$3:$V$504,N$1,0)</f>
        <v>N/A</v>
      </c>
      <c r="O335" t="str">
        <f>VLOOKUP($A335,'Plan de acci�n consolidado 2025'!$A$3:$V$504,O$1,0)</f>
        <v>Elaborar una guía que brinde herramientas para integrar los Objetivos de Desarrollo Sostenible (ODS) en la gestión y misionalidad de la SIC.  (Guía de incorporación de los ODS y alineación de la agenda 2030 a misionalidad y gestión de la SIC)</v>
      </c>
      <c r="P335">
        <f>VLOOKUP($A335,'Plan de acci�n consolidado 2025'!$A$3:$V$504,P$1,0)</f>
        <v>20</v>
      </c>
      <c r="Q335">
        <f>VLOOKUP($A335,'Plan de acci�n consolidado 2025'!$A$3:$V$504,Q$1,0)</f>
        <v>1</v>
      </c>
      <c r="R335" t="str">
        <f>VLOOKUP($A335,'Plan de acci�n consolidado 2025'!$A$3:$V$504,R$1,0)</f>
        <v>Númerica</v>
      </c>
      <c r="S335" t="str">
        <f>VLOOKUP($A335,'Plan de acci�n consolidado 2025'!$A$3:$V$504,S$1,0)</f>
        <v># de guías elaboradas / 1 guías previstas para elaborar</v>
      </c>
      <c r="T335" s="183" t="str">
        <f>VLOOKUP($A335,'Plan de acci�n consolidado 2025'!$A$3:$V$504,T$1,0)</f>
        <v>2025-06-24</v>
      </c>
      <c r="U335" s="183" t="str">
        <f>VLOOKUP($A335,'Plan de acci�n consolidado 2025'!$A$3:$V$504,U$1,0)</f>
        <v>2025-12-19</v>
      </c>
      <c r="V335" t="str">
        <f>VLOOKUP($A335,'Plan de acci�n consolidado 2025'!$A$3:$V$504,V$1,0)</f>
        <v>100-SECRETARIA GENERAL</v>
      </c>
      <c r="W335"/>
      <c r="X335"/>
    </row>
    <row r="336" spans="1:24" x14ac:dyDescent="0.25">
      <c r="A336" s="31" t="s">
        <v>1006</v>
      </c>
      <c r="B336" t="str">
        <f>VLOOKUP($A336,'Plan de acci�n consolidado 2025'!$A$3:$V$504,B$1,0)</f>
        <v>2000-DESPACHO DEL SUPERINTENDENTE DELEGADO PARA LA PROPIEDAD INDUSTRIAL</v>
      </c>
      <c r="C336">
        <f>VLOOKUP($A336,'Plan de acci�n consolidado 2025'!$A$3:$V$504,C$1,0)</f>
        <v>1</v>
      </c>
      <c r="D336" t="str">
        <f>VLOOKUP($A336,'Plan de acci�n consolidado 2025'!$A$3:$V$504,D$1,0)</f>
        <v>Producto</v>
      </c>
      <c r="E336" t="str">
        <f>VLOOKUP($A336,'Plan de acci�n consolidado 2025'!$A$3:$V$504,E$1,0)</f>
        <v>2000.1</v>
      </c>
      <c r="F336" t="str">
        <f>VLOOKUP($A336,'Plan de acci�n consolidado 2025'!$A$3:$V$504,F$1,0)</f>
        <v>Operativo SI</v>
      </c>
      <c r="G336" t="str">
        <f>VLOOKUP($A336,'Plan de acci�n consolidado 2025'!$A$3:$V$504,G$1,0)</f>
        <v>Mejorar la oportunidad en la atención de trámites y servicios.</v>
      </c>
      <c r="H336" t="str">
        <f>VLOOKUP($A336,'Plan de acci�n consolidado 2025'!$A$3:$V$504,H$1,0)</f>
        <v>Avance promedio de cumplimiento de productos asociados a mejorar la oportunidad en la atención de trámites y servicios.</v>
      </c>
      <c r="I336" t="str">
        <f>VLOOKUP($A336,'Plan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6" t="str">
        <f>VLOOKUP($A336,'Plan de acci�n consolidado 2025'!$A$3:$V$504,J$1,0)</f>
        <v xml:space="preserve">PND - 5-31-5-b- Convergencia regional - Entidades públicas territoriales y nacionales fortalecidas </v>
      </c>
      <c r="K336" t="str">
        <f>VLOOKUP($A336,'Plan de acci�n consolidado 2025'!$A$3:$V$504,K$1,0)</f>
        <v>No</v>
      </c>
      <c r="L336" t="str">
        <f>VLOOKUP($A336,'Plan de acci�n consolidado 2025'!$A$3:$V$504,L$1,0)</f>
        <v>C-3503-0200-0014-20309b</v>
      </c>
      <c r="M336" t="str">
        <f>VLOOKUP($A336,'Plan de acci�n consolidado 2025'!$A$3:$V$504,M$1,0)</f>
        <v>Política Servicio al Ciudadano_DIMENSIÓN Gestión con Valores para Resultados</v>
      </c>
      <c r="N336" t="str">
        <f>VLOOKUP($A336,'Plan de acci�n consolidado 2025'!$A$3:$V$504,N$1,0)</f>
        <v>N/A</v>
      </c>
      <c r="O336" t="str">
        <f>VLOOKUP($A336,'Plan de acci�n consolidado 2025'!$A$3:$V$504,O$1,0)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336">
        <f>VLOOKUP($A336,'Plan de acci�n consolidado 2025'!$A$3:$V$504,P$1,0)</f>
        <v>50</v>
      </c>
      <c r="Q336">
        <f>VLOOKUP($A336,'Plan de acci�n consolidado 2025'!$A$3:$V$504,Q$1,0)</f>
        <v>60</v>
      </c>
      <c r="R336" t="str">
        <f>VLOOKUP($A336,'Plan de acci�n consolidado 2025'!$A$3:$V$504,R$1,0)</f>
        <v>Porcentual</v>
      </c>
      <c r="S336" t="str">
        <f>VLOOKUP($A336,'Plan de acci�n consolidado 2025'!$A$3:$V$504,S$1,0)</f>
        <v>% de Recursos decididos / 60% de Recursos por decidir</v>
      </c>
      <c r="T336" s="183" t="str">
        <f>VLOOKUP($A336,'Plan de acci�n consolidado 2025'!$A$3:$V$504,T$1,0)</f>
        <v>2025-01-02</v>
      </c>
      <c r="U336" s="183" t="str">
        <f>VLOOKUP($A336,'Plan de acci�n consolidado 2025'!$A$3:$V$504,U$1,0)</f>
        <v>2025-12-31</v>
      </c>
      <c r="V336" t="str">
        <f>VLOOKUP($A336,'Plan de acci�n consolidado 2025'!$A$3:$V$504,V$1,0)</f>
        <v>2000-DESPACHO DEL SUPERINTENDENTE DELEGADO PARA LA PROPIEDAD INDUSTRIAL</v>
      </c>
      <c r="W336"/>
      <c r="X336"/>
    </row>
    <row r="337" spans="1:24" x14ac:dyDescent="0.25">
      <c r="A337" s="31" t="s">
        <v>1008</v>
      </c>
      <c r="B337" t="str">
        <f>VLOOKUP($A337,'Plan de acci�n consolidado 2025'!$A$3:$V$504,B$1,0)</f>
        <v>2000-DESPACHO DEL SUPERINTENDENTE DELEGADO PARA LA PROPIEDAD INDUSTRIAL</v>
      </c>
      <c r="C337">
        <f>VLOOKUP($A337,'Plan de acci�n consolidado 2025'!$A$3:$V$504,C$1,0)</f>
        <v>1</v>
      </c>
      <c r="D337" t="str">
        <f>VLOOKUP($A337,'Plan de acci�n consolidado 2025'!$A$3:$V$504,D$1,0)</f>
        <v>Actividad propia</v>
      </c>
      <c r="E337" t="str">
        <f>VLOOKUP($A337,'Plan de acci�n consolidado 2025'!$A$3:$V$504,E$1,0)</f>
        <v>2000.1.1</v>
      </c>
      <c r="F337" t="str">
        <f>VLOOKUP($A337,'Plan de acci�n consolidado 2025'!$A$3:$V$504,F$1,0)</f>
        <v>N/A</v>
      </c>
      <c r="G337" t="str">
        <f>VLOOKUP($A337,'Plan de acci�n consolidado 2025'!$A$3:$V$504,G$1,0)</f>
        <v>N/A</v>
      </c>
      <c r="H337" t="str">
        <f>VLOOKUP($A337,'Plan de acci�n consolidado 2025'!$A$3:$V$504,H$1,0)</f>
        <v>N/A</v>
      </c>
      <c r="I337" t="str">
        <f>VLOOKUP($A337,'Plan de acci�n consolidado 2025'!$A$3:$V$504,I$1,0)</f>
        <v>N/A</v>
      </c>
      <c r="J337" t="str">
        <f>VLOOKUP($A337,'Plan de acci�n consolidado 2025'!$A$3:$V$504,J$1,0)</f>
        <v>N/A</v>
      </c>
      <c r="K337" t="str">
        <f>VLOOKUP($A337,'Plan de acci�n consolidado 2025'!$A$3:$V$504,K$1,0)</f>
        <v>N/A</v>
      </c>
      <c r="L337" t="str">
        <f>VLOOKUP($A337,'Plan de acci�n consolidado 2025'!$A$3:$V$504,L$1,0)</f>
        <v>N/A</v>
      </c>
      <c r="M337" t="str">
        <f>VLOOKUP($A337,'Plan de acci�n consolidado 2025'!$A$3:$V$504,M$1,0)</f>
        <v>N/A</v>
      </c>
      <c r="N337" t="str">
        <f>VLOOKUP($A337,'Plan de acci�n consolidado 2025'!$A$3:$V$504,N$1,0)</f>
        <v>N/A</v>
      </c>
      <c r="O337" t="str">
        <f>VLOOKUP($A337,'Plan de acci�n consolidado 2025'!$A$3:$V$504,O$1,0)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337">
        <f>VLOOKUP($A337,'Plan de acci�n consolidado 2025'!$A$3:$V$504,P$1,0)</f>
        <v>100</v>
      </c>
      <c r="Q337">
        <f>VLOOKUP($A337,'Plan de acci�n consolidado 2025'!$A$3:$V$504,Q$1,0)</f>
        <v>60</v>
      </c>
      <c r="R337" t="str">
        <f>VLOOKUP($A337,'Plan de acci�n consolidado 2025'!$A$3:$V$504,R$1,0)</f>
        <v>Porcentual</v>
      </c>
      <c r="S337" t="str">
        <f>VLOOKUP($A337,'Plan de acci�n consolidado 2025'!$A$3:$V$504,S$1,0)</f>
        <v>% de Recursos decididos / 60% de Recursos por decidir</v>
      </c>
      <c r="T337" s="183" t="str">
        <f>VLOOKUP($A337,'Plan de acci�n consolidado 2025'!$A$3:$V$504,T$1,0)</f>
        <v>2025-01-02</v>
      </c>
      <c r="U337" s="183" t="str">
        <f>VLOOKUP($A337,'Plan de acci�n consolidado 2025'!$A$3:$V$504,U$1,0)</f>
        <v>2025-12-31</v>
      </c>
      <c r="V337" t="str">
        <f>VLOOKUP($A337,'Plan de acci�n consolidado 2025'!$A$3:$V$504,V$1,0)</f>
        <v>2000-DESPACHO DEL SUPERINTENDENTE DELEGADO PARA LA PROPIEDAD INDUSTRIAL</v>
      </c>
      <c r="W337"/>
      <c r="X337"/>
    </row>
    <row r="338" spans="1:24" x14ac:dyDescent="0.25">
      <c r="A338" s="31" t="s">
        <v>1009</v>
      </c>
      <c r="B338" t="str">
        <f>VLOOKUP($A338,'Plan de acci�n consolidado 2025'!$A$3:$V$504,B$1,0)</f>
        <v>2000-DESPACHO DEL SUPERINTENDENTE DELEGADO PARA LA PROPIEDAD INDUSTRIAL</v>
      </c>
      <c r="C338">
        <f>VLOOKUP($A338,'Plan de acci�n consolidado 2025'!$A$3:$V$504,C$1,0)</f>
        <v>1</v>
      </c>
      <c r="D338" t="str">
        <f>VLOOKUP($A338,'Plan de acci�n consolidado 2025'!$A$3:$V$504,D$1,0)</f>
        <v>Producto</v>
      </c>
      <c r="E338" t="str">
        <f>VLOOKUP($A338,'Plan de acci�n consolidado 2025'!$A$3:$V$504,E$1,0)</f>
        <v>2000.2</v>
      </c>
      <c r="F338" t="str">
        <f>VLOOKUP($A338,'Plan de acci�n consolidado 2025'!$A$3:$V$504,F$1,0)</f>
        <v>N/A</v>
      </c>
      <c r="G338" t="str">
        <f>VLOOKUP($A338,'Plan de acci�n consolidado 2025'!$A$3:$V$504,G$1,0)</f>
        <v xml:space="preserve">Fortalecer la gestión de la información, el conocimiento y la innovación para optimizar la capacidad institucional 
</v>
      </c>
      <c r="H338" t="str">
        <f>VLOOKUP($A338,'Plan de acci�n consolidado 2025'!$A$3:$V$504,H$1,0)</f>
        <v xml:space="preserve">Cumplimiento de productos del PAI asociados a Fortalecer la gestión de la información, el conocimiento y la innovación para optimizar la capacidad institucional 
</v>
      </c>
      <c r="I338" t="str">
        <f>VLOOKUP($A338,'Plan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8" t="str">
        <f>VLOOKUP($A338,'Plan de acci�n consolidado 2025'!$A$3:$V$504,J$1,0)</f>
        <v xml:space="preserve">PND - 5-31-5-b- Convergencia regional - Entidades públicas territoriales y nacionales fortalecidas </v>
      </c>
      <c r="K338" t="str">
        <f>VLOOKUP($A338,'Plan de acci�n consolidado 2025'!$A$3:$V$504,K$1,0)</f>
        <v>Si</v>
      </c>
      <c r="L338" t="str">
        <f>VLOOKUP($A338,'Plan de acci�n consolidado 2025'!$A$3:$V$504,L$1,0)</f>
        <v>N/A</v>
      </c>
      <c r="M338" t="str">
        <f>VLOOKUP($A338,'Plan de acci�n consolidado 2025'!$A$3:$V$504,M$1,0)</f>
        <v>Política Servicio al Ciudadano_DIMENSIÓN Gestión con Valores para Resultados</v>
      </c>
      <c r="N338" t="str">
        <f>VLOOKUP($A338,'Plan de acci�n consolidado 2025'!$A$3:$V$504,N$1,0)</f>
        <v>N/A</v>
      </c>
      <c r="O338" t="str">
        <f>VLOOKUP($A338,'Plan de acci�n consolidado 2025'!$A$3:$V$504,O$1,0)</f>
        <v>Protocolo para la promoción, sensibilización y orientación al ciudadano en temas de Propiedad Industrial, mediante comunicación clara, oportuna y veraz, socializado (Acta de socialización firmada)</v>
      </c>
      <c r="P338">
        <f>VLOOKUP($A338,'Plan de acci�n consolidado 2025'!$A$3:$V$504,P$1,0)</f>
        <v>10</v>
      </c>
      <c r="Q338">
        <f>VLOOKUP($A338,'Plan de acci�n consolidado 2025'!$A$3:$V$504,Q$1,0)</f>
        <v>1</v>
      </c>
      <c r="R338" t="str">
        <f>VLOOKUP($A338,'Plan de acci�n consolidado 2025'!$A$3:$V$504,R$1,0)</f>
        <v>Númerica</v>
      </c>
      <c r="S338" t="str">
        <f>VLOOKUP($A338,'Plan de acci�n consolidado 2025'!$A$3:$V$504,S$1,0)</f>
        <v># de Protocolos socializados / 1 Protocolo por socializar</v>
      </c>
      <c r="T338" s="183" t="str">
        <f>VLOOKUP($A338,'Plan de acci�n consolidado 2025'!$A$3:$V$504,T$1,0)</f>
        <v>2025-03-03</v>
      </c>
      <c r="U338" s="183" t="str">
        <f>VLOOKUP($A338,'Plan de acci�n consolidado 2025'!$A$3:$V$504,U$1,0)</f>
        <v>2025-10-31</v>
      </c>
      <c r="V338" t="str">
        <f>VLOOKUP($A338,'Plan de acci�n consolidado 2025'!$A$3:$V$504,V$1,0)</f>
        <v>2000-DESPACHO DEL SUPERINTENDENTE DELEGADO PARA LA PROPIEDAD INDUSTRIAL;
2023-GRUPO DE TRABAJO DE CENTRO DE INFORMACIÓN TECNOLÓGICA Y APOYO A LA GESTIÓN DE PROPIEDAD LA INDUSTRIAL</v>
      </c>
      <c r="W338"/>
      <c r="X338"/>
    </row>
    <row r="339" spans="1:24" x14ac:dyDescent="0.25">
      <c r="A339" s="31" t="s">
        <v>1012</v>
      </c>
      <c r="B339" t="str">
        <f>VLOOKUP($A339,'Plan de acci�n consolidado 2025'!$A$3:$V$504,B$1,0)</f>
        <v>2000-DESPACHO DEL SUPERINTENDENTE DELEGADO PARA LA PROPIEDAD INDUSTRIAL</v>
      </c>
      <c r="C339">
        <f>VLOOKUP($A339,'Plan de acci�n consolidado 2025'!$A$3:$V$504,C$1,0)</f>
        <v>1</v>
      </c>
      <c r="D339" t="str">
        <f>VLOOKUP($A339,'Plan de acci�n consolidado 2025'!$A$3:$V$504,D$1,0)</f>
        <v>Actividad sin participaci�n</v>
      </c>
      <c r="E339" t="str">
        <f>VLOOKUP($A339,'Plan de acci�n consolidado 2025'!$A$3:$V$504,E$1,0)</f>
        <v>2000.2.1</v>
      </c>
      <c r="F339" t="str">
        <f>VLOOKUP($A339,'Plan de acci�n consolidado 2025'!$A$3:$V$504,F$1,0)</f>
        <v>N/A</v>
      </c>
      <c r="G339" t="str">
        <f>VLOOKUP($A339,'Plan de acci�n consolidado 2025'!$A$3:$V$504,G$1,0)</f>
        <v>N/A</v>
      </c>
      <c r="H339" t="str">
        <f>VLOOKUP($A339,'Plan de acci�n consolidado 2025'!$A$3:$V$504,H$1,0)</f>
        <v>N/A</v>
      </c>
      <c r="I339" t="str">
        <f>VLOOKUP($A339,'Plan de acci�n consolidado 2025'!$A$3:$V$504,I$1,0)</f>
        <v>N/A</v>
      </c>
      <c r="J339" t="str">
        <f>VLOOKUP($A339,'Plan de acci�n consolidado 2025'!$A$3:$V$504,J$1,0)</f>
        <v>N/A</v>
      </c>
      <c r="K339" t="str">
        <f>VLOOKUP($A339,'Plan de acci�n consolidado 2025'!$A$3:$V$504,K$1,0)</f>
        <v>N/A</v>
      </c>
      <c r="L339" t="str">
        <f>VLOOKUP($A339,'Plan de acci�n consolidado 2025'!$A$3:$V$504,L$1,0)</f>
        <v>N/A</v>
      </c>
      <c r="M339" t="str">
        <f>VLOOKUP($A339,'Plan de acci�n consolidado 2025'!$A$3:$V$504,M$1,0)</f>
        <v>N/A</v>
      </c>
      <c r="N339" t="str">
        <f>VLOOKUP($A339,'Plan de acci�n consolidado 2025'!$A$3:$V$504,N$1,0)</f>
        <v>N/A</v>
      </c>
      <c r="O339" t="str">
        <f>VLOOKUP($A339,'Plan de acci�n consolidado 2025'!$A$3:$V$504,O$1,0)</f>
        <v>Definir la estructura y contenido del protocolo (Estructura y contenido del Protocolo definida)</v>
      </c>
      <c r="P339">
        <f>VLOOKUP($A339,'Plan de acci�n consolidado 2025'!$A$3:$V$504,P$1,0)</f>
        <v>0</v>
      </c>
      <c r="Q339">
        <f>VLOOKUP($A339,'Plan de acci�n consolidado 2025'!$A$3:$V$504,Q$1,0)</f>
        <v>1</v>
      </c>
      <c r="R339" t="str">
        <f>VLOOKUP($A339,'Plan de acci�n consolidado 2025'!$A$3:$V$504,R$1,0)</f>
        <v>Númerica</v>
      </c>
      <c r="S339" t="str">
        <f>VLOOKUP($A339,'Plan de acci�n consolidado 2025'!$A$3:$V$504,S$1,0)</f>
        <v># de Estructuras y contenidos definidos / 1 Estructura y contenido por definir</v>
      </c>
      <c r="T339" s="183" t="str">
        <f>VLOOKUP($A339,'Plan de acci�n consolidado 2025'!$A$3:$V$504,T$1,0)</f>
        <v>2025-03-03</v>
      </c>
      <c r="U339" s="183" t="str">
        <f>VLOOKUP($A339,'Plan de acci�n consolidado 2025'!$A$3:$V$504,U$1,0)</f>
        <v>2025-03-31</v>
      </c>
      <c r="V339" t="str">
        <f>VLOOKUP($A339,'Plan de acci�n consolidado 2025'!$A$3:$V$504,V$1,0)</f>
        <v>2023-GRUPO DE TRABAJO DE CENTRO DE INFORMACIÓN TECNOLÓGICA Y APOYO A LA GESTIÓN DE PROPIEDAD LA INDUSTRIAL</v>
      </c>
      <c r="W339"/>
      <c r="X339"/>
    </row>
    <row r="340" spans="1:24" x14ac:dyDescent="0.25">
      <c r="A340" s="31" t="s">
        <v>1014</v>
      </c>
      <c r="B340" t="str">
        <f>VLOOKUP($A340,'Plan de acci�n consolidado 2025'!$A$3:$V$504,B$1,0)</f>
        <v>2000-DESPACHO DEL SUPERINTENDENTE DELEGADO PARA LA PROPIEDAD INDUSTRIAL</v>
      </c>
      <c r="C340">
        <f>VLOOKUP($A340,'Plan de acci�n consolidado 2025'!$A$3:$V$504,C$1,0)</f>
        <v>1</v>
      </c>
      <c r="D340" t="str">
        <f>VLOOKUP($A340,'Plan de acci�n consolidado 2025'!$A$3:$V$504,D$1,0)</f>
        <v>Actividad propia</v>
      </c>
      <c r="E340" t="str">
        <f>VLOOKUP($A340,'Plan de acci�n consolidado 2025'!$A$3:$V$504,E$1,0)</f>
        <v>2000.2.2</v>
      </c>
      <c r="F340" t="str">
        <f>VLOOKUP($A340,'Plan de acci�n consolidado 2025'!$A$3:$V$504,F$1,0)</f>
        <v>N/A</v>
      </c>
      <c r="G340" t="str">
        <f>VLOOKUP($A340,'Plan de acci�n consolidado 2025'!$A$3:$V$504,G$1,0)</f>
        <v>N/A</v>
      </c>
      <c r="H340" t="str">
        <f>VLOOKUP($A340,'Plan de acci�n consolidado 2025'!$A$3:$V$504,H$1,0)</f>
        <v>N/A</v>
      </c>
      <c r="I340" t="str">
        <f>VLOOKUP($A340,'Plan de acci�n consolidado 2025'!$A$3:$V$504,I$1,0)</f>
        <v>N/A</v>
      </c>
      <c r="J340" t="str">
        <f>VLOOKUP($A340,'Plan de acci�n consolidado 2025'!$A$3:$V$504,J$1,0)</f>
        <v>N/A</v>
      </c>
      <c r="K340" t="str">
        <f>VLOOKUP($A340,'Plan de acci�n consolidado 2025'!$A$3:$V$504,K$1,0)</f>
        <v>N/A</v>
      </c>
      <c r="L340" t="str">
        <f>VLOOKUP($A340,'Plan de acci�n consolidado 2025'!$A$3:$V$504,L$1,0)</f>
        <v>N/A</v>
      </c>
      <c r="M340" t="str">
        <f>VLOOKUP($A340,'Plan de acci�n consolidado 2025'!$A$3:$V$504,M$1,0)</f>
        <v>N/A</v>
      </c>
      <c r="N340" t="str">
        <f>VLOOKUP($A340,'Plan de acci�n consolidado 2025'!$A$3:$V$504,N$1,0)</f>
        <v>N/A</v>
      </c>
      <c r="O340" t="str">
        <f>VLOOKUP($A340,'Plan de acci�n consolidado 2025'!$A$3:$V$504,O$1,0)</f>
        <v>Definir los lineamientos para la promoción,  sensibilización y orientación en temas de Propiedad Industrial que se desarrollarán en el protocolo (Lineamientos para la promoción definidos)</v>
      </c>
      <c r="P340">
        <f>VLOOKUP($A340,'Plan de acci�n consolidado 2025'!$A$3:$V$504,P$1,0)</f>
        <v>50</v>
      </c>
      <c r="Q340">
        <f>VLOOKUP($A340,'Plan de acci�n consolidado 2025'!$A$3:$V$504,Q$1,0)</f>
        <v>1</v>
      </c>
      <c r="R340" t="str">
        <f>VLOOKUP($A340,'Plan de acci�n consolidado 2025'!$A$3:$V$504,R$1,0)</f>
        <v>Númerica</v>
      </c>
      <c r="S340" t="str">
        <f>VLOOKUP($A340,'Plan de acci�n consolidado 2025'!$A$3:$V$504,S$1,0)</f>
        <v># de Lineamientos definidos / 1 Lineamientos por definir</v>
      </c>
      <c r="T340" s="183" t="str">
        <f>VLOOKUP($A340,'Plan de acci�n consolidado 2025'!$A$3:$V$504,T$1,0)</f>
        <v>2025-04-01</v>
      </c>
      <c r="U340" s="183" t="str">
        <f>VLOOKUP($A340,'Plan de acci�n consolidado 2025'!$A$3:$V$504,U$1,0)</f>
        <v>2025-05-30</v>
      </c>
      <c r="V340" t="str">
        <f>VLOOKUP($A340,'Plan de acci�n consolidado 2025'!$A$3:$V$504,V$1,0)</f>
        <v>2000-DESPACHO DEL SUPERINTENDENTE DELEGADO PARA LA PROPIEDAD INDUSTRIAL;
2023-GRUPO DE TRABAJO DE CENTRO DE INFORMACIÓN TECNOLÓGICA Y APOYO A LA GESTIÓN DE PROPIEDAD LA INDUSTRIAL</v>
      </c>
      <c r="W340"/>
      <c r="X340"/>
    </row>
    <row r="341" spans="1:24" x14ac:dyDescent="0.25">
      <c r="A341" s="31" t="s">
        <v>1016</v>
      </c>
      <c r="B341" t="str">
        <f>VLOOKUP($A341,'Plan de acci�n consolidado 2025'!$A$3:$V$504,B$1,0)</f>
        <v>2000-DESPACHO DEL SUPERINTENDENTE DELEGADO PARA LA PROPIEDAD INDUSTRIAL</v>
      </c>
      <c r="C341">
        <f>VLOOKUP($A341,'Plan de acci�n consolidado 2025'!$A$3:$V$504,C$1,0)</f>
        <v>1</v>
      </c>
      <c r="D341" t="str">
        <f>VLOOKUP($A341,'Plan de acci�n consolidado 2025'!$A$3:$V$504,D$1,0)</f>
        <v>Actividad sin participaci�n</v>
      </c>
      <c r="E341" t="str">
        <f>VLOOKUP($A341,'Plan de acci�n consolidado 2025'!$A$3:$V$504,E$1,0)</f>
        <v>2000.2.3</v>
      </c>
      <c r="F341" t="str">
        <f>VLOOKUP($A341,'Plan de acci�n consolidado 2025'!$A$3:$V$504,F$1,0)</f>
        <v>N/A</v>
      </c>
      <c r="G341" t="str">
        <f>VLOOKUP($A341,'Plan de acci�n consolidado 2025'!$A$3:$V$504,G$1,0)</f>
        <v>N/A</v>
      </c>
      <c r="H341" t="str">
        <f>VLOOKUP($A341,'Plan de acci�n consolidado 2025'!$A$3:$V$504,H$1,0)</f>
        <v>N/A</v>
      </c>
      <c r="I341" t="str">
        <f>VLOOKUP($A341,'Plan de acci�n consolidado 2025'!$A$3:$V$504,I$1,0)</f>
        <v>N/A</v>
      </c>
      <c r="J341" t="str">
        <f>VLOOKUP($A341,'Plan de acci�n consolidado 2025'!$A$3:$V$504,J$1,0)</f>
        <v>N/A</v>
      </c>
      <c r="K341" t="str">
        <f>VLOOKUP($A341,'Plan de acci�n consolidado 2025'!$A$3:$V$504,K$1,0)</f>
        <v>N/A</v>
      </c>
      <c r="L341" t="str">
        <f>VLOOKUP($A341,'Plan de acci�n consolidado 2025'!$A$3:$V$504,L$1,0)</f>
        <v>N/A</v>
      </c>
      <c r="M341" t="str">
        <f>VLOOKUP($A341,'Plan de acci�n consolidado 2025'!$A$3:$V$504,M$1,0)</f>
        <v>N/A</v>
      </c>
      <c r="N341" t="str">
        <f>VLOOKUP($A341,'Plan de acci�n consolidado 2025'!$A$3:$V$504,N$1,0)</f>
        <v>N/A</v>
      </c>
      <c r="O341" t="str">
        <f>VLOOKUP($A341,'Plan de acci�n consolidado 2025'!$A$3:$V$504,O$1,0)</f>
        <v>Elaborar el protocolo para la promoción,  sensibilización y orientación en temas de Propiedad Industrial (Protocolo elaborado)</v>
      </c>
      <c r="P341">
        <f>VLOOKUP($A341,'Plan de acci�n consolidado 2025'!$A$3:$V$504,P$1,0)</f>
        <v>0</v>
      </c>
      <c r="Q341">
        <f>VLOOKUP($A341,'Plan de acci�n consolidado 2025'!$A$3:$V$504,Q$1,0)</f>
        <v>1</v>
      </c>
      <c r="R341" t="str">
        <f>VLOOKUP($A341,'Plan de acci�n consolidado 2025'!$A$3:$V$504,R$1,0)</f>
        <v>Númerica</v>
      </c>
      <c r="S341" t="str">
        <f>VLOOKUP($A341,'Plan de acci�n consolidado 2025'!$A$3:$V$504,S$1,0)</f>
        <v># de Protocolos elaborados / 1 Protocolo por elaborar</v>
      </c>
      <c r="T341" s="183" t="str">
        <f>VLOOKUP($A341,'Plan de acci�n consolidado 2025'!$A$3:$V$504,T$1,0)</f>
        <v>2025-06-03</v>
      </c>
      <c r="U341" s="183" t="str">
        <f>VLOOKUP($A341,'Plan de acci�n consolidado 2025'!$A$3:$V$504,U$1,0)</f>
        <v>2025-08-29</v>
      </c>
      <c r="V341" t="str">
        <f>VLOOKUP($A341,'Plan de acci�n consolidado 2025'!$A$3:$V$504,V$1,0)</f>
        <v>2023-GRUPO DE TRABAJO DE CENTRO DE INFORMACIÓN TECNOLÓGICA Y APOYO A LA GESTIÓN DE PROPIEDAD LA INDUSTRIAL</v>
      </c>
      <c r="W341"/>
      <c r="X341"/>
    </row>
    <row r="342" spans="1:24" x14ac:dyDescent="0.25">
      <c r="A342" s="31" t="s">
        <v>1018</v>
      </c>
      <c r="B342" t="str">
        <f>VLOOKUP($A342,'Plan de acci�n consolidado 2025'!$A$3:$V$504,B$1,0)</f>
        <v>2000-DESPACHO DEL SUPERINTENDENTE DELEGADO PARA LA PROPIEDAD INDUSTRIAL</v>
      </c>
      <c r="C342">
        <f>VLOOKUP($A342,'Plan de acci�n consolidado 2025'!$A$3:$V$504,C$1,0)</f>
        <v>1</v>
      </c>
      <c r="D342" t="str">
        <f>VLOOKUP($A342,'Plan de acci�n consolidado 2025'!$A$3:$V$504,D$1,0)</f>
        <v>Actividad propia</v>
      </c>
      <c r="E342" t="str">
        <f>VLOOKUP($A342,'Plan de acci�n consolidado 2025'!$A$3:$V$504,E$1,0)</f>
        <v>2000.2.4</v>
      </c>
      <c r="F342" t="str">
        <f>VLOOKUP($A342,'Plan de acci�n consolidado 2025'!$A$3:$V$504,F$1,0)</f>
        <v>N/A</v>
      </c>
      <c r="G342" t="str">
        <f>VLOOKUP($A342,'Plan de acci�n consolidado 2025'!$A$3:$V$504,G$1,0)</f>
        <v>N/A</v>
      </c>
      <c r="H342" t="str">
        <f>VLOOKUP($A342,'Plan de acci�n consolidado 2025'!$A$3:$V$504,H$1,0)</f>
        <v>N/A</v>
      </c>
      <c r="I342" t="str">
        <f>VLOOKUP($A342,'Plan de acci�n consolidado 2025'!$A$3:$V$504,I$1,0)</f>
        <v>N/A</v>
      </c>
      <c r="J342" t="str">
        <f>VLOOKUP($A342,'Plan de acci�n consolidado 2025'!$A$3:$V$504,J$1,0)</f>
        <v>N/A</v>
      </c>
      <c r="K342" t="str">
        <f>VLOOKUP($A342,'Plan de acci�n consolidado 2025'!$A$3:$V$504,K$1,0)</f>
        <v>N/A</v>
      </c>
      <c r="L342" t="str">
        <f>VLOOKUP($A342,'Plan de acci�n consolidado 2025'!$A$3:$V$504,L$1,0)</f>
        <v>N/A</v>
      </c>
      <c r="M342" t="str">
        <f>VLOOKUP($A342,'Plan de acci�n consolidado 2025'!$A$3:$V$504,M$1,0)</f>
        <v>N/A</v>
      </c>
      <c r="N342" t="str">
        <f>VLOOKUP($A342,'Plan de acci�n consolidado 2025'!$A$3:$V$504,N$1,0)</f>
        <v>N/A</v>
      </c>
      <c r="O342" t="str">
        <f>VLOOKUP($A342,'Plan de acci�n consolidado 2025'!$A$3:$V$504,O$1,0)</f>
        <v>Socializar a OSCAE y a la Red de Protección al Consumidor, el protocolo para la promoción,  sensibilización y orientación en temas de Propiedad Industrial (Acta de socialización firmada)</v>
      </c>
      <c r="P342">
        <f>VLOOKUP($A342,'Plan de acci�n consolidado 2025'!$A$3:$V$504,P$1,0)</f>
        <v>50</v>
      </c>
      <c r="Q342">
        <f>VLOOKUP($A342,'Plan de acci�n consolidado 2025'!$A$3:$V$504,Q$1,0)</f>
        <v>1</v>
      </c>
      <c r="R342" t="str">
        <f>VLOOKUP($A342,'Plan de acci�n consolidado 2025'!$A$3:$V$504,R$1,0)</f>
        <v>Númerica</v>
      </c>
      <c r="S342" t="str">
        <f>VLOOKUP($A342,'Plan de acci�n consolidado 2025'!$A$3:$V$504,S$1,0)</f>
        <v># de Protocolos socializados / 1 Protocolo por socializar</v>
      </c>
      <c r="T342" s="183" t="str">
        <f>VLOOKUP($A342,'Plan de acci�n consolidado 2025'!$A$3:$V$504,T$1,0)</f>
        <v>2025-09-01</v>
      </c>
      <c r="U342" s="183" t="str">
        <f>VLOOKUP($A342,'Plan de acci�n consolidado 2025'!$A$3:$V$504,U$1,0)</f>
        <v>2025-10-31</v>
      </c>
      <c r="V342" t="str">
        <f>VLOOKUP($A342,'Plan de acci�n consolidado 2025'!$A$3:$V$504,V$1,0)</f>
        <v>2000-DESPACHO DEL SUPERINTENDENTE DELEGADO PARA LA PROPIEDAD INDUSTRIAL;
2023-GRUPO DE TRABAJO DE CENTRO DE INFORMACIÓN TECNOLÓGICA Y APOYO A LA GESTIÓN DE PROPIEDAD LA INDUSTRIAL</v>
      </c>
      <c r="W342"/>
      <c r="X342"/>
    </row>
    <row r="343" spans="1:24" x14ac:dyDescent="0.25">
      <c r="A343" s="31" t="s">
        <v>1019</v>
      </c>
      <c r="B343" t="str">
        <f>VLOOKUP($A343,'Plan de acci�n consolidado 2025'!$A$3:$V$504,B$1,0)</f>
        <v>2000-DESPACHO DEL SUPERINTENDENTE DELEGADO PARA LA PROPIEDAD INDUSTRIAL</v>
      </c>
      <c r="C343">
        <f>VLOOKUP($A343,'Plan de acci�n consolidado 2025'!$A$3:$V$504,C$1,0)</f>
        <v>1</v>
      </c>
      <c r="D343" t="str">
        <f>VLOOKUP($A343,'Plan de acci�n consolidado 2025'!$A$3:$V$504,D$1,0)</f>
        <v>Producto</v>
      </c>
      <c r="E343" t="str">
        <f>VLOOKUP($A343,'Plan de acci�n consolidado 2025'!$A$3:$V$504,E$1,0)</f>
        <v>2000.3</v>
      </c>
      <c r="F343" t="str">
        <f>VLOOKUP($A343,'Plan de acci�n consolidado 2025'!$A$3:$V$504,F$1,0)</f>
        <v>Operativo</v>
      </c>
      <c r="G343" t="str">
        <f>VLOOKUP($A343,'Plan de acci�n consolidado 2025'!$A$3:$V$504,G$1,0)</f>
        <v xml:space="preserve">Fortalecer la infraestructura, uso y aprovechamiento de las tecnologías de la información, para optimizar la capacidad institucional
</v>
      </c>
      <c r="H343" t="str">
        <f>VLOOKUP($A343,'Plan de acci�n consolidado 2025'!$A$3:$V$504,H$1,0)</f>
        <v xml:space="preserve">Cumplimiento de productos del PAI asociados a Fortalecer la infraestructura, uso y aprovechamiento de las tecnologías de la información, para optimizar la capacidad institucional
</v>
      </c>
      <c r="I343" t="str">
        <f>VLOOKUP($A343,'Plan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3" t="str">
        <f>VLOOKUP($A343,'Plan de acci�n consolidado 2025'!$A$3:$V$504,J$1,0)</f>
        <v xml:space="preserve">PND - 5-31-5-d- Convergencia regional - Gobierno digital para la gente </v>
      </c>
      <c r="K343" t="str">
        <f>VLOOKUP($A343,'Plan de acci�n consolidado 2025'!$A$3:$V$504,K$1,0)</f>
        <v>Si</v>
      </c>
      <c r="L343" t="str">
        <f>VLOOKUP($A343,'Plan de acci�n consolidado 2025'!$A$3:$V$504,L$1,0)</f>
        <v>N/A</v>
      </c>
      <c r="M343" t="str">
        <f>VLOOKUP($A343,'Plan de acci�n consolidado 2025'!$A$3:$V$504,M$1,0)</f>
        <v>Política Gestión Documental _DIMENSIÓN Información y Comunicación</v>
      </c>
      <c r="N343" t="str">
        <f>VLOOKUP($A343,'Plan de acci�n consolidado 2025'!$A$3:$V$504,N$1,0)</f>
        <v>N/A</v>
      </c>
      <c r="O343" t="str">
        <f>VLOOKUP($A343,'Plan de acci�n consolidado 2025'!$A$3:$V$504,O$1,0)</f>
        <v>Solución, mapa de ruta y documentación inicial en materia procedimental para el manejo del expediente electrónico - Segunda fase de estructura de expediente electrónico, realizada  (Informe elaborado)</v>
      </c>
      <c r="P343">
        <f>VLOOKUP($A343,'Plan de acci�n consolidado 2025'!$A$3:$V$504,P$1,0)</f>
        <v>10</v>
      </c>
      <c r="Q343">
        <f>VLOOKUP($A343,'Plan de acci�n consolidado 2025'!$A$3:$V$504,Q$1,0)</f>
        <v>1</v>
      </c>
      <c r="R343" t="str">
        <f>VLOOKUP($A343,'Plan de acci�n consolidado 2025'!$A$3:$V$504,R$1,0)</f>
        <v>Númerica</v>
      </c>
      <c r="S343" t="str">
        <f>VLOOKUP($A343,'Plan de acci�n consolidado 2025'!$A$3:$V$504,S$1,0)</f>
        <v># de soluciones realizadas / 1 Solución por realizar</v>
      </c>
      <c r="T343" s="183" t="str">
        <f>VLOOKUP($A343,'Plan de acci�n consolidado 2025'!$A$3:$V$504,T$1,0)</f>
        <v>2025-02-03</v>
      </c>
      <c r="U343" s="183" t="str">
        <f>VLOOKUP($A343,'Plan de acci�n consolidado 2025'!$A$3:$V$504,U$1,0)</f>
        <v>2025-11-28</v>
      </c>
      <c r="V343" t="str">
        <f>VLOOKUP($A343,'Plan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3"/>
      <c r="X343"/>
    </row>
    <row r="344" spans="1:24" x14ac:dyDescent="0.25">
      <c r="A344" s="31" t="s">
        <v>1023</v>
      </c>
      <c r="B344" t="str">
        <f>VLOOKUP($A344,'Plan de acci�n consolidado 2025'!$A$3:$V$504,B$1,0)</f>
        <v>2000-DESPACHO DEL SUPERINTENDENTE DELEGADO PARA LA PROPIEDAD INDUSTRIAL</v>
      </c>
      <c r="C344">
        <f>VLOOKUP($A344,'Plan de acci�n consolidado 2025'!$A$3:$V$504,C$1,0)</f>
        <v>1</v>
      </c>
      <c r="D344" t="str">
        <f>VLOOKUP($A344,'Plan de acci�n consolidado 2025'!$A$3:$V$504,D$1,0)</f>
        <v>Actividad propia</v>
      </c>
      <c r="E344" t="str">
        <f>VLOOKUP($A344,'Plan de acci�n consolidado 2025'!$A$3:$V$504,E$1,0)</f>
        <v>2000.3.1</v>
      </c>
      <c r="F344" t="str">
        <f>VLOOKUP($A344,'Plan de acci�n consolidado 2025'!$A$3:$V$504,F$1,0)</f>
        <v>N/A</v>
      </c>
      <c r="G344" t="str">
        <f>VLOOKUP($A344,'Plan de acci�n consolidado 2025'!$A$3:$V$504,G$1,0)</f>
        <v>N/A</v>
      </c>
      <c r="H344" t="str">
        <f>VLOOKUP($A344,'Plan de acci�n consolidado 2025'!$A$3:$V$504,H$1,0)</f>
        <v>N/A</v>
      </c>
      <c r="I344" t="str">
        <f>VLOOKUP($A344,'Plan de acci�n consolidado 2025'!$A$3:$V$504,I$1,0)</f>
        <v>N/A</v>
      </c>
      <c r="J344" t="str">
        <f>VLOOKUP($A344,'Plan de acci�n consolidado 2025'!$A$3:$V$504,J$1,0)</f>
        <v>N/A</v>
      </c>
      <c r="K344" t="str">
        <f>VLOOKUP($A344,'Plan de acci�n consolidado 2025'!$A$3:$V$504,K$1,0)</f>
        <v>N/A</v>
      </c>
      <c r="L344" t="str">
        <f>VLOOKUP($A344,'Plan de acci�n consolidado 2025'!$A$3:$V$504,L$1,0)</f>
        <v>N/A</v>
      </c>
      <c r="M344" t="str">
        <f>VLOOKUP($A344,'Plan de acci�n consolidado 2025'!$A$3:$V$504,M$1,0)</f>
        <v>N/A</v>
      </c>
      <c r="N344" t="str">
        <f>VLOOKUP($A344,'Plan de acci�n consolidado 2025'!$A$3:$V$504,N$1,0)</f>
        <v>N/A</v>
      </c>
      <c r="O344" t="str">
        <f>VLOOKUP($A344,'Plan de acci�n consolidado 2025'!$A$3:$V$504,O$1,0)</f>
        <v>Establecer cronograma para identificar el plan de trabajo a desarrollar (Cronograma establecido)</v>
      </c>
      <c r="P344">
        <f>VLOOKUP($A344,'Plan de acci�n consolidado 2025'!$A$3:$V$504,P$1,0)</f>
        <v>10</v>
      </c>
      <c r="Q344">
        <f>VLOOKUP($A344,'Plan de acci�n consolidado 2025'!$A$3:$V$504,Q$1,0)</f>
        <v>1</v>
      </c>
      <c r="R344" t="str">
        <f>VLOOKUP($A344,'Plan de acci�n consolidado 2025'!$A$3:$V$504,R$1,0)</f>
        <v>Númerica</v>
      </c>
      <c r="S344" t="str">
        <f>VLOOKUP($A344,'Plan de acci�n consolidado 2025'!$A$3:$V$504,S$1,0)</f>
        <v># de cronogramas establecidos / 1 Cronograma por establecer</v>
      </c>
      <c r="T344" s="183" t="str">
        <f>VLOOKUP($A344,'Plan de acci�n consolidado 2025'!$A$3:$V$504,T$1,0)</f>
        <v>2025-02-03</v>
      </c>
      <c r="U344" s="183" t="str">
        <f>VLOOKUP($A344,'Plan de acci�n consolidado 2025'!$A$3:$V$504,U$1,0)</f>
        <v>2025-02-28</v>
      </c>
      <c r="V344" t="str">
        <f>VLOOKUP($A344,'Plan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4"/>
      <c r="X344"/>
    </row>
    <row r="345" spans="1:24" x14ac:dyDescent="0.25">
      <c r="A345" s="31" t="s">
        <v>1025</v>
      </c>
      <c r="B345" t="str">
        <f>VLOOKUP($A345,'Plan de acci�n consolidado 2025'!$A$3:$V$504,B$1,0)</f>
        <v>2000-DESPACHO DEL SUPERINTENDENTE DELEGADO PARA LA PROPIEDAD INDUSTRIAL</v>
      </c>
      <c r="C345">
        <f>VLOOKUP($A345,'Plan de acci�n consolidado 2025'!$A$3:$V$504,C$1,0)</f>
        <v>1</v>
      </c>
      <c r="D345" t="str">
        <f>VLOOKUP($A345,'Plan de acci�n consolidado 2025'!$A$3:$V$504,D$1,0)</f>
        <v>Actividad propia</v>
      </c>
      <c r="E345" t="str">
        <f>VLOOKUP($A345,'Plan de acci�n consolidado 2025'!$A$3:$V$504,E$1,0)</f>
        <v>2000.3.2</v>
      </c>
      <c r="F345" t="str">
        <f>VLOOKUP($A345,'Plan de acci�n consolidado 2025'!$A$3:$V$504,F$1,0)</f>
        <v>N/A</v>
      </c>
      <c r="G345" t="str">
        <f>VLOOKUP($A345,'Plan de acci�n consolidado 2025'!$A$3:$V$504,G$1,0)</f>
        <v>N/A</v>
      </c>
      <c r="H345" t="str">
        <f>VLOOKUP($A345,'Plan de acci�n consolidado 2025'!$A$3:$V$504,H$1,0)</f>
        <v>N/A</v>
      </c>
      <c r="I345" t="str">
        <f>VLOOKUP($A345,'Plan de acci�n consolidado 2025'!$A$3:$V$504,I$1,0)</f>
        <v>N/A</v>
      </c>
      <c r="J345" t="str">
        <f>VLOOKUP($A345,'Plan de acci�n consolidado 2025'!$A$3:$V$504,J$1,0)</f>
        <v>N/A</v>
      </c>
      <c r="K345" t="str">
        <f>VLOOKUP($A345,'Plan de acci�n consolidado 2025'!$A$3:$V$504,K$1,0)</f>
        <v>N/A</v>
      </c>
      <c r="L345" t="str">
        <f>VLOOKUP($A345,'Plan de acci�n consolidado 2025'!$A$3:$V$504,L$1,0)</f>
        <v>N/A</v>
      </c>
      <c r="M345" t="str">
        <f>VLOOKUP($A345,'Plan de acci�n consolidado 2025'!$A$3:$V$504,M$1,0)</f>
        <v>N/A</v>
      </c>
      <c r="N345" t="str">
        <f>VLOOKUP($A345,'Plan de acci�n consolidado 2025'!$A$3:$V$504,N$1,0)</f>
        <v>N/A</v>
      </c>
      <c r="O345" t="str">
        <f>VLOOKUP($A345,'Plan de acci�n consolidado 2025'!$A$3:$V$504,O$1,0)</f>
        <v>Realizar el seguimiento a las actividades planeadas en el cronograma (Informes de seguimiento a las actividades planeadas en el cronograma)</v>
      </c>
      <c r="P345">
        <f>VLOOKUP($A345,'Plan de acci�n consolidado 2025'!$A$3:$V$504,P$1,0)</f>
        <v>60</v>
      </c>
      <c r="Q345">
        <f>VLOOKUP($A345,'Plan de acci�n consolidado 2025'!$A$3:$V$504,Q$1,0)</f>
        <v>8</v>
      </c>
      <c r="R345" t="str">
        <f>VLOOKUP($A345,'Plan de acci�n consolidado 2025'!$A$3:$V$504,R$1,0)</f>
        <v>Númerica</v>
      </c>
      <c r="S345" t="str">
        <f>VLOOKUP($A345,'Plan de acci�n consolidado 2025'!$A$3:$V$504,S$1,0)</f>
        <v># de seguimientos realizados / 8 seguimientos por realizar</v>
      </c>
      <c r="T345" s="183" t="str">
        <f>VLOOKUP($A345,'Plan de acci�n consolidado 2025'!$A$3:$V$504,T$1,0)</f>
        <v>2025-03-03</v>
      </c>
      <c r="U345" s="183" t="str">
        <f>VLOOKUP($A345,'Plan de acci�n consolidado 2025'!$A$3:$V$504,U$1,0)</f>
        <v>2025-10-31</v>
      </c>
      <c r="V345" t="str">
        <f>VLOOKUP($A345,'Plan de acci�n consolidado 2025'!$A$3:$V$504,V$1,0)</f>
        <v>2000-DESPACHO DEL SUPERINTENDENTE DELEGADO PARA LA PROPIEDAD INDUSTRIAL</v>
      </c>
      <c r="W345"/>
      <c r="X345"/>
    </row>
    <row r="346" spans="1:24" x14ac:dyDescent="0.25">
      <c r="A346" s="31" t="s">
        <v>1027</v>
      </c>
      <c r="B346" t="str">
        <f>VLOOKUP($A346,'Plan de acci�n consolidado 2025'!$A$3:$V$504,B$1,0)</f>
        <v>2000-DESPACHO DEL SUPERINTENDENTE DELEGADO PARA LA PROPIEDAD INDUSTRIAL</v>
      </c>
      <c r="C346">
        <f>VLOOKUP($A346,'Plan de acci�n consolidado 2025'!$A$3:$V$504,C$1,0)</f>
        <v>1</v>
      </c>
      <c r="D346" t="str">
        <f>VLOOKUP($A346,'Plan de acci�n consolidado 2025'!$A$3:$V$504,D$1,0)</f>
        <v>Actividad propia</v>
      </c>
      <c r="E346" t="str">
        <f>VLOOKUP($A346,'Plan de acci�n consolidado 2025'!$A$3:$V$504,E$1,0)</f>
        <v>2000.3.3</v>
      </c>
      <c r="F346" t="str">
        <f>VLOOKUP($A346,'Plan de acci�n consolidado 2025'!$A$3:$V$504,F$1,0)</f>
        <v>N/A</v>
      </c>
      <c r="G346" t="str">
        <f>VLOOKUP($A346,'Plan de acci�n consolidado 2025'!$A$3:$V$504,G$1,0)</f>
        <v>N/A</v>
      </c>
      <c r="H346" t="str">
        <f>VLOOKUP($A346,'Plan de acci�n consolidado 2025'!$A$3:$V$504,H$1,0)</f>
        <v>N/A</v>
      </c>
      <c r="I346" t="str">
        <f>VLOOKUP($A346,'Plan de acci�n consolidado 2025'!$A$3:$V$504,I$1,0)</f>
        <v>N/A</v>
      </c>
      <c r="J346" t="str">
        <f>VLOOKUP($A346,'Plan de acci�n consolidado 2025'!$A$3:$V$504,J$1,0)</f>
        <v>N/A</v>
      </c>
      <c r="K346" t="str">
        <f>VLOOKUP($A346,'Plan de acci�n consolidado 2025'!$A$3:$V$504,K$1,0)</f>
        <v>N/A</v>
      </c>
      <c r="L346" t="str">
        <f>VLOOKUP($A346,'Plan de acci�n consolidado 2025'!$A$3:$V$504,L$1,0)</f>
        <v>N/A</v>
      </c>
      <c r="M346" t="str">
        <f>VLOOKUP($A346,'Plan de acci�n consolidado 2025'!$A$3:$V$504,M$1,0)</f>
        <v>N/A</v>
      </c>
      <c r="N346" t="str">
        <f>VLOOKUP($A346,'Plan de acci�n consolidado 2025'!$A$3:$V$504,N$1,0)</f>
        <v>N/A</v>
      </c>
      <c r="O346" t="str">
        <f>VLOOKUP($A346,'Plan de acci�n consolidado 2025'!$A$3:$V$504,O$1,0)</f>
        <v>Elaborar informe de brechas (Informe elaborado)</v>
      </c>
      <c r="P346">
        <f>VLOOKUP($A346,'Plan de acci�n consolidado 2025'!$A$3:$V$504,P$1,0)</f>
        <v>30</v>
      </c>
      <c r="Q346">
        <f>VLOOKUP($A346,'Plan de acci�n consolidado 2025'!$A$3:$V$504,Q$1,0)</f>
        <v>1</v>
      </c>
      <c r="R346" t="str">
        <f>VLOOKUP($A346,'Plan de acci�n consolidado 2025'!$A$3:$V$504,R$1,0)</f>
        <v>Númerica</v>
      </c>
      <c r="S346" t="str">
        <f>VLOOKUP($A346,'Plan de acci�n consolidado 2025'!$A$3:$V$504,S$1,0)</f>
        <v># de informes realizados / 1 informes por realizar</v>
      </c>
      <c r="T346" s="183" t="str">
        <f>VLOOKUP($A346,'Plan de acci�n consolidado 2025'!$A$3:$V$504,T$1,0)</f>
        <v>2025-11-04</v>
      </c>
      <c r="U346" s="183" t="str">
        <f>VLOOKUP($A346,'Plan de acci�n consolidado 2025'!$A$3:$V$504,U$1,0)</f>
        <v>2025-11-28</v>
      </c>
      <c r="V346" t="str">
        <f>VLOOKUP($A346,'Plan de acci�n consolidado 2025'!$A$3:$V$504,V$1,0)</f>
        <v>141-GRUPO DE TRABAJO DE GESTIÓN DOCUMENTAL Y ARCHIVO;
20-OFICINA DE TECNOLOGÍA E INFORMÁTICA;
2000-DESPACHO DEL SUPERINTENDENTE DELEGADO PARA LA PROPIEDAD INDUSTRIAL;
2020-DIRECCIÓN DE NUEVAS CREACIONES;
30-OFICINA ASESORA DE PLANEACIÓN</v>
      </c>
      <c r="W346"/>
      <c r="X346"/>
    </row>
    <row r="347" spans="1:24" x14ac:dyDescent="0.25">
      <c r="A347" s="31" t="s">
        <v>1029</v>
      </c>
      <c r="B347" t="str">
        <f>VLOOKUP($A347,'Plan de acci�n consolidado 2025'!$A$3:$V$504,B$1,0)</f>
        <v>2000-DESPACHO DEL SUPERINTENDENTE DELEGADO PARA LA PROPIEDAD INDUSTRIAL</v>
      </c>
      <c r="C347">
        <f>VLOOKUP($A347,'Plan de acci�n consolidado 2025'!$A$3:$V$504,C$1,0)</f>
        <v>1</v>
      </c>
      <c r="D347" t="str">
        <f>VLOOKUP($A347,'Plan de acci�n consolidado 2025'!$A$3:$V$504,D$1,0)</f>
        <v>Producto</v>
      </c>
      <c r="E347" t="str">
        <f>VLOOKUP($A347,'Plan de acci�n consolidado 2025'!$A$3:$V$504,E$1,0)</f>
        <v>2000.4</v>
      </c>
      <c r="F347" t="str">
        <f>VLOOKUP($A347,'Plan de acci�n consolidado 2025'!$A$3:$V$504,F$1,0)</f>
        <v>Innovador</v>
      </c>
      <c r="G347" t="str">
        <f>VLOOKUP($A347,'Plan de acci�n consolidado 2025'!$A$3:$V$504,G$1,0)</f>
        <v xml:space="preserve">Fortalecer la infraestructura, uso y aprovechamiento de las tecnologías de la información, para optimizar la capacidad institucional
</v>
      </c>
      <c r="H347" t="str">
        <f>VLOOKUP($A347,'Plan de acci�n consolidado 2025'!$A$3:$V$504,H$1,0)</f>
        <v xml:space="preserve">Cumplimiento de productos del PAI asociados a Fortalecer la infraestructura, uso y aprovechamiento de las tecnologías de la información, para optimizar la capacidad institucional
</v>
      </c>
      <c r="I347" t="str">
        <f>VLOOKUP($A347,'Plan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7" t="str">
        <f>VLOOKUP($A347,'Plan de acci�n consolidado 2025'!$A$3:$V$504,J$1,0)</f>
        <v>N/A</v>
      </c>
      <c r="K347" t="str">
        <f>VLOOKUP($A347,'Plan de acci�n consolidado 2025'!$A$3:$V$504,K$1,0)</f>
        <v>Si</v>
      </c>
      <c r="L347" t="str">
        <f>VLOOKUP($A347,'Plan de acci�n consolidado 2025'!$A$3:$V$504,L$1,0)</f>
        <v>N/A</v>
      </c>
      <c r="M347" t="str">
        <f>VLOOKUP($A347,'Plan de acci�n consolidado 2025'!$A$3:$V$504,M$1,0)</f>
        <v>Política Gestión Documental _DIMENSIÓN Información y Comunicación</v>
      </c>
      <c r="N347" t="str">
        <f>VLOOKUP($A347,'Plan de acci�n consolidado 2025'!$A$3:$V$504,N$1,0)</f>
        <v>N/A</v>
      </c>
      <c r="O347" t="str">
        <f>VLOOKUP($A347,'Plan de acci�n consolidado 2025'!$A$3:$V$504,O$1,0)</f>
        <v>Protocolo para la conservación de evidencias en el entorno digital, gestión de pruebas digitales y el aseguramiento del acervo probatorio en entornos digitales, elaborado. (Protocolo elaborado)</v>
      </c>
      <c r="P347">
        <f>VLOOKUP($A347,'Plan de acci�n consolidado 2025'!$A$3:$V$504,P$1,0)</f>
        <v>10</v>
      </c>
      <c r="Q347">
        <f>VLOOKUP($A347,'Plan de acci�n consolidado 2025'!$A$3:$V$504,Q$1,0)</f>
        <v>1</v>
      </c>
      <c r="R347" t="str">
        <f>VLOOKUP($A347,'Plan de acci�n consolidado 2025'!$A$3:$V$504,R$1,0)</f>
        <v>Númerica</v>
      </c>
      <c r="S347" t="str">
        <f>VLOOKUP($A347,'Plan de acci�n consolidado 2025'!$A$3:$V$504,S$1,0)</f>
        <v># de Protocolos elaborados / 1 Protocolo por elaborar</v>
      </c>
      <c r="T347" s="183" t="str">
        <f>VLOOKUP($A347,'Plan de acci�n consolidado 2025'!$A$3:$V$504,T$1,0)</f>
        <v>2025-01-20</v>
      </c>
      <c r="U347" s="183" t="str">
        <f>VLOOKUP($A347,'Plan de acci�n consolidado 2025'!$A$3:$V$504,U$1,0)</f>
        <v>2025-11-28</v>
      </c>
      <c r="V347" t="str">
        <f>VLOOKUP($A347,'Plan de acci�n consolidado 2025'!$A$3:$V$504,V$1,0)</f>
        <v>10-OFICINA  ASESORA JURÍDICA;
20-OFICINA DE TECNOLOGÍA E INFORMÁTICA;
2000-DESPACHO DEL SUPERINTENDENTE DELEGADO PARA LA PROPIEDAD INDUSTRIAL;
2010-DIRECCION DE SIGNOS DISTINTIVOS;
2020-DIRECCIÓN DE NUEVAS CREACIONES</v>
      </c>
      <c r="W347"/>
      <c r="X347"/>
    </row>
    <row r="348" spans="1:24" x14ac:dyDescent="0.25">
      <c r="A348" s="31" t="s">
        <v>1031</v>
      </c>
      <c r="B348" t="str">
        <f>VLOOKUP($A348,'Plan de acci�n consolidado 2025'!$A$3:$V$504,B$1,0)</f>
        <v>2000-DESPACHO DEL SUPERINTENDENTE DELEGADO PARA LA PROPIEDAD INDUSTRIAL</v>
      </c>
      <c r="C348">
        <f>VLOOKUP($A348,'Plan de acci�n consolidado 2025'!$A$3:$V$504,C$1,0)</f>
        <v>1</v>
      </c>
      <c r="D348" t="str">
        <f>VLOOKUP($A348,'Plan de acci�n consolidado 2025'!$A$3:$V$504,D$1,0)</f>
        <v>Actividad propia</v>
      </c>
      <c r="E348" t="str">
        <f>VLOOKUP($A348,'Plan de acci�n consolidado 2025'!$A$3:$V$504,E$1,0)</f>
        <v>2000.4.1</v>
      </c>
      <c r="F348" t="str">
        <f>VLOOKUP($A348,'Plan de acci�n consolidado 2025'!$A$3:$V$504,F$1,0)</f>
        <v>N/A</v>
      </c>
      <c r="G348" t="str">
        <f>VLOOKUP($A348,'Plan de acci�n consolidado 2025'!$A$3:$V$504,G$1,0)</f>
        <v>N/A</v>
      </c>
      <c r="H348" t="str">
        <f>VLOOKUP($A348,'Plan de acci�n consolidado 2025'!$A$3:$V$504,H$1,0)</f>
        <v>N/A</v>
      </c>
      <c r="I348" t="str">
        <f>VLOOKUP($A348,'Plan de acci�n consolidado 2025'!$A$3:$V$504,I$1,0)</f>
        <v>N/A</v>
      </c>
      <c r="J348" t="str">
        <f>VLOOKUP($A348,'Plan de acci�n consolidado 2025'!$A$3:$V$504,J$1,0)</f>
        <v>N/A</v>
      </c>
      <c r="K348" t="str">
        <f>VLOOKUP($A348,'Plan de acci�n consolidado 2025'!$A$3:$V$504,K$1,0)</f>
        <v>N/A</v>
      </c>
      <c r="L348" t="str">
        <f>VLOOKUP($A348,'Plan de acci�n consolidado 2025'!$A$3:$V$504,L$1,0)</f>
        <v>N/A</v>
      </c>
      <c r="M348" t="str">
        <f>VLOOKUP($A348,'Plan de acci�n consolidado 2025'!$A$3:$V$504,M$1,0)</f>
        <v>N/A</v>
      </c>
      <c r="N348" t="str">
        <f>VLOOKUP($A348,'Plan de acci�n consolidado 2025'!$A$3:$V$504,N$1,0)</f>
        <v>N/A</v>
      </c>
      <c r="O348" t="str">
        <f>VLOOKUP($A348,'Plan de acci�n consolidado 2025'!$A$3:$V$504,O$1,0)</f>
        <v>Identificar los tipos de evidencia y fuentes que requieren de conservación en los trámites de PI  (Informe sobre tipos de evidencia y fuentes de conservación elaborado)</v>
      </c>
      <c r="P348">
        <f>VLOOKUP($A348,'Plan de acci�n consolidado 2025'!$A$3:$V$504,P$1,0)</f>
        <v>40</v>
      </c>
      <c r="Q348">
        <f>VLOOKUP($A348,'Plan de acci�n consolidado 2025'!$A$3:$V$504,Q$1,0)</f>
        <v>1</v>
      </c>
      <c r="R348" t="str">
        <f>VLOOKUP($A348,'Plan de acci�n consolidado 2025'!$A$3:$V$504,R$1,0)</f>
        <v>Númerica</v>
      </c>
      <c r="S348" t="str">
        <f>VLOOKUP($A348,'Plan de acci�n consolidado 2025'!$A$3:$V$504,S$1,0)</f>
        <v># de Identificación de evidencias y fuentes realizadas / 1 Identificación de evidencias y fuentes por realizar</v>
      </c>
      <c r="T348" s="183" t="str">
        <f>VLOOKUP($A348,'Plan de acci�n consolidado 2025'!$A$3:$V$504,T$1,0)</f>
        <v>2025-01-20</v>
      </c>
      <c r="U348" s="183" t="str">
        <f>VLOOKUP($A348,'Plan de acci�n consolidado 2025'!$A$3:$V$504,U$1,0)</f>
        <v>2025-02-28</v>
      </c>
      <c r="V348" t="str">
        <f>VLOOKUP($A348,'Plan de acci�n consolidado 2025'!$A$3:$V$504,V$1,0)</f>
        <v>20-OFICINA DE TECNOLOGÍA E INFORMÁTICA;
2000-DESPACHO DEL SUPERINTENDENTE DELEGADO PARA LA PROPIEDAD INDUSTRIAL;
2010-DIRECCION DE SIGNOS DISTINTIVOS;
2020-DIRECCIÓN DE NUEVAS CREACIONES</v>
      </c>
      <c r="W348"/>
      <c r="X348"/>
    </row>
    <row r="349" spans="1:24" x14ac:dyDescent="0.25">
      <c r="A349" s="31" t="s">
        <v>1034</v>
      </c>
      <c r="B349" t="str">
        <f>VLOOKUP($A349,'Plan de acci�n consolidado 2025'!$A$3:$V$504,B$1,0)</f>
        <v>2000-DESPACHO DEL SUPERINTENDENTE DELEGADO PARA LA PROPIEDAD INDUSTRIAL</v>
      </c>
      <c r="C349">
        <f>VLOOKUP($A349,'Plan de acci�n consolidado 2025'!$A$3:$V$504,C$1,0)</f>
        <v>1</v>
      </c>
      <c r="D349" t="str">
        <f>VLOOKUP($A349,'Plan de acci�n consolidado 2025'!$A$3:$V$504,D$1,0)</f>
        <v>Actividad sin participaci�n</v>
      </c>
      <c r="E349" t="str">
        <f>VLOOKUP($A349,'Plan de acci�n consolidado 2025'!$A$3:$V$504,E$1,0)</f>
        <v>2000.4.2</v>
      </c>
      <c r="F349" t="str">
        <f>VLOOKUP($A349,'Plan de acci�n consolidado 2025'!$A$3:$V$504,F$1,0)</f>
        <v>N/A</v>
      </c>
      <c r="G349" t="str">
        <f>VLOOKUP($A349,'Plan de acci�n consolidado 2025'!$A$3:$V$504,G$1,0)</f>
        <v>N/A</v>
      </c>
      <c r="H349" t="str">
        <f>VLOOKUP($A349,'Plan de acci�n consolidado 2025'!$A$3:$V$504,H$1,0)</f>
        <v>N/A</v>
      </c>
      <c r="I349" t="str">
        <f>VLOOKUP($A349,'Plan de acci�n consolidado 2025'!$A$3:$V$504,I$1,0)</f>
        <v>N/A</v>
      </c>
      <c r="J349" t="str">
        <f>VLOOKUP($A349,'Plan de acci�n consolidado 2025'!$A$3:$V$504,J$1,0)</f>
        <v>N/A</v>
      </c>
      <c r="K349" t="str">
        <f>VLOOKUP($A349,'Plan de acci�n consolidado 2025'!$A$3:$V$504,K$1,0)</f>
        <v>N/A</v>
      </c>
      <c r="L349" t="str">
        <f>VLOOKUP($A349,'Plan de acci�n consolidado 2025'!$A$3:$V$504,L$1,0)</f>
        <v>N/A</v>
      </c>
      <c r="M349" t="str">
        <f>VLOOKUP($A349,'Plan de acci�n consolidado 2025'!$A$3:$V$504,M$1,0)</f>
        <v>N/A</v>
      </c>
      <c r="N349" t="str">
        <f>VLOOKUP($A349,'Plan de acci�n consolidado 2025'!$A$3:$V$504,N$1,0)</f>
        <v>N/A</v>
      </c>
      <c r="O349" t="str">
        <f>VLOOKUP($A349,'Plan de acci�n consolidado 2025'!$A$3:$V$504,O$1,0)</f>
        <v>Realizar un análisis de las leyes y regulaciones sobre la conservación de evidencias digitales  (Documento de análisis elaborado)</v>
      </c>
      <c r="P349">
        <f>VLOOKUP($A349,'Plan de acci�n consolidado 2025'!$A$3:$V$504,P$1,0)</f>
        <v>0</v>
      </c>
      <c r="Q349">
        <f>VLOOKUP($A349,'Plan de acci�n consolidado 2025'!$A$3:$V$504,Q$1,0)</f>
        <v>1</v>
      </c>
      <c r="R349" t="str">
        <f>VLOOKUP($A349,'Plan de acci�n consolidado 2025'!$A$3:$V$504,R$1,0)</f>
        <v>Númerica</v>
      </c>
      <c r="S349" t="str">
        <f>VLOOKUP($A349,'Plan de acci�n consolidado 2025'!$A$3:$V$504,S$1,0)</f>
        <v># de Análisis de las leyes y regulaciones realizadas / 1 Análisis de las leyes y regulaciones por realizar</v>
      </c>
      <c r="T349" s="183" t="str">
        <f>VLOOKUP($A349,'Plan de acci�n consolidado 2025'!$A$3:$V$504,T$1,0)</f>
        <v>2025-01-20</v>
      </c>
      <c r="U349" s="183" t="str">
        <f>VLOOKUP($A349,'Plan de acci�n consolidado 2025'!$A$3:$V$504,U$1,0)</f>
        <v>2025-02-28</v>
      </c>
      <c r="V349" t="str">
        <f>VLOOKUP($A349,'Plan de acci�n consolidado 2025'!$A$3:$V$504,V$1,0)</f>
        <v>10-OFICINA  ASESORA JURÍDICA</v>
      </c>
      <c r="W349"/>
      <c r="X349"/>
    </row>
    <row r="350" spans="1:24" x14ac:dyDescent="0.25">
      <c r="A350" s="31" t="s">
        <v>1037</v>
      </c>
      <c r="B350" t="str">
        <f>VLOOKUP($A350,'Plan de acci�n consolidado 2025'!$A$3:$V$504,B$1,0)</f>
        <v>2000-DESPACHO DEL SUPERINTENDENTE DELEGADO PARA LA PROPIEDAD INDUSTRIAL</v>
      </c>
      <c r="C350">
        <f>VLOOKUP($A350,'Plan de acci�n consolidado 2025'!$A$3:$V$504,C$1,0)</f>
        <v>1</v>
      </c>
      <c r="D350" t="str">
        <f>VLOOKUP($A350,'Plan de acci�n consolidado 2025'!$A$3:$V$504,D$1,0)</f>
        <v>Actividad propia</v>
      </c>
      <c r="E350" t="str">
        <f>VLOOKUP($A350,'Plan de acci�n consolidado 2025'!$A$3:$V$504,E$1,0)</f>
        <v>2000.4.3</v>
      </c>
      <c r="F350" t="str">
        <f>VLOOKUP($A350,'Plan de acci�n consolidado 2025'!$A$3:$V$504,F$1,0)</f>
        <v>N/A</v>
      </c>
      <c r="G350" t="str">
        <f>VLOOKUP($A350,'Plan de acci�n consolidado 2025'!$A$3:$V$504,G$1,0)</f>
        <v>N/A</v>
      </c>
      <c r="H350" t="str">
        <f>VLOOKUP($A350,'Plan de acci�n consolidado 2025'!$A$3:$V$504,H$1,0)</f>
        <v>N/A</v>
      </c>
      <c r="I350" t="str">
        <f>VLOOKUP($A350,'Plan de acci�n consolidado 2025'!$A$3:$V$504,I$1,0)</f>
        <v>N/A</v>
      </c>
      <c r="J350" t="str">
        <f>VLOOKUP($A350,'Plan de acci�n consolidado 2025'!$A$3:$V$504,J$1,0)</f>
        <v>N/A</v>
      </c>
      <c r="K350" t="str">
        <f>VLOOKUP($A350,'Plan de acci�n consolidado 2025'!$A$3:$V$504,K$1,0)</f>
        <v>N/A</v>
      </c>
      <c r="L350" t="str">
        <f>VLOOKUP($A350,'Plan de acci�n consolidado 2025'!$A$3:$V$504,L$1,0)</f>
        <v>N/A</v>
      </c>
      <c r="M350" t="str">
        <f>VLOOKUP($A350,'Plan de acci�n consolidado 2025'!$A$3:$V$504,M$1,0)</f>
        <v>N/A</v>
      </c>
      <c r="N350" t="str">
        <f>VLOOKUP($A350,'Plan de acci�n consolidado 2025'!$A$3:$V$504,N$1,0)</f>
        <v>N/A</v>
      </c>
      <c r="O350" t="str">
        <f>VLOOKUP($A350,'Plan de acci�n consolidado 2025'!$A$3:$V$504,O$1,0)</f>
        <v>Definir la estructura y contenido del Protocolo (Documento con la estructura y contenido definido)</v>
      </c>
      <c r="P350">
        <f>VLOOKUP($A350,'Plan de acci�n consolidado 2025'!$A$3:$V$504,P$1,0)</f>
        <v>30</v>
      </c>
      <c r="Q350">
        <f>VLOOKUP($A350,'Plan de acci�n consolidado 2025'!$A$3:$V$504,Q$1,0)</f>
        <v>1</v>
      </c>
      <c r="R350" t="str">
        <f>VLOOKUP($A350,'Plan de acci�n consolidado 2025'!$A$3:$V$504,R$1,0)</f>
        <v>Númerica</v>
      </c>
      <c r="S350" t="str">
        <f>VLOOKUP($A350,'Plan de acci�n consolidado 2025'!$A$3:$V$504,S$1,0)</f>
        <v># de Estructuras y contenidos definidos / 1 Estructura y contenido por definir</v>
      </c>
      <c r="T350" s="183" t="str">
        <f>VLOOKUP($A350,'Plan de acci�n consolidado 2025'!$A$3:$V$504,T$1,0)</f>
        <v>2025-03-03</v>
      </c>
      <c r="U350" s="183" t="str">
        <f>VLOOKUP($A350,'Plan de acci�n consolidado 2025'!$A$3:$V$504,U$1,0)</f>
        <v>2025-04-30</v>
      </c>
      <c r="V350" t="str">
        <f>VLOOKUP($A350,'Plan de acci�n consolidado 2025'!$A$3:$V$504,V$1,0)</f>
        <v>20-OFICINA DE TECNOLOGÍA E INFORMÁTICA;
2000-DESPACHO DEL SUPERINTENDENTE DELEGADO PARA LA PROPIEDAD INDUSTRIAL;
2010-DIRECCION DE SIGNOS DISTINTIVOS;
2020-DIRECCIÓN DE NUEVAS CREACIONES</v>
      </c>
      <c r="W350"/>
      <c r="X350"/>
    </row>
    <row r="351" spans="1:24" x14ac:dyDescent="0.25">
      <c r="A351" s="31" t="s">
        <v>1038</v>
      </c>
      <c r="B351" t="str">
        <f>VLOOKUP($A351,'Plan de acci�n consolidado 2025'!$A$3:$V$504,B$1,0)</f>
        <v>2000-DESPACHO DEL SUPERINTENDENTE DELEGADO PARA LA PROPIEDAD INDUSTRIAL</v>
      </c>
      <c r="C351">
        <f>VLOOKUP($A351,'Plan de acci�n consolidado 2025'!$A$3:$V$504,C$1,0)</f>
        <v>1</v>
      </c>
      <c r="D351" t="str">
        <f>VLOOKUP($A351,'Plan de acci�n consolidado 2025'!$A$3:$V$504,D$1,0)</f>
        <v>Actividad propia</v>
      </c>
      <c r="E351" t="str">
        <f>VLOOKUP($A351,'Plan de acci�n consolidado 2025'!$A$3:$V$504,E$1,0)</f>
        <v>2000.4.4</v>
      </c>
      <c r="F351" t="str">
        <f>VLOOKUP($A351,'Plan de acci�n consolidado 2025'!$A$3:$V$504,F$1,0)</f>
        <v>N/A</v>
      </c>
      <c r="G351" t="str">
        <f>VLOOKUP($A351,'Plan de acci�n consolidado 2025'!$A$3:$V$504,G$1,0)</f>
        <v>N/A</v>
      </c>
      <c r="H351" t="str">
        <f>VLOOKUP($A351,'Plan de acci�n consolidado 2025'!$A$3:$V$504,H$1,0)</f>
        <v>N/A</v>
      </c>
      <c r="I351" t="str">
        <f>VLOOKUP($A351,'Plan de acci�n consolidado 2025'!$A$3:$V$504,I$1,0)</f>
        <v>N/A</v>
      </c>
      <c r="J351" t="str">
        <f>VLOOKUP($A351,'Plan de acci�n consolidado 2025'!$A$3:$V$504,J$1,0)</f>
        <v>N/A</v>
      </c>
      <c r="K351" t="str">
        <f>VLOOKUP($A351,'Plan de acci�n consolidado 2025'!$A$3:$V$504,K$1,0)</f>
        <v>N/A</v>
      </c>
      <c r="L351" t="str">
        <f>VLOOKUP($A351,'Plan de acci�n consolidado 2025'!$A$3:$V$504,L$1,0)</f>
        <v>N/A</v>
      </c>
      <c r="M351" t="str">
        <f>VLOOKUP($A351,'Plan de acci�n consolidado 2025'!$A$3:$V$504,M$1,0)</f>
        <v>N/A</v>
      </c>
      <c r="N351" t="str">
        <f>VLOOKUP($A351,'Plan de acci�n consolidado 2025'!$A$3:$V$504,N$1,0)</f>
        <v>N/A</v>
      </c>
      <c r="O351" t="str">
        <f>VLOOKUP($A351,'Plan de acci�n consolidado 2025'!$A$3:$V$504,O$1,0)</f>
        <v>Elaborar el protocolo para la conservación de evidencias en el entorno digital (Protocolo elaborado)</v>
      </c>
      <c r="P351">
        <f>VLOOKUP($A351,'Plan de acci�n consolidado 2025'!$A$3:$V$504,P$1,0)</f>
        <v>30</v>
      </c>
      <c r="Q351">
        <f>VLOOKUP($A351,'Plan de acci�n consolidado 2025'!$A$3:$V$504,Q$1,0)</f>
        <v>1</v>
      </c>
      <c r="R351" t="str">
        <f>VLOOKUP($A351,'Plan de acci�n consolidado 2025'!$A$3:$V$504,R$1,0)</f>
        <v>Númerica</v>
      </c>
      <c r="S351" t="str">
        <f>VLOOKUP($A351,'Plan de acci�n consolidado 2025'!$A$3:$V$504,S$1,0)</f>
        <v># de Protocolos elaborados / 1 Protocolo por elaborar</v>
      </c>
      <c r="T351" s="183" t="str">
        <f>VLOOKUP($A351,'Plan de acci�n consolidado 2025'!$A$3:$V$504,T$1,0)</f>
        <v>2025-05-05</v>
      </c>
      <c r="U351" s="183" t="str">
        <f>VLOOKUP($A351,'Plan de acci�n consolidado 2025'!$A$3:$V$504,U$1,0)</f>
        <v>2025-11-28</v>
      </c>
      <c r="V351" t="str">
        <f>VLOOKUP($A351,'Plan de acci�n consolidado 2025'!$A$3:$V$504,V$1,0)</f>
        <v>20-OFICINA DE TECNOLOGÍA E INFORMÁTICA;
2000-DESPACHO DEL SUPERINTENDENTE DELEGADO PARA LA PROPIEDAD INDUSTRIAL;
2010-DIRECCION DE SIGNOS DISTINTIVOS;
2020-DIRECCIÓN DE NUEVAS CREACIONES</v>
      </c>
      <c r="W351"/>
      <c r="X351"/>
    </row>
    <row r="352" spans="1:24" x14ac:dyDescent="0.25">
      <c r="A352" s="31" t="s">
        <v>1039</v>
      </c>
      <c r="B352" t="str">
        <f>VLOOKUP($A352,'Plan de acci�n consolidado 2025'!$A$3:$V$504,B$1,0)</f>
        <v>2000-DESPACHO DEL SUPERINTENDENTE DELEGADO PARA LA PROPIEDAD INDUSTRIAL</v>
      </c>
      <c r="C352">
        <f>VLOOKUP($A352,'Plan de acci�n consolidado 2025'!$A$3:$V$504,C$1,0)</f>
        <v>1</v>
      </c>
      <c r="D352" t="str">
        <f>VLOOKUP($A352,'Plan de acci�n consolidado 2025'!$A$3:$V$504,D$1,0)</f>
        <v>Producto</v>
      </c>
      <c r="E352" t="str">
        <f>VLOOKUP($A352,'Plan de acci�n consolidado 2025'!$A$3:$V$504,E$1,0)</f>
        <v>2000.5</v>
      </c>
      <c r="F352" t="str">
        <f>VLOOKUP($A352,'Plan de acci�n consolidado 2025'!$A$3:$V$504,F$1,0)</f>
        <v>Operativo</v>
      </c>
      <c r="G352" t="str">
        <f>VLOOKUP($A352,'Plan de acci�n consolidado 2025'!$A$3:$V$504,G$1,0)</f>
        <v xml:space="preserve">Fortalecer la infraestructura, uso y aprovechamiento de las tecnologías de la información, para optimizar la capacidad institucional
</v>
      </c>
      <c r="H352" t="str">
        <f>VLOOKUP($A352,'Plan de acci�n consolidado 2025'!$A$3:$V$504,H$1,0)</f>
        <v xml:space="preserve">Cumplimiento de productos del PAI asociados a Fortalecer la infraestructura, uso y aprovechamiento de las tecnologías de la información, para optimizar la capacidad institucional
</v>
      </c>
      <c r="I352" t="str">
        <f>VLOOKUP($A352,'Plan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52" t="str">
        <f>VLOOKUP($A352,'Plan de acci�n consolidado 2025'!$A$3:$V$504,J$1,0)</f>
        <v xml:space="preserve">PND - 5-31-5-d- Convergencia regional - Gobierno digital para la gente </v>
      </c>
      <c r="K352" t="str">
        <f>VLOOKUP($A352,'Plan de acci�n consolidado 2025'!$A$3:$V$504,K$1,0)</f>
        <v>Si</v>
      </c>
      <c r="L352" t="str">
        <f>VLOOKUP($A352,'Plan de acci�n consolidado 2025'!$A$3:$V$504,L$1,0)</f>
        <v>FUNCIONAMIENTO</v>
      </c>
      <c r="M352" t="str">
        <f>VLOOKUP($A352,'Plan de acci�n consolidado 2025'!$A$3:$V$504,M$1,0)</f>
        <v>Política Gobierno Digital _DIMENSIÓN Gestión con Valores para Resultados</v>
      </c>
      <c r="N352" t="str">
        <f>VLOOKUP($A352,'Plan de acci�n consolidado 2025'!$A$3:$V$504,N$1,0)</f>
        <v>N/A</v>
      </c>
      <c r="O352" t="str">
        <f>VLOOKUP($A352,'Plan de acci�n consolidado 2025'!$A$3:$V$504,O$1,0)</f>
        <v>Intervenciones en el sistema de información SIPI respecto a temas funcionales y técnicos, puestas en producción (Correos electrónicos del proveedor indicando la puesta en producción)</v>
      </c>
      <c r="P352">
        <f>VLOOKUP($A352,'Plan de acci�n consolidado 2025'!$A$3:$V$504,P$1,0)</f>
        <v>10</v>
      </c>
      <c r="Q352">
        <f>VLOOKUP($A352,'Plan de acci�n consolidado 2025'!$A$3:$V$504,Q$1,0)</f>
        <v>4</v>
      </c>
      <c r="R352" t="str">
        <f>VLOOKUP($A352,'Plan de acci�n consolidado 2025'!$A$3:$V$504,R$1,0)</f>
        <v>Númerica</v>
      </c>
      <c r="S352" t="str">
        <f>VLOOKUP($A352,'Plan de acci�n consolidado 2025'!$A$3:$V$504,S$1,0)</f>
        <v># de intervenciones en el sistema de información SIPI puestas en producción / 4 intervenciones en el sistema de información SIPI por poner en producción</v>
      </c>
      <c r="T352" s="183" t="str">
        <f>VLOOKUP($A352,'Plan de acci�n consolidado 2025'!$A$3:$V$504,T$1,0)</f>
        <v>2025-01-07</v>
      </c>
      <c r="U352" s="183" t="str">
        <f>VLOOKUP($A352,'Plan de acci�n consolidado 2025'!$A$3:$V$504,U$1,0)</f>
        <v>2025-11-28</v>
      </c>
      <c r="V352" t="str">
        <f>VLOOKUP($A352,'Plan de acci�n consolidado 2025'!$A$3:$V$504,V$1,0)</f>
        <v>20-OFICINA DE TECNOLOGÍA E INFORMÁTICA;
2000-DESPACHO DEL SUPERINTENDENTE DELEGADO PARA LA PROPIEDAD INDUSTRIAL</v>
      </c>
      <c r="W352"/>
      <c r="X352"/>
    </row>
    <row r="353" spans="1:24" x14ac:dyDescent="0.25">
      <c r="A353" s="31" t="s">
        <v>1042</v>
      </c>
      <c r="B353" t="str">
        <f>VLOOKUP($A353,'Plan de acci�n consolidado 2025'!$A$3:$V$504,B$1,0)</f>
        <v>2000-DESPACHO DEL SUPERINTENDENTE DELEGADO PARA LA PROPIEDAD INDUSTRIAL</v>
      </c>
      <c r="C353">
        <f>VLOOKUP($A353,'Plan de acci�n consolidado 2025'!$A$3:$V$504,C$1,0)</f>
        <v>1</v>
      </c>
      <c r="D353" t="str">
        <f>VLOOKUP($A353,'Plan de acci�n consolidado 2025'!$A$3:$V$504,D$1,0)</f>
        <v>Actividad propia</v>
      </c>
      <c r="E353" t="str">
        <f>VLOOKUP($A353,'Plan de acci�n consolidado 2025'!$A$3:$V$504,E$1,0)</f>
        <v>2000.5.1</v>
      </c>
      <c r="F353" t="str">
        <f>VLOOKUP($A353,'Plan de acci�n consolidado 2025'!$A$3:$V$504,F$1,0)</f>
        <v>N/A</v>
      </c>
      <c r="G353" t="str">
        <f>VLOOKUP($A353,'Plan de acci�n consolidado 2025'!$A$3:$V$504,G$1,0)</f>
        <v>N/A</v>
      </c>
      <c r="H353" t="str">
        <f>VLOOKUP($A353,'Plan de acci�n consolidado 2025'!$A$3:$V$504,H$1,0)</f>
        <v>N/A</v>
      </c>
      <c r="I353" t="str">
        <f>VLOOKUP($A353,'Plan de acci�n consolidado 2025'!$A$3:$V$504,I$1,0)</f>
        <v>N/A</v>
      </c>
      <c r="J353" t="str">
        <f>VLOOKUP($A353,'Plan de acci�n consolidado 2025'!$A$3:$V$504,J$1,0)</f>
        <v>N/A</v>
      </c>
      <c r="K353" t="str">
        <f>VLOOKUP($A353,'Plan de acci�n consolidado 2025'!$A$3:$V$504,K$1,0)</f>
        <v>N/A</v>
      </c>
      <c r="L353" t="str">
        <f>VLOOKUP($A353,'Plan de acci�n consolidado 2025'!$A$3:$V$504,L$1,0)</f>
        <v>N/A</v>
      </c>
      <c r="M353" t="str">
        <f>VLOOKUP($A353,'Plan de acci�n consolidado 2025'!$A$3:$V$504,M$1,0)</f>
        <v>N/A</v>
      </c>
      <c r="N353" t="str">
        <f>VLOOKUP($A353,'Plan de acci�n consolidado 2025'!$A$3:$V$504,N$1,0)</f>
        <v>N/A</v>
      </c>
      <c r="O353" t="str">
        <f>VLOOKUP($A353,'Plan de acci�n consolidado 2025'!$A$3:$V$504,O$1,0)</f>
        <v>Priorizar y enviar los requerimientos previstos para las 4 versiones de fortalecimiento del SIPI (Correos electrónicos de la OTI al proveedor informando los requerimientos priorizados)</v>
      </c>
      <c r="P353">
        <f>VLOOKUP($A353,'Plan de acci�n consolidado 2025'!$A$3:$V$504,P$1,0)</f>
        <v>50</v>
      </c>
      <c r="Q353">
        <f>VLOOKUP($A353,'Plan de acci�n consolidado 2025'!$A$3:$V$504,Q$1,0)</f>
        <v>4</v>
      </c>
      <c r="R353" t="str">
        <f>VLOOKUP($A353,'Plan de acci�n consolidado 2025'!$A$3:$V$504,R$1,0)</f>
        <v>Númerica</v>
      </c>
      <c r="S353" t="str">
        <f>VLOOKUP($A353,'Plan de acci�n consolidado 2025'!$A$3:$V$504,S$1,0)</f>
        <v># de priorizaciones enviadas / 4 priorizaciones por  enviar</v>
      </c>
      <c r="T353" s="183" t="str">
        <f>VLOOKUP($A353,'Plan de acci�n consolidado 2025'!$A$3:$V$504,T$1,0)</f>
        <v>2025-01-07</v>
      </c>
      <c r="U353" s="183" t="str">
        <f>VLOOKUP($A353,'Plan de acci�n consolidado 2025'!$A$3:$V$504,U$1,0)</f>
        <v>2025-11-28</v>
      </c>
      <c r="V353" t="str">
        <f>VLOOKUP($A353,'Plan de acci�n consolidado 2025'!$A$3:$V$504,V$1,0)</f>
        <v>20-OFICINA DE TECNOLOGÍA E INFORMÁTICA;
2000-DESPACHO DEL SUPERINTENDENTE DELEGADO PARA LA PROPIEDAD INDUSTRIAL</v>
      </c>
      <c r="W353"/>
      <c r="X353"/>
    </row>
    <row r="354" spans="1:24" x14ac:dyDescent="0.25">
      <c r="A354" s="31" t="s">
        <v>1044</v>
      </c>
      <c r="B354" t="str">
        <f>VLOOKUP($A354,'Plan de acci�n consolidado 2025'!$A$3:$V$504,B$1,0)</f>
        <v>2000-DESPACHO DEL SUPERINTENDENTE DELEGADO PARA LA PROPIEDAD INDUSTRIAL</v>
      </c>
      <c r="C354">
        <f>VLOOKUP($A354,'Plan de acci�n consolidado 2025'!$A$3:$V$504,C$1,0)</f>
        <v>1</v>
      </c>
      <c r="D354" t="str">
        <f>VLOOKUP($A354,'Plan de acci�n consolidado 2025'!$A$3:$V$504,D$1,0)</f>
        <v>Actividad propia</v>
      </c>
      <c r="E354" t="str">
        <f>VLOOKUP($A354,'Plan de acci�n consolidado 2025'!$A$3:$V$504,E$1,0)</f>
        <v>2000.5.2</v>
      </c>
      <c r="F354" t="str">
        <f>VLOOKUP($A354,'Plan de acci�n consolidado 2025'!$A$3:$V$504,F$1,0)</f>
        <v>N/A</v>
      </c>
      <c r="G354" t="str">
        <f>VLOOKUP($A354,'Plan de acci�n consolidado 2025'!$A$3:$V$504,G$1,0)</f>
        <v>N/A</v>
      </c>
      <c r="H354" t="str">
        <f>VLOOKUP($A354,'Plan de acci�n consolidado 2025'!$A$3:$V$504,H$1,0)</f>
        <v>N/A</v>
      </c>
      <c r="I354" t="str">
        <f>VLOOKUP($A354,'Plan de acci�n consolidado 2025'!$A$3:$V$504,I$1,0)</f>
        <v>N/A</v>
      </c>
      <c r="J354" t="str">
        <f>VLOOKUP($A354,'Plan de acci�n consolidado 2025'!$A$3:$V$504,J$1,0)</f>
        <v>N/A</v>
      </c>
      <c r="K354" t="str">
        <f>VLOOKUP($A354,'Plan de acci�n consolidado 2025'!$A$3:$V$504,K$1,0)</f>
        <v>N/A</v>
      </c>
      <c r="L354" t="str">
        <f>VLOOKUP($A354,'Plan de acci�n consolidado 2025'!$A$3:$V$504,L$1,0)</f>
        <v>N/A</v>
      </c>
      <c r="M354" t="str">
        <f>VLOOKUP($A354,'Plan de acci�n consolidado 2025'!$A$3:$V$504,M$1,0)</f>
        <v>N/A</v>
      </c>
      <c r="N354" t="str">
        <f>VLOOKUP($A354,'Plan de acci�n consolidado 2025'!$A$3:$V$504,N$1,0)</f>
        <v>N/A</v>
      </c>
      <c r="O354" t="str">
        <f>VLOOKUP($A354,'Plan de acci�n consolidado 2025'!$A$3:$V$504,O$1,0)</f>
        <v>Realizar seguimiento al desarrollo, prueba y puesta en producción de los requerimientos priorizados en las 4 versiones (Correos electrónicos del proveedor indicando la puesta en producción)</v>
      </c>
      <c r="P354">
        <f>VLOOKUP($A354,'Plan de acci�n consolidado 2025'!$A$3:$V$504,P$1,0)</f>
        <v>50</v>
      </c>
      <c r="Q354">
        <f>VLOOKUP($A354,'Plan de acci�n consolidado 2025'!$A$3:$V$504,Q$1,0)</f>
        <v>4</v>
      </c>
      <c r="R354" t="str">
        <f>VLOOKUP($A354,'Plan de acci�n consolidado 2025'!$A$3:$V$504,R$1,0)</f>
        <v>Númerica</v>
      </c>
      <c r="S354" t="str">
        <f>VLOOKUP($A354,'Plan de acci�n consolidado 2025'!$A$3:$V$504,S$1,0)</f>
        <v># de intervenciones en el sistema de información SIPI puestas en producción / 4 intervenciones en el sistema de información SIPI por poner en producción</v>
      </c>
      <c r="T354" s="183" t="str">
        <f>VLOOKUP($A354,'Plan de acci�n consolidado 2025'!$A$3:$V$504,T$1,0)</f>
        <v>2025-04-01</v>
      </c>
      <c r="U354" s="183" t="str">
        <f>VLOOKUP($A354,'Plan de acci�n consolidado 2025'!$A$3:$V$504,U$1,0)</f>
        <v>2025-11-28</v>
      </c>
      <c r="V354" t="str">
        <f>VLOOKUP($A354,'Plan de acci�n consolidado 2025'!$A$3:$V$504,V$1,0)</f>
        <v>20-OFICINA DE TECNOLOGÍA E INFORMÁTICA;
2000-DESPACHO DEL SUPERINTENDENTE DELEGADO PARA LA PROPIEDAD INDUSTRIAL</v>
      </c>
      <c r="W354"/>
      <c r="X354"/>
    </row>
    <row r="355" spans="1:24" x14ac:dyDescent="0.25">
      <c r="A355" s="31" t="s">
        <v>1045</v>
      </c>
      <c r="B355" t="str">
        <f>VLOOKUP($A355,'Plan de acci�n consolidado 2025'!$A$3:$V$504,B$1,0)</f>
        <v>2000-DESPACHO DEL SUPERINTENDENTE DELEGADO PARA LA PROPIEDAD INDUSTRIAL</v>
      </c>
      <c r="C355">
        <f>VLOOKUP($A355,'Plan de acci�n consolidado 2025'!$A$3:$V$504,C$1,0)</f>
        <v>1</v>
      </c>
      <c r="D355" t="str">
        <f>VLOOKUP($A355,'Plan de acci�n consolidado 2025'!$A$3:$V$504,D$1,0)</f>
        <v>Producto</v>
      </c>
      <c r="E355" t="str">
        <f>VLOOKUP($A355,'Plan de acci�n consolidado 2025'!$A$3:$V$504,E$1,0)</f>
        <v>2000.6</v>
      </c>
      <c r="F355" t="str">
        <f>VLOOKUP($A355,'Plan de acci�n consolidado 2025'!$A$3:$V$504,F$1,0)</f>
        <v>Operativo</v>
      </c>
      <c r="G355" t="str">
        <f>VLOOKUP($A355,'Plan de acci�n consolidado 2025'!$A$3:$V$504,G$1,0)</f>
        <v>Fortalecer el Sistema Integral de Gestión Institucional en el marco del Modelo Integrado de Planeación y gestión para mejorar la prestación del servicio.</v>
      </c>
      <c r="H355" t="str">
        <f>VLOOKUP($A355,'Plan de acci�n consolidado 2025'!$A$3:$V$504,H$1,0)</f>
        <v xml:space="preserve">Cumplimiento de productos del PAI asociados a Fortalecer la infraestructura, uso y aprovechamiento de las tecnologías de la información, para optimizar la capacidad institucional
</v>
      </c>
      <c r="I355" t="str">
        <f>VLOOKUP($A355,'Plan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5" t="str">
        <f>VLOOKUP($A355,'Plan de acci�n consolidado 2025'!$A$3:$V$504,J$1,0)</f>
        <v>N/A</v>
      </c>
      <c r="K355" t="str">
        <f>VLOOKUP($A355,'Plan de acci�n consolidado 2025'!$A$3:$V$504,K$1,0)</f>
        <v>Si</v>
      </c>
      <c r="L355" t="str">
        <f>VLOOKUP($A355,'Plan de acci�n consolidado 2025'!$A$3:$V$504,L$1,0)</f>
        <v>N/A</v>
      </c>
      <c r="M355" t="str">
        <f>VLOOKUP($A355,'Plan de acci�n consolidado 2025'!$A$3:$V$504,M$1,0)</f>
        <v>Política Mejora Normativa _DIMENSIÓN Gestión con Valores para Resultados</v>
      </c>
      <c r="N355" t="str">
        <f>VLOOKUP($A355,'Plan de acci�n consolidado 2025'!$A$3:$V$504,N$1,0)</f>
        <v>N/A</v>
      </c>
      <c r="O355" t="str">
        <f>VLOOKUP($A355,'Plan de acci�n consolidado 2025'!$A$3:$V$504,O$1,0)</f>
        <v>Propuestas de modificación y actualización del Título X de la Circular Única de la Superintendencia de Industria y Comercio en materia de Propiedad Industrial, remitida al grupo de regulación (Propuestas de modificación enviadas por memorando)</v>
      </c>
      <c r="P355">
        <f>VLOOKUP($A355,'Plan de acci�n consolidado 2025'!$A$3:$V$504,P$1,0)</f>
        <v>10</v>
      </c>
      <c r="Q355">
        <f>VLOOKUP($A355,'Plan de acci�n consolidado 2025'!$A$3:$V$504,Q$1,0)</f>
        <v>2</v>
      </c>
      <c r="R355" t="str">
        <f>VLOOKUP($A355,'Plan de acci�n consolidado 2025'!$A$3:$V$504,R$1,0)</f>
        <v>Númerica</v>
      </c>
      <c r="S355" t="str">
        <f>VLOOKUP($A355,'Plan de acci�n consolidado 2025'!$A$3:$V$504,S$1,0)</f>
        <v># de Propuestas enviadas / 2 Propuesta por enviar</v>
      </c>
      <c r="T355" s="183" t="str">
        <f>VLOOKUP($A355,'Plan de acci�n consolidado 2025'!$A$3:$V$504,T$1,0)</f>
        <v>2025-01-20</v>
      </c>
      <c r="U355" s="183" t="str">
        <f>VLOOKUP($A355,'Plan de acci�n consolidado 2025'!$A$3:$V$504,U$1,0)</f>
        <v>2025-07-18</v>
      </c>
      <c r="V355" t="str">
        <f>VLOOKUP($A355,'Plan de acci�n consolidado 2025'!$A$3:$V$504,V$1,0)</f>
        <v>2000-DESPACHO DEL SUPERINTENDENTE DELEGADO PARA LA PROPIEDAD INDUSTRIAL;
2010-DIRECCION DE SIGNOS DISTINTIVOS;
2020-DIRECCIÓN DE NUEVAS CREACIONES</v>
      </c>
      <c r="W355"/>
      <c r="X355"/>
    </row>
    <row r="356" spans="1:24" x14ac:dyDescent="0.25">
      <c r="A356" s="31" t="s">
        <v>1047</v>
      </c>
      <c r="B356" t="str">
        <f>VLOOKUP($A356,'Plan de acci�n consolidado 2025'!$A$3:$V$504,B$1,0)</f>
        <v>2000-DESPACHO DEL SUPERINTENDENTE DELEGADO PARA LA PROPIEDAD INDUSTRIAL</v>
      </c>
      <c r="C356">
        <f>VLOOKUP($A356,'Plan de acci�n consolidado 2025'!$A$3:$V$504,C$1,0)</f>
        <v>1</v>
      </c>
      <c r="D356" t="str">
        <f>VLOOKUP($A356,'Plan de acci�n consolidado 2025'!$A$3:$V$504,D$1,0)</f>
        <v>Actividad sin participaci�n</v>
      </c>
      <c r="E356" t="str">
        <f>VLOOKUP($A356,'Plan de acci�n consolidado 2025'!$A$3:$V$504,E$1,0)</f>
        <v>2000.6.1</v>
      </c>
      <c r="F356" t="str">
        <f>VLOOKUP($A356,'Plan de acci�n consolidado 2025'!$A$3:$V$504,F$1,0)</f>
        <v>N/A</v>
      </c>
      <c r="G356" t="str">
        <f>VLOOKUP($A356,'Plan de acci�n consolidado 2025'!$A$3:$V$504,G$1,0)</f>
        <v>N/A</v>
      </c>
      <c r="H356" t="str">
        <f>VLOOKUP($A356,'Plan de acci�n consolidado 2025'!$A$3:$V$504,H$1,0)</f>
        <v>N/A</v>
      </c>
      <c r="I356" t="str">
        <f>VLOOKUP($A356,'Plan de acci�n consolidado 2025'!$A$3:$V$504,I$1,0)</f>
        <v>N/A</v>
      </c>
      <c r="J356" t="str">
        <f>VLOOKUP($A356,'Plan de acci�n consolidado 2025'!$A$3:$V$504,J$1,0)</f>
        <v>N/A</v>
      </c>
      <c r="K356" t="str">
        <f>VLOOKUP($A356,'Plan de acci�n consolidado 2025'!$A$3:$V$504,K$1,0)</f>
        <v>N/A</v>
      </c>
      <c r="L356" t="str">
        <f>VLOOKUP($A356,'Plan de acci�n consolidado 2025'!$A$3:$V$504,L$1,0)</f>
        <v>N/A</v>
      </c>
      <c r="M356" t="str">
        <f>VLOOKUP($A356,'Plan de acci�n consolidado 2025'!$A$3:$V$504,M$1,0)</f>
        <v>N/A</v>
      </c>
      <c r="N356" t="str">
        <f>VLOOKUP($A356,'Plan de acci�n consolidado 2025'!$A$3:$V$504,N$1,0)</f>
        <v>N/A</v>
      </c>
      <c r="O356" t="str">
        <f>VLOOKUP($A356,'Plan de acci�n consolidado 2025'!$A$3:$V$504,O$1,0)</f>
        <v>Identificar necesidades de regulación en materia de Propiedad Industrial para mejora de los trámites (Documento de identificación de necesidades elaborado)</v>
      </c>
      <c r="P356">
        <f>VLOOKUP($A356,'Plan de acci�n consolidado 2025'!$A$3:$V$504,P$1,0)</f>
        <v>0</v>
      </c>
      <c r="Q356">
        <f>VLOOKUP($A356,'Plan de acci�n consolidado 2025'!$A$3:$V$504,Q$1,0)</f>
        <v>2</v>
      </c>
      <c r="R356" t="str">
        <f>VLOOKUP($A356,'Plan de acci�n consolidado 2025'!$A$3:$V$504,R$1,0)</f>
        <v>Númerica</v>
      </c>
      <c r="S356" t="str">
        <f>VLOOKUP($A356,'Plan de acci�n consolidado 2025'!$A$3:$V$504,S$1,0)</f>
        <v># de Análisis realizados / 2 Análisis por realizar</v>
      </c>
      <c r="T356" s="183" t="str">
        <f>VLOOKUP($A356,'Plan de acci�n consolidado 2025'!$A$3:$V$504,T$1,0)</f>
        <v>2025-01-20</v>
      </c>
      <c r="U356" s="183" t="str">
        <f>VLOOKUP($A356,'Plan de acci�n consolidado 2025'!$A$3:$V$504,U$1,0)</f>
        <v>2025-05-30</v>
      </c>
      <c r="V356" t="str">
        <f>VLOOKUP($A356,'Plan de acci�n consolidado 2025'!$A$3:$V$504,V$1,0)</f>
        <v>2010-DIRECCION DE SIGNOS DISTINTIVOS;
2020-DIRECCIÓN DE NUEVAS CREACIONES</v>
      </c>
      <c r="W356"/>
      <c r="X356"/>
    </row>
    <row r="357" spans="1:24" x14ac:dyDescent="0.25">
      <c r="A357" s="31" t="s">
        <v>1050</v>
      </c>
      <c r="B357" t="str">
        <f>VLOOKUP($A357,'Plan de acci�n consolidado 2025'!$A$3:$V$504,B$1,0)</f>
        <v>2000-DESPACHO DEL SUPERINTENDENTE DELEGADO PARA LA PROPIEDAD INDUSTRIAL</v>
      </c>
      <c r="C357">
        <f>VLOOKUP($A357,'Plan de acci�n consolidado 2025'!$A$3:$V$504,C$1,0)</f>
        <v>1</v>
      </c>
      <c r="D357" t="str">
        <f>VLOOKUP($A357,'Plan de acci�n consolidado 2025'!$A$3:$V$504,D$1,0)</f>
        <v>Actividad sin participaci�n</v>
      </c>
      <c r="E357" t="str">
        <f>VLOOKUP($A357,'Plan de acci�n consolidado 2025'!$A$3:$V$504,E$1,0)</f>
        <v>2000.6.2</v>
      </c>
      <c r="F357" t="str">
        <f>VLOOKUP($A357,'Plan de acci�n consolidado 2025'!$A$3:$V$504,F$1,0)</f>
        <v>N/A</v>
      </c>
      <c r="G357" t="str">
        <f>VLOOKUP($A357,'Plan de acci�n consolidado 2025'!$A$3:$V$504,G$1,0)</f>
        <v>N/A</v>
      </c>
      <c r="H357" t="str">
        <f>VLOOKUP($A357,'Plan de acci�n consolidado 2025'!$A$3:$V$504,H$1,0)</f>
        <v>N/A</v>
      </c>
      <c r="I357" t="str">
        <f>VLOOKUP($A357,'Plan de acci�n consolidado 2025'!$A$3:$V$504,I$1,0)</f>
        <v>N/A</v>
      </c>
      <c r="J357" t="str">
        <f>VLOOKUP($A357,'Plan de acci�n consolidado 2025'!$A$3:$V$504,J$1,0)</f>
        <v>N/A</v>
      </c>
      <c r="K357" t="str">
        <f>VLOOKUP($A357,'Plan de acci�n consolidado 2025'!$A$3:$V$504,K$1,0)</f>
        <v>N/A</v>
      </c>
      <c r="L357" t="str">
        <f>VLOOKUP($A357,'Plan de acci�n consolidado 2025'!$A$3:$V$504,L$1,0)</f>
        <v>N/A</v>
      </c>
      <c r="M357" t="str">
        <f>VLOOKUP($A357,'Plan de acci�n consolidado 2025'!$A$3:$V$504,M$1,0)</f>
        <v>N/A</v>
      </c>
      <c r="N357" t="str">
        <f>VLOOKUP($A357,'Plan de acci�n consolidado 2025'!$A$3:$V$504,N$1,0)</f>
        <v>N/A</v>
      </c>
      <c r="O357" t="str">
        <f>VLOOKUP($A357,'Plan de acci�n consolidado 2025'!$A$3:$V$504,O$1,0)</f>
        <v>Elaborar propuesta de modificación y actualización del Título X de la Circular Única de la Superintendencia de Industria y Comercio en materia de Nuevas Creaciones y  Signos Distintivos (Propuestas de modificación entregadas al Despacho de PI)</v>
      </c>
      <c r="P357">
        <f>VLOOKUP($A357,'Plan de acci�n consolidado 2025'!$A$3:$V$504,P$1,0)</f>
        <v>0</v>
      </c>
      <c r="Q357">
        <f>VLOOKUP($A357,'Plan de acci�n consolidado 2025'!$A$3:$V$504,Q$1,0)</f>
        <v>2</v>
      </c>
      <c r="R357" t="str">
        <f>VLOOKUP($A357,'Plan de acci�n consolidado 2025'!$A$3:$V$504,R$1,0)</f>
        <v>Númerica</v>
      </c>
      <c r="S357" t="str">
        <f>VLOOKUP($A357,'Plan de acci�n consolidado 2025'!$A$3:$V$504,S$1,0)</f>
        <v># de Propuestas elaboradas / 2 Propuestas por elaborar</v>
      </c>
      <c r="T357" s="183" t="str">
        <f>VLOOKUP($A357,'Plan de acci�n consolidado 2025'!$A$3:$V$504,T$1,0)</f>
        <v>2025-01-20</v>
      </c>
      <c r="U357" s="183" t="str">
        <f>VLOOKUP($A357,'Plan de acci�n consolidado 2025'!$A$3:$V$504,U$1,0)</f>
        <v>2025-05-30</v>
      </c>
      <c r="V357" t="str">
        <f>VLOOKUP($A357,'Plan de acci�n consolidado 2025'!$A$3:$V$504,V$1,0)</f>
        <v>2010-DIRECCION DE SIGNOS DISTINTIVOS;
2020-DIRECCIÓN DE NUEVAS CREACIONES</v>
      </c>
      <c r="W357"/>
      <c r="X357"/>
    </row>
    <row r="358" spans="1:24" x14ac:dyDescent="0.25">
      <c r="A358" s="31" t="s">
        <v>1052</v>
      </c>
      <c r="B358" t="str">
        <f>VLOOKUP($A358,'Plan de acci�n consolidado 2025'!$A$3:$V$504,B$1,0)</f>
        <v>2000-DESPACHO DEL SUPERINTENDENTE DELEGADO PARA LA PROPIEDAD INDUSTRIAL</v>
      </c>
      <c r="C358">
        <f>VLOOKUP($A358,'Plan de acci�n consolidado 2025'!$A$3:$V$504,C$1,0)</f>
        <v>1</v>
      </c>
      <c r="D358" t="str">
        <f>VLOOKUP($A358,'Plan de acci�n consolidado 2025'!$A$3:$V$504,D$1,0)</f>
        <v>Actividad propia</v>
      </c>
      <c r="E358" t="str">
        <f>VLOOKUP($A358,'Plan de acci�n consolidado 2025'!$A$3:$V$504,E$1,0)</f>
        <v>2000.6.3</v>
      </c>
      <c r="F358" t="str">
        <f>VLOOKUP($A358,'Plan de acci�n consolidado 2025'!$A$3:$V$504,F$1,0)</f>
        <v>N/A</v>
      </c>
      <c r="G358" t="str">
        <f>VLOOKUP($A358,'Plan de acci�n consolidado 2025'!$A$3:$V$504,G$1,0)</f>
        <v>N/A</v>
      </c>
      <c r="H358" t="str">
        <f>VLOOKUP($A358,'Plan de acci�n consolidado 2025'!$A$3:$V$504,H$1,0)</f>
        <v>N/A</v>
      </c>
      <c r="I358" t="str">
        <f>VLOOKUP($A358,'Plan de acci�n consolidado 2025'!$A$3:$V$504,I$1,0)</f>
        <v>N/A</v>
      </c>
      <c r="J358" t="str">
        <f>VLOOKUP($A358,'Plan de acci�n consolidado 2025'!$A$3:$V$504,J$1,0)</f>
        <v>N/A</v>
      </c>
      <c r="K358" t="str">
        <f>VLOOKUP($A358,'Plan de acci�n consolidado 2025'!$A$3:$V$504,K$1,0)</f>
        <v>N/A</v>
      </c>
      <c r="L358" t="str">
        <f>VLOOKUP($A358,'Plan de acci�n consolidado 2025'!$A$3:$V$504,L$1,0)</f>
        <v>N/A</v>
      </c>
      <c r="M358" t="str">
        <f>VLOOKUP($A358,'Plan de acci�n consolidado 2025'!$A$3:$V$504,M$1,0)</f>
        <v>N/A</v>
      </c>
      <c r="N358" t="str">
        <f>VLOOKUP($A358,'Plan de acci�n consolidado 2025'!$A$3:$V$504,N$1,0)</f>
        <v>N/A</v>
      </c>
      <c r="O358" t="str">
        <f>VLOOKUP($A358,'Plan de acci�n consolidado 2025'!$A$3:$V$504,O$1,0)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P358">
        <f>VLOOKUP($A358,'Plan de acci�n consolidado 2025'!$A$3:$V$504,P$1,0)</f>
        <v>50</v>
      </c>
      <c r="Q358">
        <f>VLOOKUP($A358,'Plan de acci�n consolidado 2025'!$A$3:$V$504,Q$1,0)</f>
        <v>2</v>
      </c>
      <c r="R358" t="str">
        <f>VLOOKUP($A358,'Plan de acci�n consolidado 2025'!$A$3:$V$504,R$1,0)</f>
        <v>Númerica</v>
      </c>
      <c r="S358" t="str">
        <f>VLOOKUP($A358,'Plan de acci�n consolidado 2025'!$A$3:$V$504,S$1,0)</f>
        <v># de Propuestas enviadas / 2 Propuestas por enviar</v>
      </c>
      <c r="T358" s="183" t="str">
        <f>VLOOKUP($A358,'Plan de acci�n consolidado 2025'!$A$3:$V$504,T$1,0)</f>
        <v>2025-06-03</v>
      </c>
      <c r="U358" s="183" t="str">
        <f>VLOOKUP($A358,'Plan de acci�n consolidado 2025'!$A$3:$V$504,U$1,0)</f>
        <v>2025-06-27</v>
      </c>
      <c r="V358" t="str">
        <f>VLOOKUP($A358,'Plan de acci�n consolidado 2025'!$A$3:$V$504,V$1,0)</f>
        <v>2000-DESPACHO DEL SUPERINTENDENTE DELEGADO PARA LA PROPIEDAD INDUSTRIAL</v>
      </c>
      <c r="W358"/>
      <c r="X358"/>
    </row>
    <row r="359" spans="1:24" x14ac:dyDescent="0.25">
      <c r="A359" s="31" t="s">
        <v>1053</v>
      </c>
      <c r="B359" t="str">
        <f>VLOOKUP($A359,'Plan de acci�n consolidado 2025'!$A$3:$V$504,B$1,0)</f>
        <v>2000-DESPACHO DEL SUPERINTENDENTE DELEGADO PARA LA PROPIEDAD INDUSTRIAL</v>
      </c>
      <c r="C359">
        <f>VLOOKUP($A359,'Plan de acci�n consolidado 2025'!$A$3:$V$504,C$1,0)</f>
        <v>1</v>
      </c>
      <c r="D359" t="str">
        <f>VLOOKUP($A359,'Plan de acci�n consolidado 2025'!$A$3:$V$504,D$1,0)</f>
        <v>Actividad propia</v>
      </c>
      <c r="E359" t="str">
        <f>VLOOKUP($A359,'Plan de acci�n consolidado 2025'!$A$3:$V$504,E$1,0)</f>
        <v>2000.6.4</v>
      </c>
      <c r="F359" t="str">
        <f>VLOOKUP($A359,'Plan de acci�n consolidado 2025'!$A$3:$V$504,F$1,0)</f>
        <v>N/A</v>
      </c>
      <c r="G359" t="str">
        <f>VLOOKUP($A359,'Plan de acci�n consolidado 2025'!$A$3:$V$504,G$1,0)</f>
        <v>N/A</v>
      </c>
      <c r="H359" t="str">
        <f>VLOOKUP($A359,'Plan de acci�n consolidado 2025'!$A$3:$V$504,H$1,0)</f>
        <v>N/A</v>
      </c>
      <c r="I359" t="str">
        <f>VLOOKUP($A359,'Plan de acci�n consolidado 2025'!$A$3:$V$504,I$1,0)</f>
        <v>N/A</v>
      </c>
      <c r="J359" t="str">
        <f>VLOOKUP($A359,'Plan de acci�n consolidado 2025'!$A$3:$V$504,J$1,0)</f>
        <v>N/A</v>
      </c>
      <c r="K359" t="str">
        <f>VLOOKUP($A359,'Plan de acci�n consolidado 2025'!$A$3:$V$504,K$1,0)</f>
        <v>N/A</v>
      </c>
      <c r="L359" t="str">
        <f>VLOOKUP($A359,'Plan de acci�n consolidado 2025'!$A$3:$V$504,L$1,0)</f>
        <v>N/A</v>
      </c>
      <c r="M359" t="str">
        <f>VLOOKUP($A359,'Plan de acci�n consolidado 2025'!$A$3:$V$504,M$1,0)</f>
        <v>N/A</v>
      </c>
      <c r="N359" t="str">
        <f>VLOOKUP($A359,'Plan de acci�n consolidado 2025'!$A$3:$V$504,N$1,0)</f>
        <v>N/A</v>
      </c>
      <c r="O359" t="str">
        <f>VLOOKUP($A359,'Plan de acci�n consolidado 2025'!$A$3:$V$504,O$1,0)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P359">
        <f>VLOOKUP($A359,'Plan de acci�n consolidado 2025'!$A$3:$V$504,P$1,0)</f>
        <v>50</v>
      </c>
      <c r="Q359">
        <f>VLOOKUP($A359,'Plan de acci�n consolidado 2025'!$A$3:$V$504,Q$1,0)</f>
        <v>2</v>
      </c>
      <c r="R359" t="str">
        <f>VLOOKUP($A359,'Plan de acci�n consolidado 2025'!$A$3:$V$504,R$1,0)</f>
        <v>Númerica</v>
      </c>
      <c r="S359" t="str">
        <f>VLOOKUP($A359,'Plan de acci�n consolidado 2025'!$A$3:$V$504,S$1,0)</f>
        <v># de Propuestas enviadas / 2 Propuestas por enviar</v>
      </c>
      <c r="T359" s="183" t="str">
        <f>VLOOKUP($A359,'Plan de acci�n consolidado 2025'!$A$3:$V$504,T$1,0)</f>
        <v>2025-07-01</v>
      </c>
      <c r="U359" s="183" t="str">
        <f>VLOOKUP($A359,'Plan de acci�n consolidado 2025'!$A$3:$V$504,U$1,0)</f>
        <v>2025-07-18</v>
      </c>
      <c r="V359" t="str">
        <f>VLOOKUP($A359,'Plan de acci�n consolidado 2025'!$A$3:$V$504,V$1,0)</f>
        <v>2000-DESPACHO DEL SUPERINTENDENTE DELEGADO PARA LA PROPIEDAD INDUSTRIAL</v>
      </c>
      <c r="W359"/>
      <c r="X359"/>
    </row>
    <row r="360" spans="1:24" x14ac:dyDescent="0.25">
      <c r="A360" s="31" t="s">
        <v>523</v>
      </c>
      <c r="B360" t="str">
        <f>VLOOKUP($A360,'Plan de acci�n consolidado 2025'!$A$3:$V$504,B$1,0)</f>
        <v>50-OFICINA DE CONTROL INTERNO</v>
      </c>
      <c r="C360">
        <f>VLOOKUP($A360,'Plan de acci�n consolidado 2025'!$A$3:$V$504,C$1,0)</f>
        <v>4</v>
      </c>
      <c r="D360" t="str">
        <f>VLOOKUP($A360,'Plan de acci�n consolidado 2025'!$A$3:$V$504,D$1,0)</f>
        <v>Producto</v>
      </c>
      <c r="E360" t="str">
        <f>VLOOKUP($A360,'Plan de acci�n consolidado 2025'!$A$3:$V$504,E$1,0)</f>
        <v>50.1</v>
      </c>
      <c r="F360" t="str">
        <f>VLOOKUP($A360,'Plan de acci�n consolidado 2025'!$A$3:$V$504,F$1,0)</f>
        <v>Operativo</v>
      </c>
      <c r="G360" t="str">
        <f>VLOOKUP($A360,'Plan de acci�n consolidado 2025'!$A$3:$V$504,G$1,0)</f>
        <v>Fortalecer el Sistema Integral de Gestión Institucional en el marco del Modelo Integrado de Planeación y gestión para mejorar la prestación del servicio.</v>
      </c>
      <c r="H360" t="str">
        <f>VLOOKUP($A360,'Plan de acci�n consolidado 2025'!$A$3:$V$504,H$1,0)</f>
        <v xml:space="preserve">Cumplimiento de productos del PAI asociados a Fortacer el Sistema Integral de Gestión Institucional para mejorar la prestación del servicio. 
</v>
      </c>
      <c r="I360" t="str">
        <f>VLOOKUP($A360,'Plan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0" t="str">
        <f>VLOOKUP($A360,'Plan de acci�n consolidado 2025'!$A$3:$V$504,J$1,0)</f>
        <v>N/A</v>
      </c>
      <c r="K360" t="str">
        <f>VLOOKUP($A360,'Plan de acci�n consolidado 2025'!$A$3:$V$504,K$1,0)</f>
        <v>No</v>
      </c>
      <c r="L360" t="str">
        <f>VLOOKUP($A360,'Plan de acci�n consolidado 2025'!$A$3:$V$504,L$1,0)</f>
        <v>N/A</v>
      </c>
      <c r="M360" t="str">
        <f>VLOOKUP($A360,'Plan de acci�n consolidado 2025'!$A$3:$V$504,M$1,0)</f>
        <v>Política Control Interno _DIMENSIÓN Control Interno</v>
      </c>
      <c r="N360" t="str">
        <f>VLOOKUP($A360,'Plan de acci�n consolidado 2025'!$A$3:$V$504,N$1,0)</f>
        <v>N/A</v>
      </c>
      <c r="O360" t="str">
        <f>VLOOKUP($A360,'Plan de acci�n consolidado 2025'!$A$3:$V$504,O$1,0)</f>
        <v>Plan Anual de Auditorías ejecutado y presentado al CICCI (actas del CICCI firmadas semestralmente por Superintendente y jefe OCI)</v>
      </c>
      <c r="P360">
        <f>VLOOKUP($A360,'Plan de acci�n consolidado 2025'!$A$3:$V$504,P$1,0)</f>
        <v>50</v>
      </c>
      <c r="Q360">
        <f>VLOOKUP($A360,'Plan de acci�n consolidado 2025'!$A$3:$V$504,Q$1,0)</f>
        <v>100</v>
      </c>
      <c r="R360" t="str">
        <f>VLOOKUP($A360,'Plan de acci�n consolidado 2025'!$A$3:$V$504,R$1,0)</f>
        <v>Porcentual</v>
      </c>
      <c r="S360" t="str">
        <f>VLOOKUP($A360,'Plan de acci�n consolidado 2025'!$A$3:$V$504,S$1,0)</f>
        <v>% de plan ejecutado / 100% de plan a ejecutar</v>
      </c>
      <c r="T360" s="183" t="str">
        <f>VLOOKUP($A360,'Plan de acci�n consolidado 2025'!$A$3:$V$504,T$1,0)</f>
        <v>2025-01-02</v>
      </c>
      <c r="U360" s="183" t="str">
        <f>VLOOKUP($A360,'Plan de acci�n consolidado 2025'!$A$3:$V$504,U$1,0)</f>
        <v>2025-12-31</v>
      </c>
      <c r="V360" t="str">
        <f>VLOOKUP($A360,'Plan de acci�n consolidado 2025'!$A$3:$V$504,V$1,0)</f>
        <v>50-OFICINA DE CONTROL INTERNO</v>
      </c>
      <c r="W360"/>
      <c r="X360"/>
    </row>
    <row r="361" spans="1:24" x14ac:dyDescent="0.25">
      <c r="A361" s="31" t="s">
        <v>527</v>
      </c>
      <c r="B361" t="str">
        <f>VLOOKUP($A361,'Plan de acci�n consolidado 2025'!$A$3:$V$504,B$1,0)</f>
        <v>50-OFICINA DE CONTROL INTERNO</v>
      </c>
      <c r="C361">
        <f>VLOOKUP($A361,'Plan de acci�n consolidado 2025'!$A$3:$V$504,C$1,0)</f>
        <v>4</v>
      </c>
      <c r="D361" t="str">
        <f>VLOOKUP($A361,'Plan de acci�n consolidado 2025'!$A$3:$V$504,D$1,0)</f>
        <v>Actividad propia</v>
      </c>
      <c r="E361" t="str">
        <f>VLOOKUP($A361,'Plan de acci�n consolidado 2025'!$A$3:$V$504,E$1,0)</f>
        <v>50.1.1</v>
      </c>
      <c r="F361" t="str">
        <f>VLOOKUP($A361,'Plan de acci�n consolidado 2025'!$A$3:$V$504,F$1,0)</f>
        <v>N/A</v>
      </c>
      <c r="G361" t="str">
        <f>VLOOKUP($A361,'Plan de acci�n consolidado 2025'!$A$3:$V$504,G$1,0)</f>
        <v>N/A</v>
      </c>
      <c r="H361" t="str">
        <f>VLOOKUP($A361,'Plan de acci�n consolidado 2025'!$A$3:$V$504,H$1,0)</f>
        <v>N/A</v>
      </c>
      <c r="I361" t="str">
        <f>VLOOKUP($A361,'Plan de acci�n consolidado 2025'!$A$3:$V$504,I$1,0)</f>
        <v>N/A</v>
      </c>
      <c r="J361" t="str">
        <f>VLOOKUP($A361,'Plan de acci�n consolidado 2025'!$A$3:$V$504,J$1,0)</f>
        <v>N/A</v>
      </c>
      <c r="K361" t="str">
        <f>VLOOKUP($A361,'Plan de acci�n consolidado 2025'!$A$3:$V$504,K$1,0)</f>
        <v>N/A</v>
      </c>
      <c r="L361" t="str">
        <f>VLOOKUP($A361,'Plan de acci�n consolidado 2025'!$A$3:$V$504,L$1,0)</f>
        <v>N/A</v>
      </c>
      <c r="M361" t="str">
        <f>VLOOKUP($A361,'Plan de acci�n consolidado 2025'!$A$3:$V$504,M$1,0)</f>
        <v>N/A</v>
      </c>
      <c r="N361" t="str">
        <f>VLOOKUP($A361,'Plan de acci�n consolidado 2025'!$A$3:$V$504,N$1,0)</f>
        <v>N/A</v>
      </c>
      <c r="O361" t="str">
        <f>VLOOKUP($A361,'Plan de acci�n consolidado 2025'!$A$3:$V$504,O$1,0)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361">
        <f>VLOOKUP($A361,'Plan de acci�n consolidado 2025'!$A$3:$V$504,P$1,0)</f>
        <v>80</v>
      </c>
      <c r="Q361">
        <f>VLOOKUP($A361,'Plan de acci�n consolidado 2025'!$A$3:$V$504,Q$1,0)</f>
        <v>100</v>
      </c>
      <c r="R361" t="str">
        <f>VLOOKUP($A361,'Plan de acci�n consolidado 2025'!$A$3:$V$504,R$1,0)</f>
        <v>Porcentual</v>
      </c>
      <c r="S361" t="str">
        <f>VLOOKUP($A361,'Plan de acci�n consolidado 2025'!$A$3:$V$504,S$1,0)</f>
        <v>% de plan ejecutado / 100% de plan a ejecutar</v>
      </c>
      <c r="T361" s="183" t="str">
        <f>VLOOKUP($A361,'Plan de acci�n consolidado 2025'!$A$3:$V$504,T$1,0)</f>
        <v>2025-01-02</v>
      </c>
      <c r="U361" s="183" t="str">
        <f>VLOOKUP($A361,'Plan de acci�n consolidado 2025'!$A$3:$V$504,U$1,0)</f>
        <v>2025-12-31</v>
      </c>
      <c r="V361" t="str">
        <f>VLOOKUP($A361,'Plan de acci�n consolidado 2025'!$A$3:$V$504,V$1,0)</f>
        <v>50-OFICINA DE CONTROL INTERNO</v>
      </c>
      <c r="W361"/>
      <c r="X361"/>
    </row>
    <row r="362" spans="1:24" x14ac:dyDescent="0.25">
      <c r="A362" s="31" t="s">
        <v>528</v>
      </c>
      <c r="B362" t="str">
        <f>VLOOKUP($A362,'Plan de acci�n consolidado 2025'!$A$3:$V$504,B$1,0)</f>
        <v>50-OFICINA DE CONTROL INTERNO</v>
      </c>
      <c r="C362">
        <f>VLOOKUP($A362,'Plan de acci�n consolidado 2025'!$A$3:$V$504,C$1,0)</f>
        <v>4</v>
      </c>
      <c r="D362" t="str">
        <f>VLOOKUP($A362,'Plan de acci�n consolidado 2025'!$A$3:$V$504,D$1,0)</f>
        <v>Actividad propia</v>
      </c>
      <c r="E362" t="str">
        <f>VLOOKUP($A362,'Plan de acci�n consolidado 2025'!$A$3:$V$504,E$1,0)</f>
        <v>50.1.2</v>
      </c>
      <c r="F362" t="str">
        <f>VLOOKUP($A362,'Plan de acci�n consolidado 2025'!$A$3:$V$504,F$1,0)</f>
        <v>N/A</v>
      </c>
      <c r="G362" t="str">
        <f>VLOOKUP($A362,'Plan de acci�n consolidado 2025'!$A$3:$V$504,G$1,0)</f>
        <v>N/A</v>
      </c>
      <c r="H362" t="str">
        <f>VLOOKUP($A362,'Plan de acci�n consolidado 2025'!$A$3:$V$504,H$1,0)</f>
        <v>N/A</v>
      </c>
      <c r="I362" t="str">
        <f>VLOOKUP($A362,'Plan de acci�n consolidado 2025'!$A$3:$V$504,I$1,0)</f>
        <v>N/A</v>
      </c>
      <c r="J362" t="str">
        <f>VLOOKUP($A362,'Plan de acci�n consolidado 2025'!$A$3:$V$504,J$1,0)</f>
        <v>N/A</v>
      </c>
      <c r="K362" t="str">
        <f>VLOOKUP($A362,'Plan de acci�n consolidado 2025'!$A$3:$V$504,K$1,0)</f>
        <v>N/A</v>
      </c>
      <c r="L362" t="str">
        <f>VLOOKUP($A362,'Plan de acci�n consolidado 2025'!$A$3:$V$504,L$1,0)</f>
        <v>N/A</v>
      </c>
      <c r="M362" t="str">
        <f>VLOOKUP($A362,'Plan de acci�n consolidado 2025'!$A$3:$V$504,M$1,0)</f>
        <v>N/A</v>
      </c>
      <c r="N362" t="str">
        <f>VLOOKUP($A362,'Plan de acci�n consolidado 2025'!$A$3:$V$504,N$1,0)</f>
        <v>N/A</v>
      </c>
      <c r="O362" t="str">
        <f>VLOOKUP($A362,'Plan de acci�n consolidado 2025'!$A$3:$V$504,O$1,0)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362">
        <f>VLOOKUP($A362,'Plan de acci�n consolidado 2025'!$A$3:$V$504,P$1,0)</f>
        <v>20</v>
      </c>
      <c r="Q362">
        <f>VLOOKUP($A362,'Plan de acci�n consolidado 2025'!$A$3:$V$504,Q$1,0)</f>
        <v>2</v>
      </c>
      <c r="R362" t="str">
        <f>VLOOKUP($A362,'Plan de acci�n consolidado 2025'!$A$3:$V$504,R$1,0)</f>
        <v>Númerica</v>
      </c>
      <c r="S362" t="str">
        <f>VLOOKUP($A362,'Plan de acci�n consolidado 2025'!$A$3:$V$504,S$1,0)</f>
        <v># de Comités ejecutados / 2 Comités Programados</v>
      </c>
      <c r="T362" s="183" t="str">
        <f>VLOOKUP($A362,'Plan de acci�n consolidado 2025'!$A$3:$V$504,T$1,0)</f>
        <v>2025-06-03</v>
      </c>
      <c r="U362" s="183" t="str">
        <f>VLOOKUP($A362,'Plan de acci�n consolidado 2025'!$A$3:$V$504,U$1,0)</f>
        <v>2025-12-31</v>
      </c>
      <c r="V362" t="str">
        <f>VLOOKUP($A362,'Plan de acci�n consolidado 2025'!$A$3:$V$504,V$1,0)</f>
        <v>50-OFICINA DE CONTROL INTERNO</v>
      </c>
      <c r="W362"/>
      <c r="X362"/>
    </row>
    <row r="363" spans="1:24" x14ac:dyDescent="0.25">
      <c r="A363" s="31" t="s">
        <v>530</v>
      </c>
      <c r="B363" t="str">
        <f>VLOOKUP($A363,'Plan de acci�n consolidado 2025'!$A$3:$V$504,B$1,0)</f>
        <v>50-OFICINA DE CONTROL INTERNO</v>
      </c>
      <c r="C363">
        <f>VLOOKUP($A363,'Plan de acci�n consolidado 2025'!$A$3:$V$504,C$1,0)</f>
        <v>4</v>
      </c>
      <c r="D363" t="str">
        <f>VLOOKUP($A363,'Plan de acci�n consolidado 2025'!$A$3:$V$504,D$1,0)</f>
        <v>Producto</v>
      </c>
      <c r="E363" t="str">
        <f>VLOOKUP($A363,'Plan de acci�n consolidado 2025'!$A$3:$V$504,E$1,0)</f>
        <v>50.2</v>
      </c>
      <c r="F363" t="str">
        <f>VLOOKUP($A363,'Plan de acci�n consolidado 2025'!$A$3:$V$504,F$1,0)</f>
        <v>Operativo</v>
      </c>
      <c r="G363" t="str">
        <f>VLOOKUP($A363,'Plan de acci�n consolidado 2025'!$A$3:$V$504,G$1,0)</f>
        <v>Fortalecer el Sistema Integral de Gestión Institucional en el marco del Modelo Integrado de Planeación y gestión para mejorar la prestación del servicio.</v>
      </c>
      <c r="H363" t="str">
        <f>VLOOKUP($A363,'Plan de acci�n consolidado 2025'!$A$3:$V$504,H$1,0)</f>
        <v xml:space="preserve">Cumplimiento de productos del PAI asociados a Fortacer el Sistema Integral de Gestión Institucional para mejorar la prestación del servicio. 
</v>
      </c>
      <c r="I363" t="str">
        <f>VLOOKUP($A363,'Plan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3" t="str">
        <f>VLOOKUP($A363,'Plan de acci�n consolidado 2025'!$A$3:$V$504,J$1,0)</f>
        <v xml:space="preserve">PND - 5-31-5-b- Convergencia regional - Entidades públicas territoriales y nacionales fortalecidas </v>
      </c>
      <c r="K363" t="str">
        <f>VLOOKUP($A363,'Plan de acci�n consolidado 2025'!$A$3:$V$504,K$1,0)</f>
        <v>No</v>
      </c>
      <c r="L363" t="str">
        <f>VLOOKUP($A363,'Plan de acci�n consolidado 2025'!$A$3:$V$504,L$1,0)</f>
        <v>N/A</v>
      </c>
      <c r="M363" t="str">
        <f>VLOOKUP($A363,'Plan de acci�n consolidado 2025'!$A$3:$V$504,M$1,0)</f>
        <v>Política Control Interno _DIMENSIÓN Control Interno</v>
      </c>
      <c r="N363" t="str">
        <f>VLOOKUP($A363,'Plan de acci�n consolidado 2025'!$A$3:$V$504,N$1,0)</f>
        <v>N/A</v>
      </c>
      <c r="O363" t="str">
        <f>VLOOKUP($A363,'Plan de acci�n consolidado 2025'!$A$3:$V$504,O$1,0)</f>
        <v>Seguimiento Planes de trabajo MIPG en el marco de la Política Control Interno, con seguimiento realizado y radicado ante la OAP  (Informe)Entregable: (Informes de seguimiento  a la implementación y actas del comité)</v>
      </c>
      <c r="P363">
        <f>VLOOKUP($A363,'Plan de acci�n consolidado 2025'!$A$3:$V$504,P$1,0)</f>
        <v>25</v>
      </c>
      <c r="Q363">
        <f>VLOOKUP($A363,'Plan de acci�n consolidado 2025'!$A$3:$V$504,Q$1,0)</f>
        <v>1</v>
      </c>
      <c r="R363" t="str">
        <f>VLOOKUP($A363,'Plan de acci�n consolidado 2025'!$A$3:$V$504,R$1,0)</f>
        <v>Númerica</v>
      </c>
      <c r="S363" t="str">
        <f>VLOOKUP($A363,'Plan de acci�n consolidado 2025'!$A$3:$V$504,S$1,0)</f>
        <v># de Informe realizado y presentado / 1 Informe programado</v>
      </c>
      <c r="T363" s="183" t="str">
        <f>VLOOKUP($A363,'Plan de acci�n consolidado 2025'!$A$3:$V$504,T$1,0)</f>
        <v>2025-04-01</v>
      </c>
      <c r="U363" s="183" t="str">
        <f>VLOOKUP($A363,'Plan de acci�n consolidado 2025'!$A$3:$V$504,U$1,0)</f>
        <v>2025-07-31</v>
      </c>
      <c r="V363" t="str">
        <f>VLOOKUP($A363,'Plan de acci�n consolidado 2025'!$A$3:$V$504,V$1,0)</f>
        <v>50-OFICINA DE CONTROL INTERNO</v>
      </c>
      <c r="W363"/>
      <c r="X363"/>
    </row>
    <row r="364" spans="1:24" x14ac:dyDescent="0.25">
      <c r="A364" s="31" t="s">
        <v>532</v>
      </c>
      <c r="B364" t="str">
        <f>VLOOKUP($A364,'Plan de acci�n consolidado 2025'!$A$3:$V$504,B$1,0)</f>
        <v>50-OFICINA DE CONTROL INTERNO</v>
      </c>
      <c r="C364">
        <f>VLOOKUP($A364,'Plan de acci�n consolidado 2025'!$A$3:$V$504,C$1,0)</f>
        <v>4</v>
      </c>
      <c r="D364" t="str">
        <f>VLOOKUP($A364,'Plan de acci�n consolidado 2025'!$A$3:$V$504,D$1,0)</f>
        <v>Actividad propia</v>
      </c>
      <c r="E364" t="str">
        <f>VLOOKUP($A364,'Plan de acci�n consolidado 2025'!$A$3:$V$504,E$1,0)</f>
        <v>50.2.1</v>
      </c>
      <c r="F364" t="str">
        <f>VLOOKUP($A364,'Plan de acci�n consolidado 2025'!$A$3:$V$504,F$1,0)</f>
        <v>N/A</v>
      </c>
      <c r="G364" t="str">
        <f>VLOOKUP($A364,'Plan de acci�n consolidado 2025'!$A$3:$V$504,G$1,0)</f>
        <v>N/A</v>
      </c>
      <c r="H364" t="str">
        <f>VLOOKUP($A364,'Plan de acci�n consolidado 2025'!$A$3:$V$504,H$1,0)</f>
        <v>N/A</v>
      </c>
      <c r="I364" t="str">
        <f>VLOOKUP($A364,'Plan de acci�n consolidado 2025'!$A$3:$V$504,I$1,0)</f>
        <v>N/A</v>
      </c>
      <c r="J364" t="str">
        <f>VLOOKUP($A364,'Plan de acci�n consolidado 2025'!$A$3:$V$504,J$1,0)</f>
        <v>N/A</v>
      </c>
      <c r="K364" t="str">
        <f>VLOOKUP($A364,'Plan de acci�n consolidado 2025'!$A$3:$V$504,K$1,0)</f>
        <v>N/A</v>
      </c>
      <c r="L364" t="str">
        <f>VLOOKUP($A364,'Plan de acci�n consolidado 2025'!$A$3:$V$504,L$1,0)</f>
        <v>N/A</v>
      </c>
      <c r="M364" t="str">
        <f>VLOOKUP($A364,'Plan de acci�n consolidado 2025'!$A$3:$V$504,M$1,0)</f>
        <v>N/A</v>
      </c>
      <c r="N364" t="str">
        <f>VLOOKUP($A364,'Plan de acci�n consolidado 2025'!$A$3:$V$504,N$1,0)</f>
        <v>N/A</v>
      </c>
      <c r="O364" t="str">
        <f>VLOOKUP($A364,'Plan de acci�n consolidado 2025'!$A$3:$V$504,O$1,0)</f>
        <v>Realizar seguimiento a  los Planes de trabajo MIPG que afectan a la Política Control Interno, conforme a las recomendaciones del FURAG (Correo de solicitud de información a las áreas frente a los seguimientos de las MIPG cuando aplique)</v>
      </c>
      <c r="P364">
        <f>VLOOKUP($A364,'Plan de acci�n consolidado 2025'!$A$3:$V$504,P$1,0)</f>
        <v>80</v>
      </c>
      <c r="Q364">
        <f>VLOOKUP($A364,'Plan de acci�n consolidado 2025'!$A$3:$V$504,Q$1,0)</f>
        <v>1</v>
      </c>
      <c r="R364" t="str">
        <f>VLOOKUP($A364,'Plan de acci�n consolidado 2025'!$A$3:$V$504,R$1,0)</f>
        <v>Númerica</v>
      </c>
      <c r="S364" t="str">
        <f>VLOOKUP($A364,'Plan de acci�n consolidado 2025'!$A$3:$V$504,S$1,0)</f>
        <v># de Informe realizado / 1 Informe programado</v>
      </c>
      <c r="T364" s="183" t="str">
        <f>VLOOKUP($A364,'Plan de acci�n consolidado 2025'!$A$3:$V$504,T$1,0)</f>
        <v>2025-04-01</v>
      </c>
      <c r="U364" s="183" t="str">
        <f>VLOOKUP($A364,'Plan de acci�n consolidado 2025'!$A$3:$V$504,U$1,0)</f>
        <v>2025-07-31</v>
      </c>
      <c r="V364" t="str">
        <f>VLOOKUP($A364,'Plan de acci�n consolidado 2025'!$A$3:$V$504,V$1,0)</f>
        <v>50-OFICINA DE CONTROL INTERNO</v>
      </c>
      <c r="W364"/>
      <c r="X364"/>
    </row>
    <row r="365" spans="1:24" x14ac:dyDescent="0.25">
      <c r="A365" s="31" t="s">
        <v>533</v>
      </c>
      <c r="B365" t="str">
        <f>VLOOKUP($A365,'Plan de acci�n consolidado 2025'!$A$3:$V$504,B$1,0)</f>
        <v>50-OFICINA DE CONTROL INTERNO</v>
      </c>
      <c r="C365">
        <f>VLOOKUP($A365,'Plan de acci�n consolidado 2025'!$A$3:$V$504,C$1,0)</f>
        <v>4</v>
      </c>
      <c r="D365" t="str">
        <f>VLOOKUP($A365,'Plan de acci�n consolidado 2025'!$A$3:$V$504,D$1,0)</f>
        <v>Actividad propia</v>
      </c>
      <c r="E365" t="str">
        <f>VLOOKUP($A365,'Plan de acci�n consolidado 2025'!$A$3:$V$504,E$1,0)</f>
        <v>50.2.2</v>
      </c>
      <c r="F365" t="str">
        <f>VLOOKUP($A365,'Plan de acci�n consolidado 2025'!$A$3:$V$504,F$1,0)</f>
        <v>N/A</v>
      </c>
      <c r="G365" t="str">
        <f>VLOOKUP($A365,'Plan de acci�n consolidado 2025'!$A$3:$V$504,G$1,0)</f>
        <v>N/A</v>
      </c>
      <c r="H365" t="str">
        <f>VLOOKUP($A365,'Plan de acci�n consolidado 2025'!$A$3:$V$504,H$1,0)</f>
        <v>N/A</v>
      </c>
      <c r="I365" t="str">
        <f>VLOOKUP($A365,'Plan de acci�n consolidado 2025'!$A$3:$V$504,I$1,0)</f>
        <v>N/A</v>
      </c>
      <c r="J365" t="str">
        <f>VLOOKUP($A365,'Plan de acci�n consolidado 2025'!$A$3:$V$504,J$1,0)</f>
        <v>N/A</v>
      </c>
      <c r="K365" t="str">
        <f>VLOOKUP($A365,'Plan de acci�n consolidado 2025'!$A$3:$V$504,K$1,0)</f>
        <v>N/A</v>
      </c>
      <c r="L365" t="str">
        <f>VLOOKUP($A365,'Plan de acci�n consolidado 2025'!$A$3:$V$504,L$1,0)</f>
        <v>N/A</v>
      </c>
      <c r="M365" t="str">
        <f>VLOOKUP($A365,'Plan de acci�n consolidado 2025'!$A$3:$V$504,M$1,0)</f>
        <v>N/A</v>
      </c>
      <c r="N365" t="str">
        <f>VLOOKUP($A365,'Plan de acci�n consolidado 2025'!$A$3:$V$504,N$1,0)</f>
        <v>N/A</v>
      </c>
      <c r="O365" t="str">
        <f>VLOOKUP($A365,'Plan de acci�n consolidado 2025'!$A$3:$V$504,O$1,0)</f>
        <v>Elaborar y presentar al Comité Institucional de Gestión y Desempeño el informe de seguimiento a la implementación del MIPG (Actas de CIGD)</v>
      </c>
      <c r="P365">
        <f>VLOOKUP($A365,'Plan de acci�n consolidado 2025'!$A$3:$V$504,P$1,0)</f>
        <v>20</v>
      </c>
      <c r="Q365">
        <f>VLOOKUP($A365,'Plan de acci�n consolidado 2025'!$A$3:$V$504,Q$1,0)</f>
        <v>1</v>
      </c>
      <c r="R365" t="str">
        <f>VLOOKUP($A365,'Plan de acci�n consolidado 2025'!$A$3:$V$504,R$1,0)</f>
        <v>Númerica</v>
      </c>
      <c r="S365" t="str">
        <f>VLOOKUP($A365,'Plan de acci�n consolidado 2025'!$A$3:$V$504,S$1,0)</f>
        <v># de Acta presentada / 1 Acta programada</v>
      </c>
      <c r="T365" s="183" t="str">
        <f>VLOOKUP($A365,'Plan de acci�n consolidado 2025'!$A$3:$V$504,T$1,0)</f>
        <v>2025-04-01</v>
      </c>
      <c r="U365" s="183" t="str">
        <f>VLOOKUP($A365,'Plan de acci�n consolidado 2025'!$A$3:$V$504,U$1,0)</f>
        <v>2025-07-31</v>
      </c>
      <c r="V365" t="str">
        <f>VLOOKUP($A365,'Plan de acci�n consolidado 2025'!$A$3:$V$504,V$1,0)</f>
        <v>50-OFICINA DE CONTROL INTERNO</v>
      </c>
      <c r="W365"/>
      <c r="X365"/>
    </row>
    <row r="366" spans="1:24" x14ac:dyDescent="0.25">
      <c r="A366" s="31" t="s">
        <v>534</v>
      </c>
      <c r="B366" t="str">
        <f>VLOOKUP($A366,'Plan de acci�n consolidado 2025'!$A$3:$V$504,B$1,0)</f>
        <v>50-OFICINA DE CONTROL INTERNO</v>
      </c>
      <c r="C366">
        <f>VLOOKUP($A366,'Plan de acci�n consolidado 2025'!$A$3:$V$504,C$1,0)</f>
        <v>4</v>
      </c>
      <c r="D366" t="str">
        <f>VLOOKUP($A366,'Plan de acci�n consolidado 2025'!$A$3:$V$504,D$1,0)</f>
        <v>Producto</v>
      </c>
      <c r="E366" t="str">
        <f>VLOOKUP($A366,'Plan de acci�n consolidado 2025'!$A$3:$V$504,E$1,0)</f>
        <v>50.3</v>
      </c>
      <c r="F366" t="str">
        <f>VLOOKUP($A366,'Plan de acci�n consolidado 2025'!$A$3:$V$504,F$1,0)</f>
        <v>Operativo</v>
      </c>
      <c r="G366" t="str">
        <f>VLOOKUP($A366,'Plan de acci�n consolidado 2025'!$A$3:$V$504,G$1,0)</f>
        <v>Fortalecer el Sistema Integral de Gestión Institucional en el marco del Modelo Integrado de Planeación y gestión para mejorar la prestación del servicio.</v>
      </c>
      <c r="H366" t="str">
        <f>VLOOKUP($A366,'Plan de acci�n consolidado 2025'!$A$3:$V$504,H$1,0)</f>
        <v xml:space="preserve">Cumplimiento de productos del PAI asociados a Fortacer el Sistema Integral de Gestión Institucional para mejorar la prestación del servicio. 
</v>
      </c>
      <c r="I366" t="str">
        <f>VLOOKUP($A366,'Plan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6" t="str">
        <f>VLOOKUP($A366,'Plan de acci�n consolidado 2025'!$A$3:$V$504,J$1,0)</f>
        <v>N/A</v>
      </c>
      <c r="K366" t="str">
        <f>VLOOKUP($A366,'Plan de acci�n consolidado 2025'!$A$3:$V$504,K$1,0)</f>
        <v>No</v>
      </c>
      <c r="L366" t="str">
        <f>VLOOKUP($A366,'Plan de acci�n consolidado 2025'!$A$3:$V$504,L$1,0)</f>
        <v>N/A</v>
      </c>
      <c r="M366" t="str">
        <f>VLOOKUP($A366,'Plan de acci�n consolidado 2025'!$A$3:$V$504,M$1,0)</f>
        <v>Política Control Interno _DIMENSIÓN Control Interno</v>
      </c>
      <c r="N366" t="str">
        <f>VLOOKUP($A366,'Plan de acci�n consolidado 2025'!$A$3:$V$504,N$1,0)</f>
        <v>N/A</v>
      </c>
      <c r="O366" t="str">
        <f>VLOOKUP($A366,'Plan de acci�n consolidado 2025'!$A$3:$V$504,O$1,0)</f>
        <v>Objetivos estratégicos y orientaciones PND, evaluados frente a la planeación 2025 y el PES (Informe elaborado y enviado a Despacho y OAP/memorando o correo)</v>
      </c>
      <c r="P366">
        <f>VLOOKUP($A366,'Plan de acci�n consolidado 2025'!$A$3:$V$504,P$1,0)</f>
        <v>25</v>
      </c>
      <c r="Q366">
        <f>VLOOKUP($A366,'Plan de acci�n consolidado 2025'!$A$3:$V$504,Q$1,0)</f>
        <v>1</v>
      </c>
      <c r="R366" t="str">
        <f>VLOOKUP($A366,'Plan de acci�n consolidado 2025'!$A$3:$V$504,R$1,0)</f>
        <v>Númerica</v>
      </c>
      <c r="S366" t="str">
        <f>VLOOKUP($A366,'Plan de acci�n consolidado 2025'!$A$3:$V$504,S$1,0)</f>
        <v># de Informe radicado / 1 Informe programado</v>
      </c>
      <c r="T366" s="183" t="str">
        <f>VLOOKUP($A366,'Plan de acci�n consolidado 2025'!$A$3:$V$504,T$1,0)</f>
        <v>2025-02-19</v>
      </c>
      <c r="U366" s="183" t="str">
        <f>VLOOKUP($A366,'Plan de acci�n consolidado 2025'!$A$3:$V$504,U$1,0)</f>
        <v>2025-08-04</v>
      </c>
      <c r="V366" t="str">
        <f>VLOOKUP($A366,'Plan de acci�n consolidado 2025'!$A$3:$V$504,V$1,0)</f>
        <v>50-OFICINA DE CONTROL INTERNO</v>
      </c>
      <c r="W366"/>
      <c r="X366"/>
    </row>
    <row r="367" spans="1:24" x14ac:dyDescent="0.25">
      <c r="A367" s="31" t="s">
        <v>536</v>
      </c>
      <c r="B367" t="str">
        <f>VLOOKUP($A367,'Plan de acci�n consolidado 2025'!$A$3:$V$504,B$1,0)</f>
        <v>50-OFICINA DE CONTROL INTERNO</v>
      </c>
      <c r="C367">
        <f>VLOOKUP($A367,'Plan de acci�n consolidado 2025'!$A$3:$V$504,C$1,0)</f>
        <v>4</v>
      </c>
      <c r="D367" t="str">
        <f>VLOOKUP($A367,'Plan de acci�n consolidado 2025'!$A$3:$V$504,D$1,0)</f>
        <v>Actividad propia</v>
      </c>
      <c r="E367" t="str">
        <f>VLOOKUP($A367,'Plan de acci�n consolidado 2025'!$A$3:$V$504,E$1,0)</f>
        <v>50.3.1</v>
      </c>
      <c r="F367" t="str">
        <f>VLOOKUP($A367,'Plan de acci�n consolidado 2025'!$A$3:$V$504,F$1,0)</f>
        <v>N/A</v>
      </c>
      <c r="G367" t="str">
        <f>VLOOKUP($A367,'Plan de acci�n consolidado 2025'!$A$3:$V$504,G$1,0)</f>
        <v>N/A</v>
      </c>
      <c r="H367" t="str">
        <f>VLOOKUP($A367,'Plan de acci�n consolidado 2025'!$A$3:$V$504,H$1,0)</f>
        <v>N/A</v>
      </c>
      <c r="I367" t="str">
        <f>VLOOKUP($A367,'Plan de acci�n consolidado 2025'!$A$3:$V$504,I$1,0)</f>
        <v>N/A</v>
      </c>
      <c r="J367" t="str">
        <f>VLOOKUP($A367,'Plan de acci�n consolidado 2025'!$A$3:$V$504,J$1,0)</f>
        <v>N/A</v>
      </c>
      <c r="K367" t="str">
        <f>VLOOKUP($A367,'Plan de acci�n consolidado 2025'!$A$3:$V$504,K$1,0)</f>
        <v>N/A</v>
      </c>
      <c r="L367" t="str">
        <f>VLOOKUP($A367,'Plan de acci�n consolidado 2025'!$A$3:$V$504,L$1,0)</f>
        <v>N/A</v>
      </c>
      <c r="M367" t="str">
        <f>VLOOKUP($A367,'Plan de acci�n consolidado 2025'!$A$3:$V$504,M$1,0)</f>
        <v>N/A</v>
      </c>
      <c r="N367" t="str">
        <f>VLOOKUP($A367,'Plan de acci�n consolidado 2025'!$A$3:$V$504,N$1,0)</f>
        <v>N/A</v>
      </c>
      <c r="O367" t="str">
        <f>VLOOKUP($A367,'Plan de acci�n consolidado 2025'!$A$3:$V$504,O$1,0)</f>
        <v>Evaluar el cumplimiento de compromisos que la Superintendencia  tiene en el Plan Estratégico Sectorial frente a los objetivos estratégicos del ministerio (informe con los resultados de la evaluación elaborado)</v>
      </c>
      <c r="P367">
        <f>VLOOKUP($A367,'Plan de acci�n consolidado 2025'!$A$3:$V$504,P$1,0)</f>
        <v>80</v>
      </c>
      <c r="Q367">
        <f>VLOOKUP($A367,'Plan de acci�n consolidado 2025'!$A$3:$V$504,Q$1,0)</f>
        <v>1</v>
      </c>
      <c r="R367" t="str">
        <f>VLOOKUP($A367,'Plan de acci�n consolidado 2025'!$A$3:$V$504,R$1,0)</f>
        <v>Númerica</v>
      </c>
      <c r="S367" t="str">
        <f>VLOOKUP($A367,'Plan de acci�n consolidado 2025'!$A$3:$V$504,S$1,0)</f>
        <v># de Documento soporte realizado / 1 Documento soporte programado</v>
      </c>
      <c r="T367" s="183" t="str">
        <f>VLOOKUP($A367,'Plan de acci�n consolidado 2025'!$A$3:$V$504,T$1,0)</f>
        <v>2025-02-19</v>
      </c>
      <c r="U367" s="183" t="str">
        <f>VLOOKUP($A367,'Plan de acci�n consolidado 2025'!$A$3:$V$504,U$1,0)</f>
        <v>2025-08-04</v>
      </c>
      <c r="V367" t="str">
        <f>VLOOKUP($A367,'Plan de acci�n consolidado 2025'!$A$3:$V$504,V$1,0)</f>
        <v>50-OFICINA DE CONTROL INTERNO</v>
      </c>
      <c r="W367"/>
      <c r="X367"/>
    </row>
    <row r="368" spans="1:24" x14ac:dyDescent="0.25">
      <c r="A368" s="31" t="s">
        <v>538</v>
      </c>
      <c r="B368" t="str">
        <f>VLOOKUP($A368,'Plan de acci�n consolidado 2025'!$A$3:$V$504,B$1,0)</f>
        <v>50-OFICINA DE CONTROL INTERNO</v>
      </c>
      <c r="C368">
        <f>VLOOKUP($A368,'Plan de acci�n consolidado 2025'!$A$3:$V$504,C$1,0)</f>
        <v>4</v>
      </c>
      <c r="D368" t="str">
        <f>VLOOKUP($A368,'Plan de acci�n consolidado 2025'!$A$3:$V$504,D$1,0)</f>
        <v>Actividad propia eliminada</v>
      </c>
      <c r="E368" t="str">
        <f>VLOOKUP($A368,'Plan de acci�n consolidado 2025'!$A$3:$V$504,E$1,0)</f>
        <v>50.3.2</v>
      </c>
      <c r="F368" t="str">
        <f>VLOOKUP($A368,'Plan de acci�n consolidado 2025'!$A$3:$V$504,F$1,0)</f>
        <v>N/A</v>
      </c>
      <c r="G368" t="str">
        <f>VLOOKUP($A368,'Plan de acci�n consolidado 2025'!$A$3:$V$504,G$1,0)</f>
        <v>N/A</v>
      </c>
      <c r="H368" t="str">
        <f>VLOOKUP($A368,'Plan de acci�n consolidado 2025'!$A$3:$V$504,H$1,0)</f>
        <v>N/A</v>
      </c>
      <c r="I368" t="str">
        <f>VLOOKUP($A368,'Plan de acci�n consolidado 2025'!$A$3:$V$504,I$1,0)</f>
        <v>N/A</v>
      </c>
      <c r="J368" t="str">
        <f>VLOOKUP($A368,'Plan de acci�n consolidado 2025'!$A$3:$V$504,J$1,0)</f>
        <v>N/A</v>
      </c>
      <c r="K368" t="str">
        <f>VLOOKUP($A368,'Plan de acci�n consolidado 2025'!$A$3:$V$504,K$1,0)</f>
        <v>N/A</v>
      </c>
      <c r="L368" t="str">
        <f>VLOOKUP($A368,'Plan de acci�n consolidado 2025'!$A$3:$V$504,L$1,0)</f>
        <v>N/A</v>
      </c>
      <c r="M368" t="str">
        <f>VLOOKUP($A368,'Plan de acci�n consolidado 2025'!$A$3:$V$504,M$1,0)</f>
        <v>N/A</v>
      </c>
      <c r="N368" t="str">
        <f>VLOOKUP($A368,'Plan de acci�n consolidado 2025'!$A$3:$V$504,N$1,0)</f>
        <v>N/A</v>
      </c>
      <c r="O368" t="str">
        <f>VLOOKUP($A368,'Plan de acci�n consolidado 2025'!$A$3:$V$504,O$1,0)</f>
        <v>Evaluar cumplimiento de los Objetivos Estrategicos  y el Plan Nacional de Desarrollo frente a las responsabilidades determinadas por los mismos para la SIC. (informe con los resultados de la evaluación elaborado).</v>
      </c>
      <c r="P368">
        <f>VLOOKUP($A368,'Plan de acci�n consolidado 2025'!$A$3:$V$504,P$1,0)</f>
        <v>40</v>
      </c>
      <c r="Q368">
        <f>VLOOKUP($A368,'Plan de acci�n consolidado 2025'!$A$3:$V$504,Q$1,0)</f>
        <v>1</v>
      </c>
      <c r="R368" t="str">
        <f>VLOOKUP($A368,'Plan de acci�n consolidado 2025'!$A$3:$V$504,R$1,0)</f>
        <v>Númerica</v>
      </c>
      <c r="S368" t="str">
        <f>VLOOKUP($A368,'Plan de acci�n consolidado 2025'!$A$3:$V$504,S$1,0)</f>
        <v># de Documento soporte realizado / 1 Documento soporte programado</v>
      </c>
      <c r="T368" s="183" t="str">
        <f>VLOOKUP($A368,'Plan de acci�n consolidado 2025'!$A$3:$V$504,T$1,0)</f>
        <v>2025-02-19</v>
      </c>
      <c r="U368" s="183" t="str">
        <f>VLOOKUP($A368,'Plan de acci�n consolidado 2025'!$A$3:$V$504,U$1,0)</f>
        <v>2025-12-19</v>
      </c>
      <c r="V368" t="str">
        <f>VLOOKUP($A368,'Plan de acci�n consolidado 2025'!$A$3:$V$504,V$1,0)</f>
        <v>50-OFICINA DE CONTROL INTERNO</v>
      </c>
      <c r="W368"/>
      <c r="X368"/>
    </row>
    <row r="369" spans="1:24" x14ac:dyDescent="0.25">
      <c r="A369" s="31" t="s">
        <v>539</v>
      </c>
      <c r="B369" t="str">
        <f>VLOOKUP($A369,'Plan de acci�n consolidado 2025'!$A$3:$V$504,B$1,0)</f>
        <v>50-OFICINA DE CONTROL INTERNO</v>
      </c>
      <c r="C369">
        <f>VLOOKUP($A369,'Plan de acci�n consolidado 2025'!$A$3:$V$504,C$1,0)</f>
        <v>4</v>
      </c>
      <c r="D369" t="str">
        <f>VLOOKUP($A369,'Plan de acci�n consolidado 2025'!$A$3:$V$504,D$1,0)</f>
        <v>Actividad propia</v>
      </c>
      <c r="E369" t="str">
        <f>VLOOKUP($A369,'Plan de acci�n consolidado 2025'!$A$3:$V$504,E$1,0)</f>
        <v>50.3.3</v>
      </c>
      <c r="F369" t="str">
        <f>VLOOKUP($A369,'Plan de acci�n consolidado 2025'!$A$3:$V$504,F$1,0)</f>
        <v>N/A</v>
      </c>
      <c r="G369" t="str">
        <f>VLOOKUP($A369,'Plan de acci�n consolidado 2025'!$A$3:$V$504,G$1,0)</f>
        <v>N/A</v>
      </c>
      <c r="H369" t="str">
        <f>VLOOKUP($A369,'Plan de acci�n consolidado 2025'!$A$3:$V$504,H$1,0)</f>
        <v>N/A</v>
      </c>
      <c r="I369" t="str">
        <f>VLOOKUP($A369,'Plan de acci�n consolidado 2025'!$A$3:$V$504,I$1,0)</f>
        <v>N/A</v>
      </c>
      <c r="J369" t="str">
        <f>VLOOKUP($A369,'Plan de acci�n consolidado 2025'!$A$3:$V$504,J$1,0)</f>
        <v>N/A</v>
      </c>
      <c r="K369" t="str">
        <f>VLOOKUP($A369,'Plan de acci�n consolidado 2025'!$A$3:$V$504,K$1,0)</f>
        <v>N/A</v>
      </c>
      <c r="L369" t="str">
        <f>VLOOKUP($A369,'Plan de acci�n consolidado 2025'!$A$3:$V$504,L$1,0)</f>
        <v>N/A</v>
      </c>
      <c r="M369" t="str">
        <f>VLOOKUP($A369,'Plan de acci�n consolidado 2025'!$A$3:$V$504,M$1,0)</f>
        <v>N/A</v>
      </c>
      <c r="N369" t="str">
        <f>VLOOKUP($A369,'Plan de acci�n consolidado 2025'!$A$3:$V$504,N$1,0)</f>
        <v>N/A</v>
      </c>
      <c r="O369" t="str">
        <f>VLOOKUP($A369,'Plan de acci�n consolidado 2025'!$A$3:$V$504,O$1,0)</f>
        <v>Elaborar y radicar ante los responsables, el informe. (informe con los resultados de la evaluación elaborado y radicado al Superintendente y OAP / Correo-Memorando)</v>
      </c>
      <c r="P369">
        <f>VLOOKUP($A369,'Plan de acci�n consolidado 2025'!$A$3:$V$504,P$1,0)</f>
        <v>20</v>
      </c>
      <c r="Q369">
        <f>VLOOKUP($A369,'Plan de acci�n consolidado 2025'!$A$3:$V$504,Q$1,0)</f>
        <v>1</v>
      </c>
      <c r="R369" t="str">
        <f>VLOOKUP($A369,'Plan de acci�n consolidado 2025'!$A$3:$V$504,R$1,0)</f>
        <v>Númerica</v>
      </c>
      <c r="S369" t="str">
        <f>VLOOKUP($A369,'Plan de acci�n consolidado 2025'!$A$3:$V$504,S$1,0)</f>
        <v># de Informe radicado / 1 Informe programado</v>
      </c>
      <c r="T369" s="183" t="str">
        <f>VLOOKUP($A369,'Plan de acci�n consolidado 2025'!$A$3:$V$504,T$1,0)</f>
        <v>2025-02-19</v>
      </c>
      <c r="U369" s="183" t="str">
        <f>VLOOKUP($A369,'Plan de acci�n consolidado 2025'!$A$3:$V$504,U$1,0)</f>
        <v>2025-08-04</v>
      </c>
      <c r="V369" t="str">
        <f>VLOOKUP($A369,'Plan de acci�n consolidado 2025'!$A$3:$V$504,V$1,0)</f>
        <v>50-OFICINA DE CONTROL INTERNO</v>
      </c>
      <c r="W369"/>
      <c r="X369"/>
    </row>
    <row r="370" spans="1:24" x14ac:dyDescent="0.25">
      <c r="A370" s="31" t="s">
        <v>944</v>
      </c>
      <c r="B370" t="str">
        <f>VLOOKUP($A370,'Plan de acci�n consolidado 2025'!$A$3:$V$504,B$1,0)</f>
        <v>72-GRUPO DE TRABAJO DE ATENCION AL CIUDADANO</v>
      </c>
      <c r="C370">
        <f>VLOOKUP($A370,'Plan de acci�n consolidado 2025'!$A$3:$V$504,C$1,0)</f>
        <v>2</v>
      </c>
      <c r="D370" t="str">
        <f>VLOOKUP($A370,'Plan de acci�n consolidado 2025'!$A$3:$V$504,D$1,0)</f>
        <v>Producto</v>
      </c>
      <c r="E370" t="str">
        <f>VLOOKUP($A370,'Plan de acci�n consolidado 2025'!$A$3:$V$504,E$1,0)</f>
        <v>72.1</v>
      </c>
      <c r="F370" t="str">
        <f>VLOOKUP($A370,'Plan de acci�n consolidado 2025'!$A$3:$V$504,F$1,0)</f>
        <v>Operativo</v>
      </c>
      <c r="G370" t="str">
        <f>VLOOKUP($A370,'Plan de acci�n consolidado 2025'!$A$3:$V$504,G$1,0)</f>
        <v>Fortalecer el Sistema Integral de Gestión Institucional en el marco del Modelo Integrado de Planeación y gestión para mejorar la prestación del servicio.</v>
      </c>
      <c r="H370" t="str">
        <f>VLOOKUP($A370,'Plan de acci�n consolidado 2025'!$A$3:$V$504,H$1,0)</f>
        <v xml:space="preserve">Cumplimiento de productos del PAI asociados a Promover el enfoque preventivo, diferencial y territorial en el que hacer misional de la entidad 
</v>
      </c>
      <c r="I370" t="str">
        <f>VLOOKUP($A370,'Plan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t="str">
        <f>VLOOKUP($A370,'Plan de acci�n consolidado 2025'!$A$3:$V$504,J$1,0)</f>
        <v>N/A</v>
      </c>
      <c r="K370" t="str">
        <f>VLOOKUP($A370,'Plan de acci�n consolidado 2025'!$A$3:$V$504,K$1,0)</f>
        <v>No</v>
      </c>
      <c r="L370" t="str">
        <f>VLOOKUP($A370,'Plan de acci�n consolidado 2025'!$A$3:$V$504,L$1,0)</f>
        <v>C-3599-0200-0005-53105b</v>
      </c>
      <c r="M370" t="str">
        <f>VLOOKUP($A370,'Plan de acci�n consolidado 2025'!$A$3:$V$504,M$1,0)</f>
        <v>Política Participación Ciudadana en la Gestión Pública _DIMENSIÓN Gestión con Valores para Resultados</v>
      </c>
      <c r="N370" t="str">
        <f>VLOOKUP($A370,'Plan de acci�n consolidado 2025'!$A$3:$V$504,N$1,0)</f>
        <v>N/A</v>
      </c>
      <c r="O370" t="str">
        <f>VLOOKUP($A370,'Plan de acci�n consolidado 2025'!$A$3:$V$504,O$1,0)</f>
        <v>Estrategia Integral de Relacionamiento Ciudadano, orientada al fortalecimiento de la relación entre la entidad y los ciudadanos, promoviendo la participación, el servicio eficiente y la confianza mutua, ejecutada (Informe de actividades realizadas )</v>
      </c>
      <c r="P370">
        <f>VLOOKUP($A370,'Plan de acci�n consolidado 2025'!$A$3:$V$504,P$1,0)</f>
        <v>30</v>
      </c>
      <c r="Q370">
        <f>VLOOKUP($A370,'Plan de acci�n consolidado 2025'!$A$3:$V$504,Q$1,0)</f>
        <v>100</v>
      </c>
      <c r="R370" t="str">
        <f>VLOOKUP($A370,'Plan de acci�n consolidado 2025'!$A$3:$V$504,R$1,0)</f>
        <v>Porcentual</v>
      </c>
      <c r="S370" t="str">
        <f>VLOOKUP($A370,'Plan de acci�n consolidado 2025'!$A$3:$V$504,S$1,0)</f>
        <v>% de informes elaborados / 100% de informes planeados a elaborar</v>
      </c>
      <c r="T370" s="183" t="str">
        <f>VLOOKUP($A370,'Plan de acci�n consolidado 2025'!$A$3:$V$504,T$1,0)</f>
        <v>2025-01-15</v>
      </c>
      <c r="U370" s="183" t="str">
        <f>VLOOKUP($A370,'Plan de acci�n consolidado 2025'!$A$3:$V$504,U$1,0)</f>
        <v>2025-11-14</v>
      </c>
      <c r="V370" t="str">
        <f>VLOOKUP($A370,'Plan de acci�n consolidado 2025'!$A$3:$V$504,V$1,0)</f>
        <v>72-GRUPO DE TRABAJO DE ATENCION AL CIUDADANO</v>
      </c>
      <c r="W370"/>
      <c r="X370"/>
    </row>
    <row r="371" spans="1:24" x14ac:dyDescent="0.25">
      <c r="A371" s="31" t="s">
        <v>946</v>
      </c>
      <c r="B371" t="str">
        <f>VLOOKUP($A371,'Plan de acci�n consolidado 2025'!$A$3:$V$504,B$1,0)</f>
        <v>72-GRUPO DE TRABAJO DE ATENCION AL CIUDADANO</v>
      </c>
      <c r="C371">
        <f>VLOOKUP($A371,'Plan de acci�n consolidado 2025'!$A$3:$V$504,C$1,0)</f>
        <v>2</v>
      </c>
      <c r="D371" t="str">
        <f>VLOOKUP($A371,'Plan de acci�n consolidado 2025'!$A$3:$V$504,D$1,0)</f>
        <v>Actividad propia</v>
      </c>
      <c r="E371" t="str">
        <f>VLOOKUP($A371,'Plan de acci�n consolidado 2025'!$A$3:$V$504,E$1,0)</f>
        <v>72.1.1</v>
      </c>
      <c r="F371" t="str">
        <f>VLOOKUP($A371,'Plan de acci�n consolidado 2025'!$A$3:$V$504,F$1,0)</f>
        <v>N/A</v>
      </c>
      <c r="G371" t="str">
        <f>VLOOKUP($A371,'Plan de acci�n consolidado 2025'!$A$3:$V$504,G$1,0)</f>
        <v>N/A</v>
      </c>
      <c r="H371" t="str">
        <f>VLOOKUP($A371,'Plan de acci�n consolidado 2025'!$A$3:$V$504,H$1,0)</f>
        <v>N/A</v>
      </c>
      <c r="I371" t="str">
        <f>VLOOKUP($A371,'Plan de acci�n consolidado 2025'!$A$3:$V$504,I$1,0)</f>
        <v>N/A</v>
      </c>
      <c r="J371" t="str">
        <f>VLOOKUP($A371,'Plan de acci�n consolidado 2025'!$A$3:$V$504,J$1,0)</f>
        <v>N/A</v>
      </c>
      <c r="K371" t="str">
        <f>VLOOKUP($A371,'Plan de acci�n consolidado 2025'!$A$3:$V$504,K$1,0)</f>
        <v>N/A</v>
      </c>
      <c r="L371" t="str">
        <f>VLOOKUP($A371,'Plan de acci�n consolidado 2025'!$A$3:$V$504,L$1,0)</f>
        <v>N/A</v>
      </c>
      <c r="M371" t="str">
        <f>VLOOKUP($A371,'Plan de acci�n consolidado 2025'!$A$3:$V$504,M$1,0)</f>
        <v>N/A</v>
      </c>
      <c r="N371" t="str">
        <f>VLOOKUP($A371,'Plan de acci�n consolidado 2025'!$A$3:$V$504,N$1,0)</f>
        <v>N/A</v>
      </c>
      <c r="O371" t="str">
        <f>VLOOKUP($A371,'Plan de acci�n consolidado 2025'!$A$3:$V$504,O$1,0)</f>
        <v>Diseñar la estrategia de relacionamiento con la ciudadanía SIC 2025  que incluya el plan de trabajo para su ejecución (Documento de estrategia que incluya plan de trabajo)</v>
      </c>
      <c r="P371">
        <f>VLOOKUP($A371,'Plan de acci�n consolidado 2025'!$A$3:$V$504,P$1,0)</f>
        <v>10</v>
      </c>
      <c r="Q371">
        <f>VLOOKUP($A371,'Plan de acci�n consolidado 2025'!$A$3:$V$504,Q$1,0)</f>
        <v>1</v>
      </c>
      <c r="R371" t="str">
        <f>VLOOKUP($A371,'Plan de acci�n consolidado 2025'!$A$3:$V$504,R$1,0)</f>
        <v>Númerica</v>
      </c>
      <c r="S371" t="str">
        <f>VLOOKUP($A371,'Plan de acci�n consolidado 2025'!$A$3:$V$504,S$1,0)</f>
        <v># de estrategias de relacionamiento diseñadas / 1 Estrategias de relacionamiento a diseñar</v>
      </c>
      <c r="T371" s="183" t="str">
        <f>VLOOKUP($A371,'Plan de acci�n consolidado 2025'!$A$3:$V$504,T$1,0)</f>
        <v>2025-01-15</v>
      </c>
      <c r="U371" s="183" t="str">
        <f>VLOOKUP($A371,'Plan de acci�n consolidado 2025'!$A$3:$V$504,U$1,0)</f>
        <v>2025-02-18</v>
      </c>
      <c r="V371" t="str">
        <f>VLOOKUP($A371,'Plan de acci�n consolidado 2025'!$A$3:$V$504,V$1,0)</f>
        <v>72-GRUPO DE TRABAJO DE ATENCION AL CIUDADANO</v>
      </c>
      <c r="W371"/>
      <c r="X371"/>
    </row>
    <row r="372" spans="1:24" x14ac:dyDescent="0.25">
      <c r="A372" s="31" t="s">
        <v>948</v>
      </c>
      <c r="B372" t="str">
        <f>VLOOKUP($A372,'Plan de acci�n consolidado 2025'!$A$3:$V$504,B$1,0)</f>
        <v>72-GRUPO DE TRABAJO DE ATENCION AL CIUDADANO</v>
      </c>
      <c r="C372">
        <f>VLOOKUP($A372,'Plan de acci�n consolidado 2025'!$A$3:$V$504,C$1,0)</f>
        <v>2</v>
      </c>
      <c r="D372" t="str">
        <f>VLOOKUP($A372,'Plan de acci�n consolidado 2025'!$A$3:$V$504,D$1,0)</f>
        <v>Actividad propia</v>
      </c>
      <c r="E372" t="str">
        <f>VLOOKUP($A372,'Plan de acci�n consolidado 2025'!$A$3:$V$504,E$1,0)</f>
        <v>72.1.2</v>
      </c>
      <c r="F372" t="str">
        <f>VLOOKUP($A372,'Plan de acci�n consolidado 2025'!$A$3:$V$504,F$1,0)</f>
        <v>N/A</v>
      </c>
      <c r="G372" t="str">
        <f>VLOOKUP($A372,'Plan de acci�n consolidado 2025'!$A$3:$V$504,G$1,0)</f>
        <v>N/A</v>
      </c>
      <c r="H372" t="str">
        <f>VLOOKUP($A372,'Plan de acci�n consolidado 2025'!$A$3:$V$504,H$1,0)</f>
        <v>N/A</v>
      </c>
      <c r="I372" t="str">
        <f>VLOOKUP($A372,'Plan de acci�n consolidado 2025'!$A$3:$V$504,I$1,0)</f>
        <v>N/A</v>
      </c>
      <c r="J372" t="str">
        <f>VLOOKUP($A372,'Plan de acci�n consolidado 2025'!$A$3:$V$504,J$1,0)</f>
        <v>N/A</v>
      </c>
      <c r="K372" t="str">
        <f>VLOOKUP($A372,'Plan de acci�n consolidado 2025'!$A$3:$V$504,K$1,0)</f>
        <v>N/A</v>
      </c>
      <c r="L372" t="str">
        <f>VLOOKUP($A372,'Plan de acci�n consolidado 2025'!$A$3:$V$504,L$1,0)</f>
        <v>N/A</v>
      </c>
      <c r="M372" t="str">
        <f>VLOOKUP($A372,'Plan de acci�n consolidado 2025'!$A$3:$V$504,M$1,0)</f>
        <v>N/A</v>
      </c>
      <c r="N372" t="str">
        <f>VLOOKUP($A372,'Plan de acci�n consolidado 2025'!$A$3:$V$504,N$1,0)</f>
        <v>N/A</v>
      </c>
      <c r="O372" t="str">
        <f>VLOOKUP($A372,'Plan de acci�n consolidado 2025'!$A$3:$V$504,O$1,0)</f>
        <v>Comunicar a los grupos de valor la Estrategia de relacionamiento diseñada  (Capturas de pantalla de la divulgación en la página web y redes sociales)</v>
      </c>
      <c r="P372">
        <f>VLOOKUP($A372,'Plan de acci�n consolidado 2025'!$A$3:$V$504,P$1,0)</f>
        <v>10</v>
      </c>
      <c r="Q372">
        <f>VLOOKUP($A372,'Plan de acci�n consolidado 2025'!$A$3:$V$504,Q$1,0)</f>
        <v>1</v>
      </c>
      <c r="R372" t="str">
        <f>VLOOKUP($A372,'Plan de acci�n consolidado 2025'!$A$3:$V$504,R$1,0)</f>
        <v>Númerica</v>
      </c>
      <c r="S372" t="str">
        <f>VLOOKUP($A372,'Plan de acci�n consolidado 2025'!$A$3:$V$504,S$1,0)</f>
        <v># de estrategias de relacionamiento divulgadas / 1 estrategias de relacionamiento a divulgar</v>
      </c>
      <c r="T372" s="183" t="str">
        <f>VLOOKUP($A372,'Plan de acci�n consolidado 2025'!$A$3:$V$504,T$1,0)</f>
        <v>2025-02-19</v>
      </c>
      <c r="U372" s="183" t="str">
        <f>VLOOKUP($A372,'Plan de acci�n consolidado 2025'!$A$3:$V$504,U$1,0)</f>
        <v>2025-02-28</v>
      </c>
      <c r="V372" t="str">
        <f>VLOOKUP($A372,'Plan de acci�n consolidado 2025'!$A$3:$V$504,V$1,0)</f>
        <v>72-GRUPO DE TRABAJO DE ATENCION AL CIUDADANO</v>
      </c>
      <c r="W372"/>
      <c r="X372"/>
    </row>
    <row r="373" spans="1:24" x14ac:dyDescent="0.25">
      <c r="A373" s="31" t="s">
        <v>950</v>
      </c>
      <c r="B373" t="str">
        <f>VLOOKUP($A373,'Plan de acci�n consolidado 2025'!$A$3:$V$504,B$1,0)</f>
        <v>72-GRUPO DE TRABAJO DE ATENCION AL CIUDADANO</v>
      </c>
      <c r="C373">
        <f>VLOOKUP($A373,'Plan de acci�n consolidado 2025'!$A$3:$V$504,C$1,0)</f>
        <v>2</v>
      </c>
      <c r="D373" t="str">
        <f>VLOOKUP($A373,'Plan de acci�n consolidado 2025'!$A$3:$V$504,D$1,0)</f>
        <v>Actividad propia</v>
      </c>
      <c r="E373" t="str">
        <f>VLOOKUP($A373,'Plan de acci�n consolidado 2025'!$A$3:$V$504,E$1,0)</f>
        <v>72.1.3</v>
      </c>
      <c r="F373" t="str">
        <f>VLOOKUP($A373,'Plan de acci�n consolidado 2025'!$A$3:$V$504,F$1,0)</f>
        <v>N/A</v>
      </c>
      <c r="G373" t="str">
        <f>VLOOKUP($A373,'Plan de acci�n consolidado 2025'!$A$3:$V$504,G$1,0)</f>
        <v>N/A</v>
      </c>
      <c r="H373" t="str">
        <f>VLOOKUP($A373,'Plan de acci�n consolidado 2025'!$A$3:$V$504,H$1,0)</f>
        <v>N/A</v>
      </c>
      <c r="I373" t="str">
        <f>VLOOKUP($A373,'Plan de acci�n consolidado 2025'!$A$3:$V$504,I$1,0)</f>
        <v>N/A</v>
      </c>
      <c r="J373" t="str">
        <f>VLOOKUP($A373,'Plan de acci�n consolidado 2025'!$A$3:$V$504,J$1,0)</f>
        <v>N/A</v>
      </c>
      <c r="K373" t="str">
        <f>VLOOKUP($A373,'Plan de acci�n consolidado 2025'!$A$3:$V$504,K$1,0)</f>
        <v>N/A</v>
      </c>
      <c r="L373" t="str">
        <f>VLOOKUP($A373,'Plan de acci�n consolidado 2025'!$A$3:$V$504,L$1,0)</f>
        <v>N/A</v>
      </c>
      <c r="M373" t="str">
        <f>VLOOKUP($A373,'Plan de acci�n consolidado 2025'!$A$3:$V$504,M$1,0)</f>
        <v>N/A</v>
      </c>
      <c r="N373" t="str">
        <f>VLOOKUP($A373,'Plan de acci�n consolidado 2025'!$A$3:$V$504,N$1,0)</f>
        <v>N/A</v>
      </c>
      <c r="O373" t="str">
        <f>VLOOKUP($A373,'Plan de acci�n consolidado 2025'!$A$3:$V$504,O$1,0)</f>
        <v>Desarrollar laboratorios de simplicidad para traducir a lenguaje claro documentos de alto tráfico de cara a la ciudadanía  (Informe con el resultado de los laboratorios)</v>
      </c>
      <c r="P373">
        <f>VLOOKUP($A373,'Plan de acci�n consolidado 2025'!$A$3:$V$504,P$1,0)</f>
        <v>15</v>
      </c>
      <c r="Q373">
        <f>VLOOKUP($A373,'Plan de acci�n consolidado 2025'!$A$3:$V$504,Q$1,0)</f>
        <v>2</v>
      </c>
      <c r="R373" t="str">
        <f>VLOOKUP($A373,'Plan de acci�n consolidado 2025'!$A$3:$V$504,R$1,0)</f>
        <v>Númerica</v>
      </c>
      <c r="S373" t="str">
        <f>VLOOKUP($A373,'Plan de acci�n consolidado 2025'!$A$3:$V$504,S$1,0)</f>
        <v># de laboratorios de simplicidad desarrollados / 2 laboratorios de simplicidad a desarrollar</v>
      </c>
      <c r="T373" s="183" t="str">
        <f>VLOOKUP($A373,'Plan de acci�n consolidado 2025'!$A$3:$V$504,T$1,0)</f>
        <v>2025-03-03</v>
      </c>
      <c r="U373" s="183" t="str">
        <f>VLOOKUP($A373,'Plan de acci�n consolidado 2025'!$A$3:$V$504,U$1,0)</f>
        <v>2025-09-30</v>
      </c>
      <c r="V373" t="str">
        <f>VLOOKUP($A373,'Plan de acci�n consolidado 2025'!$A$3:$V$504,V$1,0)</f>
        <v>72-GRUPO DE TRABAJO DE ATENCION AL CIUDADANO</v>
      </c>
      <c r="W373"/>
      <c r="X373"/>
    </row>
    <row r="374" spans="1:24" x14ac:dyDescent="0.25">
      <c r="A374" s="31" t="s">
        <v>952</v>
      </c>
      <c r="B374" t="str">
        <f>VLOOKUP($A374,'Plan de acci�n consolidado 2025'!$A$3:$V$504,B$1,0)</f>
        <v>72-GRUPO DE TRABAJO DE ATENCION AL CIUDADANO</v>
      </c>
      <c r="C374">
        <f>VLOOKUP($A374,'Plan de acci�n consolidado 2025'!$A$3:$V$504,C$1,0)</f>
        <v>2</v>
      </c>
      <c r="D374" t="str">
        <f>VLOOKUP($A374,'Plan de acci�n consolidado 2025'!$A$3:$V$504,D$1,0)</f>
        <v>Actividad propia</v>
      </c>
      <c r="E374" t="str">
        <f>VLOOKUP($A374,'Plan de acci�n consolidado 2025'!$A$3:$V$504,E$1,0)</f>
        <v>72.1.4</v>
      </c>
      <c r="F374" t="str">
        <f>VLOOKUP($A374,'Plan de acci�n consolidado 2025'!$A$3:$V$504,F$1,0)</f>
        <v>N/A</v>
      </c>
      <c r="G374" t="str">
        <f>VLOOKUP($A374,'Plan de acci�n consolidado 2025'!$A$3:$V$504,G$1,0)</f>
        <v>N/A</v>
      </c>
      <c r="H374" t="str">
        <f>VLOOKUP($A374,'Plan de acci�n consolidado 2025'!$A$3:$V$504,H$1,0)</f>
        <v>N/A</v>
      </c>
      <c r="I374" t="str">
        <f>VLOOKUP($A374,'Plan de acci�n consolidado 2025'!$A$3:$V$504,I$1,0)</f>
        <v>N/A</v>
      </c>
      <c r="J374" t="str">
        <f>VLOOKUP($A374,'Plan de acci�n consolidado 2025'!$A$3:$V$504,J$1,0)</f>
        <v>N/A</v>
      </c>
      <c r="K374" t="str">
        <f>VLOOKUP($A374,'Plan de acci�n consolidado 2025'!$A$3:$V$504,K$1,0)</f>
        <v>N/A</v>
      </c>
      <c r="L374" t="str">
        <f>VLOOKUP($A374,'Plan de acci�n consolidado 2025'!$A$3:$V$504,L$1,0)</f>
        <v>N/A</v>
      </c>
      <c r="M374" t="str">
        <f>VLOOKUP($A374,'Plan de acci�n consolidado 2025'!$A$3:$V$504,M$1,0)</f>
        <v>N/A</v>
      </c>
      <c r="N374" t="str">
        <f>VLOOKUP($A374,'Plan de acci�n consolidado 2025'!$A$3:$V$504,N$1,0)</f>
        <v>N/A</v>
      </c>
      <c r="O374" t="str">
        <f>VLOOKUP($A374,'Plan de acci�n consolidado 2025'!$A$3:$V$504,O$1,0)</f>
        <v>Traducir la Carta de Trato Digno dirigida a la ciudadanía en una lengua étnica y en braille  (Dos traducciones realizadas)</v>
      </c>
      <c r="P374">
        <f>VLOOKUP($A374,'Plan de acci�n consolidado 2025'!$A$3:$V$504,P$1,0)</f>
        <v>20</v>
      </c>
      <c r="Q374">
        <f>VLOOKUP($A374,'Plan de acci�n consolidado 2025'!$A$3:$V$504,Q$1,0)</f>
        <v>2</v>
      </c>
      <c r="R374" t="str">
        <f>VLOOKUP($A374,'Plan de acci�n consolidado 2025'!$A$3:$V$504,R$1,0)</f>
        <v>Númerica</v>
      </c>
      <c r="S374" t="str">
        <f>VLOOKUP($A374,'Plan de acci�n consolidado 2025'!$A$3:$V$504,S$1,0)</f>
        <v># de traducciones en lenguas étnicas y en braille realizadas / 2 traducciones en lenguas étnicas y en braille a realizar</v>
      </c>
      <c r="T374" s="183" t="str">
        <f>VLOOKUP($A374,'Plan de acci�n consolidado 2025'!$A$3:$V$504,T$1,0)</f>
        <v>2025-04-01</v>
      </c>
      <c r="U374" s="183" t="str">
        <f>VLOOKUP($A374,'Plan de acci�n consolidado 2025'!$A$3:$V$504,U$1,0)</f>
        <v>2025-10-31</v>
      </c>
      <c r="V374" t="str">
        <f>VLOOKUP($A374,'Plan de acci�n consolidado 2025'!$A$3:$V$504,V$1,0)</f>
        <v>72-GRUPO DE TRABAJO DE ATENCION AL CIUDADANO</v>
      </c>
      <c r="W374"/>
      <c r="X374"/>
    </row>
    <row r="375" spans="1:24" x14ac:dyDescent="0.25">
      <c r="A375" s="31" t="s">
        <v>954</v>
      </c>
      <c r="B375" t="str">
        <f>VLOOKUP($A375,'Plan de acci�n consolidado 2025'!$A$3:$V$504,B$1,0)</f>
        <v>72-GRUPO DE TRABAJO DE ATENCION AL CIUDADANO</v>
      </c>
      <c r="C375">
        <f>VLOOKUP($A375,'Plan de acci�n consolidado 2025'!$A$3:$V$504,C$1,0)</f>
        <v>2</v>
      </c>
      <c r="D375" t="str">
        <f>VLOOKUP($A375,'Plan de acci�n consolidado 2025'!$A$3:$V$504,D$1,0)</f>
        <v>Actividad propia</v>
      </c>
      <c r="E375" t="str">
        <f>VLOOKUP($A375,'Plan de acci�n consolidado 2025'!$A$3:$V$504,E$1,0)</f>
        <v>72.1.5</v>
      </c>
      <c r="F375" t="str">
        <f>VLOOKUP($A375,'Plan de acci�n consolidado 2025'!$A$3:$V$504,F$1,0)</f>
        <v>N/A</v>
      </c>
      <c r="G375" t="str">
        <f>VLOOKUP($A375,'Plan de acci�n consolidado 2025'!$A$3:$V$504,G$1,0)</f>
        <v>N/A</v>
      </c>
      <c r="H375" t="str">
        <f>VLOOKUP($A375,'Plan de acci�n consolidado 2025'!$A$3:$V$504,H$1,0)</f>
        <v>N/A</v>
      </c>
      <c r="I375" t="str">
        <f>VLOOKUP($A375,'Plan de acci�n consolidado 2025'!$A$3:$V$504,I$1,0)</f>
        <v>N/A</v>
      </c>
      <c r="J375" t="str">
        <f>VLOOKUP($A375,'Plan de acci�n consolidado 2025'!$A$3:$V$504,J$1,0)</f>
        <v>N/A</v>
      </c>
      <c r="K375" t="str">
        <f>VLOOKUP($A375,'Plan de acci�n consolidado 2025'!$A$3:$V$504,K$1,0)</f>
        <v>N/A</v>
      </c>
      <c r="L375" t="str">
        <f>VLOOKUP($A375,'Plan de acci�n consolidado 2025'!$A$3:$V$504,L$1,0)</f>
        <v>N/A</v>
      </c>
      <c r="M375" t="str">
        <f>VLOOKUP($A375,'Plan de acci�n consolidado 2025'!$A$3:$V$504,M$1,0)</f>
        <v>N/A</v>
      </c>
      <c r="N375" t="str">
        <f>VLOOKUP($A375,'Plan de acci�n consolidado 2025'!$A$3:$V$504,N$1,0)</f>
        <v>N/A</v>
      </c>
      <c r="O375" t="str">
        <f>VLOOKUP($A375,'Plan de acci�n consolidado 2025'!$A$3:$V$504,O$1,0)</f>
        <v>Promover el uso de los canales virtuales a través de campañas de comunicación interna y externa  (Evidencias de las campañas realizadas)</v>
      </c>
      <c r="P375">
        <f>VLOOKUP($A375,'Plan de acci�n consolidado 2025'!$A$3:$V$504,P$1,0)</f>
        <v>15</v>
      </c>
      <c r="Q375">
        <f>VLOOKUP($A375,'Plan de acci�n consolidado 2025'!$A$3:$V$504,Q$1,0)</f>
        <v>2</v>
      </c>
      <c r="R375" t="str">
        <f>VLOOKUP($A375,'Plan de acci�n consolidado 2025'!$A$3:$V$504,R$1,0)</f>
        <v>Númerica</v>
      </c>
      <c r="S375" t="str">
        <f>VLOOKUP($A375,'Plan de acci�n consolidado 2025'!$A$3:$V$504,S$1,0)</f>
        <v># de campañas de comunicación interna y externa realizadas / 2 Campañas de comunicación interna y externa a realizar</v>
      </c>
      <c r="T375" s="183" t="str">
        <f>VLOOKUP($A375,'Plan de acci�n consolidado 2025'!$A$3:$V$504,T$1,0)</f>
        <v>2025-04-07</v>
      </c>
      <c r="U375" s="183" t="str">
        <f>VLOOKUP($A375,'Plan de acci�n consolidado 2025'!$A$3:$V$504,U$1,0)</f>
        <v>2025-09-30</v>
      </c>
      <c r="V375" t="str">
        <f>VLOOKUP($A375,'Plan de acci�n consolidado 2025'!$A$3:$V$504,V$1,0)</f>
        <v>72-GRUPO DE TRABAJO DE ATENCION AL CIUDADANO</v>
      </c>
      <c r="W375"/>
      <c r="X375"/>
    </row>
    <row r="376" spans="1:24" x14ac:dyDescent="0.25">
      <c r="A376" s="31" t="s">
        <v>956</v>
      </c>
      <c r="B376" t="str">
        <f>VLOOKUP($A376,'Plan de acci�n consolidado 2025'!$A$3:$V$504,B$1,0)</f>
        <v>72-GRUPO DE TRABAJO DE ATENCION AL CIUDADANO</v>
      </c>
      <c r="C376">
        <f>VLOOKUP($A376,'Plan de acci�n consolidado 2025'!$A$3:$V$504,C$1,0)</f>
        <v>2</v>
      </c>
      <c r="D376" t="str">
        <f>VLOOKUP($A376,'Plan de acci�n consolidado 2025'!$A$3:$V$504,D$1,0)</f>
        <v>Actividad propia</v>
      </c>
      <c r="E376" t="str">
        <f>VLOOKUP($A376,'Plan de acci�n consolidado 2025'!$A$3:$V$504,E$1,0)</f>
        <v>72.1.6</v>
      </c>
      <c r="F376" t="str">
        <f>VLOOKUP($A376,'Plan de acci�n consolidado 2025'!$A$3:$V$504,F$1,0)</f>
        <v>N/A</v>
      </c>
      <c r="G376" t="str">
        <f>VLOOKUP($A376,'Plan de acci�n consolidado 2025'!$A$3:$V$504,G$1,0)</f>
        <v>N/A</v>
      </c>
      <c r="H376" t="str">
        <f>VLOOKUP($A376,'Plan de acci�n consolidado 2025'!$A$3:$V$504,H$1,0)</f>
        <v>N/A</v>
      </c>
      <c r="I376" t="str">
        <f>VLOOKUP($A376,'Plan de acci�n consolidado 2025'!$A$3:$V$504,I$1,0)</f>
        <v>N/A</v>
      </c>
      <c r="J376" t="str">
        <f>VLOOKUP($A376,'Plan de acci�n consolidado 2025'!$A$3:$V$504,J$1,0)</f>
        <v>N/A</v>
      </c>
      <c r="K376" t="str">
        <f>VLOOKUP($A376,'Plan de acci�n consolidado 2025'!$A$3:$V$504,K$1,0)</f>
        <v>N/A</v>
      </c>
      <c r="L376" t="str">
        <f>VLOOKUP($A376,'Plan de acci�n consolidado 2025'!$A$3:$V$504,L$1,0)</f>
        <v>N/A</v>
      </c>
      <c r="M376" t="str">
        <f>VLOOKUP($A376,'Plan de acci�n consolidado 2025'!$A$3:$V$504,M$1,0)</f>
        <v>N/A</v>
      </c>
      <c r="N376" t="str">
        <f>VLOOKUP($A376,'Plan de acci�n consolidado 2025'!$A$3:$V$504,N$1,0)</f>
        <v>N/A</v>
      </c>
      <c r="O376" t="str">
        <f>VLOOKUP($A376,'Plan de acci�n consolidado 2025'!$A$3:$V$504,O$1,0)</f>
        <v>Desarrollar jornadas de socialización de lineamientos de Atención al Ciudadano a nivel interno  (Evidencias de socialización)</v>
      </c>
      <c r="P376">
        <f>VLOOKUP($A376,'Plan de acci�n consolidado 2025'!$A$3:$V$504,P$1,0)</f>
        <v>10</v>
      </c>
      <c r="Q376">
        <f>VLOOKUP($A376,'Plan de acci�n consolidado 2025'!$A$3:$V$504,Q$1,0)</f>
        <v>2</v>
      </c>
      <c r="R376" t="str">
        <f>VLOOKUP($A376,'Plan de acci�n consolidado 2025'!$A$3:$V$504,R$1,0)</f>
        <v>Númerica</v>
      </c>
      <c r="S376" t="str">
        <f>VLOOKUP($A376,'Plan de acci�n consolidado 2025'!$A$3:$V$504,S$1,0)</f>
        <v># de jornadas de socialización realizadas / 2 jornadas de socialización a realizar</v>
      </c>
      <c r="T376" s="183" t="str">
        <f>VLOOKUP($A376,'Plan de acci�n consolidado 2025'!$A$3:$V$504,T$1,0)</f>
        <v>2025-05-02</v>
      </c>
      <c r="U376" s="183" t="str">
        <f>VLOOKUP($A376,'Plan de acci�n consolidado 2025'!$A$3:$V$504,U$1,0)</f>
        <v>2025-09-30</v>
      </c>
      <c r="V376" t="str">
        <f>VLOOKUP($A376,'Plan de acci�n consolidado 2025'!$A$3:$V$504,V$1,0)</f>
        <v>72-GRUPO DE TRABAJO DE ATENCION AL CIUDADANO</v>
      </c>
      <c r="W376"/>
      <c r="X376"/>
    </row>
    <row r="377" spans="1:24" x14ac:dyDescent="0.25">
      <c r="A377" s="31" t="s">
        <v>958</v>
      </c>
      <c r="B377" t="str">
        <f>VLOOKUP($A377,'Plan de acci�n consolidado 2025'!$A$3:$V$504,B$1,0)</f>
        <v>72-GRUPO DE TRABAJO DE ATENCION AL CIUDADANO</v>
      </c>
      <c r="C377">
        <f>VLOOKUP($A377,'Plan de acci�n consolidado 2025'!$A$3:$V$504,C$1,0)</f>
        <v>2</v>
      </c>
      <c r="D377" t="str">
        <f>VLOOKUP($A377,'Plan de acci�n consolidado 2025'!$A$3:$V$504,D$1,0)</f>
        <v>Actividad propia</v>
      </c>
      <c r="E377" t="str">
        <f>VLOOKUP($A377,'Plan de acci�n consolidado 2025'!$A$3:$V$504,E$1,0)</f>
        <v>72.1.7</v>
      </c>
      <c r="F377" t="str">
        <f>VLOOKUP($A377,'Plan de acci�n consolidado 2025'!$A$3:$V$504,F$1,0)</f>
        <v>N/A</v>
      </c>
      <c r="G377" t="str">
        <f>VLOOKUP($A377,'Plan de acci�n consolidado 2025'!$A$3:$V$504,G$1,0)</f>
        <v>N/A</v>
      </c>
      <c r="H377" t="str">
        <f>VLOOKUP($A377,'Plan de acci�n consolidado 2025'!$A$3:$V$504,H$1,0)</f>
        <v>N/A</v>
      </c>
      <c r="I377" t="str">
        <f>VLOOKUP($A377,'Plan de acci�n consolidado 2025'!$A$3:$V$504,I$1,0)</f>
        <v>N/A</v>
      </c>
      <c r="J377" t="str">
        <f>VLOOKUP($A377,'Plan de acci�n consolidado 2025'!$A$3:$V$504,J$1,0)</f>
        <v>N/A</v>
      </c>
      <c r="K377" t="str">
        <f>VLOOKUP($A377,'Plan de acci�n consolidado 2025'!$A$3:$V$504,K$1,0)</f>
        <v>N/A</v>
      </c>
      <c r="L377" t="str">
        <f>VLOOKUP($A377,'Plan de acci�n consolidado 2025'!$A$3:$V$504,L$1,0)</f>
        <v>N/A</v>
      </c>
      <c r="M377" t="str">
        <f>VLOOKUP($A377,'Plan de acci�n consolidado 2025'!$A$3:$V$504,M$1,0)</f>
        <v>N/A</v>
      </c>
      <c r="N377" t="str">
        <f>VLOOKUP($A377,'Plan de acci�n consolidado 2025'!$A$3:$V$504,N$1,0)</f>
        <v>N/A</v>
      </c>
      <c r="O377" t="str">
        <f>VLOOKUP($A377,'Plan de acci�n consolidado 2025'!$A$3:$V$504,O$1,0)</f>
        <v>Ejecutar el plan de trabajo de la estrategia de relacionamiento con la ciudadanía SIC 2025 (Informe de ejecución de estrategia de relacionamiento elaborado)</v>
      </c>
      <c r="P377">
        <f>VLOOKUP($A377,'Plan de acci�n consolidado 2025'!$A$3:$V$504,P$1,0)</f>
        <v>10</v>
      </c>
      <c r="Q377">
        <f>VLOOKUP($A377,'Plan de acci�n consolidado 2025'!$A$3:$V$504,Q$1,0)</f>
        <v>100</v>
      </c>
      <c r="R377" t="str">
        <f>VLOOKUP($A377,'Plan de acci�n consolidado 2025'!$A$3:$V$504,R$1,0)</f>
        <v>Porcentual</v>
      </c>
      <c r="S377" t="str">
        <f>VLOOKUP($A377,'Plan de acci�n consolidado 2025'!$A$3:$V$504,S$1,0)</f>
        <v>% de Avance logrado plan de trabajo / 100% de Avance propuesto plan de trabajo</v>
      </c>
      <c r="T377" s="183" t="str">
        <f>VLOOKUP($A377,'Plan de acci�n consolidado 2025'!$A$3:$V$504,T$1,0)</f>
        <v>2025-05-02</v>
      </c>
      <c r="U377" s="183" t="str">
        <f>VLOOKUP($A377,'Plan de acci�n consolidado 2025'!$A$3:$V$504,U$1,0)</f>
        <v>2025-09-30</v>
      </c>
      <c r="V377" t="str">
        <f>VLOOKUP($A377,'Plan de acci�n consolidado 2025'!$A$3:$V$504,V$1,0)</f>
        <v>72-GRUPO DE TRABAJO DE ATENCION AL CIUDADANO</v>
      </c>
      <c r="W377"/>
      <c r="X377"/>
    </row>
    <row r="378" spans="1:24" x14ac:dyDescent="0.25">
      <c r="A378" s="31" t="s">
        <v>959</v>
      </c>
      <c r="B378" t="str">
        <f>VLOOKUP($A378,'Plan de acci�n consolidado 2025'!$A$3:$V$504,B$1,0)</f>
        <v>72-GRUPO DE TRABAJO DE ATENCION AL CIUDADANO</v>
      </c>
      <c r="C378">
        <f>VLOOKUP($A378,'Plan de acci�n consolidado 2025'!$A$3:$V$504,C$1,0)</f>
        <v>2</v>
      </c>
      <c r="D378" t="str">
        <f>VLOOKUP($A378,'Plan de acci�n consolidado 2025'!$A$3:$V$504,D$1,0)</f>
        <v>Actividad propia</v>
      </c>
      <c r="E378" t="str">
        <f>VLOOKUP($A378,'Plan de acci�n consolidado 2025'!$A$3:$V$504,E$1,0)</f>
        <v>72.1.8</v>
      </c>
      <c r="F378" t="str">
        <f>VLOOKUP($A378,'Plan de acci�n consolidado 2025'!$A$3:$V$504,F$1,0)</f>
        <v>N/A</v>
      </c>
      <c r="G378" t="str">
        <f>VLOOKUP($A378,'Plan de acci�n consolidado 2025'!$A$3:$V$504,G$1,0)</f>
        <v>N/A</v>
      </c>
      <c r="H378" t="str">
        <f>VLOOKUP($A378,'Plan de acci�n consolidado 2025'!$A$3:$V$504,H$1,0)</f>
        <v>N/A</v>
      </c>
      <c r="I378" t="str">
        <f>VLOOKUP($A378,'Plan de acci�n consolidado 2025'!$A$3:$V$504,I$1,0)</f>
        <v>N/A</v>
      </c>
      <c r="J378" t="str">
        <f>VLOOKUP($A378,'Plan de acci�n consolidado 2025'!$A$3:$V$504,J$1,0)</f>
        <v>N/A</v>
      </c>
      <c r="K378" t="str">
        <f>VLOOKUP($A378,'Plan de acci�n consolidado 2025'!$A$3:$V$504,K$1,0)</f>
        <v>N/A</v>
      </c>
      <c r="L378" t="str">
        <f>VLOOKUP($A378,'Plan de acci�n consolidado 2025'!$A$3:$V$504,L$1,0)</f>
        <v>N/A</v>
      </c>
      <c r="M378" t="str">
        <f>VLOOKUP($A378,'Plan de acci�n consolidado 2025'!$A$3:$V$504,M$1,0)</f>
        <v>N/A</v>
      </c>
      <c r="N378" t="str">
        <f>VLOOKUP($A378,'Plan de acci�n consolidado 2025'!$A$3:$V$504,N$1,0)</f>
        <v>N/A</v>
      </c>
      <c r="O378" t="str">
        <f>VLOOKUP($A378,'Plan de acci�n consolidado 2025'!$A$3:$V$504,O$1,0)</f>
        <v>Elaborar y publicar informe con el resultado de la implementación de la estrategia de relacionamiento  (Informe publicado en el página web)</v>
      </c>
      <c r="P378">
        <f>VLOOKUP($A378,'Plan de acci�n consolidado 2025'!$A$3:$V$504,P$1,0)</f>
        <v>10</v>
      </c>
      <c r="Q378">
        <f>VLOOKUP($A378,'Plan de acci�n consolidado 2025'!$A$3:$V$504,Q$1,0)</f>
        <v>1</v>
      </c>
      <c r="R378" t="str">
        <f>VLOOKUP($A378,'Plan de acci�n consolidado 2025'!$A$3:$V$504,R$1,0)</f>
        <v>Númerica</v>
      </c>
      <c r="S378" t="str">
        <f>VLOOKUP($A378,'Plan de acci�n consolidado 2025'!$A$3:$V$504,S$1,0)</f>
        <v># de informes del resultado de la implementación de la estrategia de relacionamiento elaborados y publicados / 1 informes del resultado de la implementación de la estrategia de relacionamiento a elaborar y a publicar</v>
      </c>
      <c r="T378" s="183" t="str">
        <f>VLOOKUP($A378,'Plan de acci�n consolidado 2025'!$A$3:$V$504,T$1,0)</f>
        <v>2025-10-01</v>
      </c>
      <c r="U378" s="183" t="str">
        <f>VLOOKUP($A378,'Plan de acci�n consolidado 2025'!$A$3:$V$504,U$1,0)</f>
        <v>2025-11-14</v>
      </c>
      <c r="V378" t="str">
        <f>VLOOKUP($A378,'Plan de acci�n consolidado 2025'!$A$3:$V$504,V$1,0)</f>
        <v>72-GRUPO DE TRABAJO DE ATENCION AL CIUDADANO</v>
      </c>
      <c r="W378"/>
      <c r="X378"/>
    </row>
    <row r="379" spans="1:24" x14ac:dyDescent="0.25">
      <c r="A379" s="31" t="s">
        <v>961</v>
      </c>
      <c r="B379" t="str">
        <f>VLOOKUP($A379,'Plan de acci�n consolidado 2025'!$A$3:$V$504,B$1,0)</f>
        <v>72-GRUPO DE TRABAJO DE ATENCION AL CIUDADANO</v>
      </c>
      <c r="C379">
        <f>VLOOKUP($A379,'Plan de acci�n consolidado 2025'!$A$3:$V$504,C$1,0)</f>
        <v>2</v>
      </c>
      <c r="D379" t="str">
        <f>VLOOKUP($A379,'Plan de acci�n consolidado 2025'!$A$3:$V$504,D$1,0)</f>
        <v>Producto</v>
      </c>
      <c r="E379" t="str">
        <f>VLOOKUP($A379,'Plan de acci�n consolidado 2025'!$A$3:$V$504,E$1,0)</f>
        <v>72.2</v>
      </c>
      <c r="F379" t="str">
        <f>VLOOKUP($A379,'Plan de acci�n consolidado 2025'!$A$3:$V$504,F$1,0)</f>
        <v>Operativo</v>
      </c>
      <c r="G379" t="str">
        <f>VLOOKUP($A379,'Plan de acci�n consolidado 2025'!$A$3:$V$504,G$1,0)</f>
        <v>Mejorar la oportunidad en la atención de trámites y servicios.</v>
      </c>
      <c r="H379" t="str">
        <f>VLOOKUP($A379,'Plan de acci�n consolidado 2025'!$A$3:$V$504,H$1,0)</f>
        <v>Avance promedio de cumplimiento de productos asociados a mejorar la oportunidad en la atención de trámites y servicios.</v>
      </c>
      <c r="I379" t="str">
        <f>VLOOKUP($A379,'Plan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79" t="str">
        <f>VLOOKUP($A379,'Plan de acci�n consolidado 2025'!$A$3:$V$504,J$1,0)</f>
        <v>N/A</v>
      </c>
      <c r="K379" t="str">
        <f>VLOOKUP($A379,'Plan de acci�n consolidado 2025'!$A$3:$V$504,K$1,0)</f>
        <v>No</v>
      </c>
      <c r="L379" t="str">
        <f>VLOOKUP($A379,'Plan de acci�n consolidado 2025'!$A$3:$V$504,L$1,0)</f>
        <v>C-3599-0200-0005-53105b</v>
      </c>
      <c r="M379" t="str">
        <f>VLOOKUP($A379,'Plan de acci�n consolidado 2025'!$A$3:$V$504,M$1,0)</f>
        <v>Política Servicio al Ciudadano_DIMENSIÓN Gestión con Valores para Resultados</v>
      </c>
      <c r="N379" t="str">
        <f>VLOOKUP($A379,'Plan de acci�n consolidado 2025'!$A$3:$V$504,N$1,0)</f>
        <v>N/A</v>
      </c>
      <c r="O379" t="str">
        <f>VLOOKUP($A379,'Plan de acci�n consolidado 2025'!$A$3:$V$504,O$1,0)</f>
        <v>Estrategia de Sinergia Interinstitucional para Jornadas Conjuntas de  Atención a la Ciudadanía, diseñada e implementada (Informe de actividades realizadas)</v>
      </c>
      <c r="P379">
        <f>VLOOKUP($A379,'Plan de acci�n consolidado 2025'!$A$3:$V$504,P$1,0)</f>
        <v>25</v>
      </c>
      <c r="Q379">
        <f>VLOOKUP($A379,'Plan de acci�n consolidado 2025'!$A$3:$V$504,Q$1,0)</f>
        <v>1</v>
      </c>
      <c r="R379" t="str">
        <f>VLOOKUP($A379,'Plan de acci�n consolidado 2025'!$A$3:$V$504,R$1,0)</f>
        <v>Númerica</v>
      </c>
      <c r="S379" t="str">
        <f>VLOOKUP($A379,'Plan de acci�n consolidado 2025'!$A$3:$V$504,S$1,0)</f>
        <v># de Informes realizados / 1 Total de Informes programados</v>
      </c>
      <c r="T379" s="183" t="str">
        <f>VLOOKUP($A379,'Plan de acci�n consolidado 2025'!$A$3:$V$504,T$1,0)</f>
        <v>2025-02-03</v>
      </c>
      <c r="U379" s="183" t="str">
        <f>VLOOKUP($A379,'Plan de acci�n consolidado 2025'!$A$3:$V$504,U$1,0)</f>
        <v>2025-12-31</v>
      </c>
      <c r="V379" t="str">
        <f>VLOOKUP($A379,'Plan de acci�n consolidado 2025'!$A$3:$V$504,V$1,0)</f>
        <v>72-GRUPO DE TRABAJO DE ATENCION AL CIUDADANO</v>
      </c>
      <c r="W379"/>
      <c r="X379"/>
    </row>
    <row r="380" spans="1:24" x14ac:dyDescent="0.25">
      <c r="A380" s="31" t="s">
        <v>963</v>
      </c>
      <c r="B380" t="str">
        <f>VLOOKUP($A380,'Plan de acci�n consolidado 2025'!$A$3:$V$504,B$1,0)</f>
        <v>72-GRUPO DE TRABAJO DE ATENCION AL CIUDADANO</v>
      </c>
      <c r="C380">
        <f>VLOOKUP($A380,'Plan de acci�n consolidado 2025'!$A$3:$V$504,C$1,0)</f>
        <v>2</v>
      </c>
      <c r="D380" t="str">
        <f>VLOOKUP($A380,'Plan de acci�n consolidado 2025'!$A$3:$V$504,D$1,0)</f>
        <v>Actividad propia</v>
      </c>
      <c r="E380" t="str">
        <f>VLOOKUP($A380,'Plan de acci�n consolidado 2025'!$A$3:$V$504,E$1,0)</f>
        <v>72.2.1</v>
      </c>
      <c r="F380" t="str">
        <f>VLOOKUP($A380,'Plan de acci�n consolidado 2025'!$A$3:$V$504,F$1,0)</f>
        <v>N/A</v>
      </c>
      <c r="G380" t="str">
        <f>VLOOKUP($A380,'Plan de acci�n consolidado 2025'!$A$3:$V$504,G$1,0)</f>
        <v>N/A</v>
      </c>
      <c r="H380" t="str">
        <f>VLOOKUP($A380,'Plan de acci�n consolidado 2025'!$A$3:$V$504,H$1,0)</f>
        <v>N/A</v>
      </c>
      <c r="I380" t="str">
        <f>VLOOKUP($A380,'Plan de acci�n consolidado 2025'!$A$3:$V$504,I$1,0)</f>
        <v>N/A</v>
      </c>
      <c r="J380" t="str">
        <f>VLOOKUP($A380,'Plan de acci�n consolidado 2025'!$A$3:$V$504,J$1,0)</f>
        <v>N/A</v>
      </c>
      <c r="K380" t="str">
        <f>VLOOKUP($A380,'Plan de acci�n consolidado 2025'!$A$3:$V$504,K$1,0)</f>
        <v>N/A</v>
      </c>
      <c r="L380" t="str">
        <f>VLOOKUP($A380,'Plan de acci�n consolidado 2025'!$A$3:$V$504,L$1,0)</f>
        <v>N/A</v>
      </c>
      <c r="M380" t="str">
        <f>VLOOKUP($A380,'Plan de acci�n consolidado 2025'!$A$3:$V$504,M$1,0)</f>
        <v>N/A</v>
      </c>
      <c r="N380" t="str">
        <f>VLOOKUP($A380,'Plan de acci�n consolidado 2025'!$A$3:$V$504,N$1,0)</f>
        <v>N/A</v>
      </c>
      <c r="O380" t="str">
        <f>VLOOKUP($A380,'Plan de acci�n consolidado 2025'!$A$3:$V$504,O$1,0)</f>
        <v>Diseñar la estrategia de sinergia con otras entidades que incluya plan de trabajo   (Documento estrategia (incluye plan de trabajo)</v>
      </c>
      <c r="P380">
        <f>VLOOKUP($A380,'Plan de acci�n consolidado 2025'!$A$3:$V$504,P$1,0)</f>
        <v>30</v>
      </c>
      <c r="Q380">
        <f>VLOOKUP($A380,'Plan de acci�n consolidado 2025'!$A$3:$V$504,Q$1,0)</f>
        <v>1</v>
      </c>
      <c r="R380" t="str">
        <f>VLOOKUP($A380,'Plan de acci�n consolidado 2025'!$A$3:$V$504,R$1,0)</f>
        <v>Númerica</v>
      </c>
      <c r="S380" t="str">
        <f>VLOOKUP($A380,'Plan de acci�n consolidado 2025'!$A$3:$V$504,S$1,0)</f>
        <v># de estrategias de sinergia diseñada / 1 estrategias de sinergia a diseñar</v>
      </c>
      <c r="T380" s="183" t="str">
        <f>VLOOKUP($A380,'Plan de acci�n consolidado 2025'!$A$3:$V$504,T$1,0)</f>
        <v>2025-02-03</v>
      </c>
      <c r="U380" s="183" t="str">
        <f>VLOOKUP($A380,'Plan de acci�n consolidado 2025'!$A$3:$V$504,U$1,0)</f>
        <v>2025-03-31</v>
      </c>
      <c r="V380" t="str">
        <f>VLOOKUP($A380,'Plan de acci�n consolidado 2025'!$A$3:$V$504,V$1,0)</f>
        <v>72-GRUPO DE TRABAJO DE ATENCION AL CIUDADANO</v>
      </c>
      <c r="W380"/>
      <c r="X380"/>
    </row>
    <row r="381" spans="1:24" x14ac:dyDescent="0.25">
      <c r="A381" s="31" t="s">
        <v>965</v>
      </c>
      <c r="B381" t="str">
        <f>VLOOKUP($A381,'Plan de acci�n consolidado 2025'!$A$3:$V$504,B$1,0)</f>
        <v>72-GRUPO DE TRABAJO DE ATENCION AL CIUDADANO</v>
      </c>
      <c r="C381">
        <f>VLOOKUP($A381,'Plan de acci�n consolidado 2025'!$A$3:$V$504,C$1,0)</f>
        <v>2</v>
      </c>
      <c r="D381" t="str">
        <f>VLOOKUP($A381,'Plan de acci�n consolidado 2025'!$A$3:$V$504,D$1,0)</f>
        <v>Actividad propia</v>
      </c>
      <c r="E381" t="str">
        <f>VLOOKUP($A381,'Plan de acci�n consolidado 2025'!$A$3:$V$504,E$1,0)</f>
        <v>72.2.2</v>
      </c>
      <c r="F381" t="str">
        <f>VLOOKUP($A381,'Plan de acci�n consolidado 2025'!$A$3:$V$504,F$1,0)</f>
        <v>N/A</v>
      </c>
      <c r="G381" t="str">
        <f>VLOOKUP($A381,'Plan de acci�n consolidado 2025'!$A$3:$V$504,G$1,0)</f>
        <v>N/A</v>
      </c>
      <c r="H381" t="str">
        <f>VLOOKUP($A381,'Plan de acci�n consolidado 2025'!$A$3:$V$504,H$1,0)</f>
        <v>N/A</v>
      </c>
      <c r="I381" t="str">
        <f>VLOOKUP($A381,'Plan de acci�n consolidado 2025'!$A$3:$V$504,I$1,0)</f>
        <v>N/A</v>
      </c>
      <c r="J381" t="str">
        <f>VLOOKUP($A381,'Plan de acci�n consolidado 2025'!$A$3:$V$504,J$1,0)</f>
        <v>N/A</v>
      </c>
      <c r="K381" t="str">
        <f>VLOOKUP($A381,'Plan de acci�n consolidado 2025'!$A$3:$V$504,K$1,0)</f>
        <v>N/A</v>
      </c>
      <c r="L381" t="str">
        <f>VLOOKUP($A381,'Plan de acci�n consolidado 2025'!$A$3:$V$504,L$1,0)</f>
        <v>N/A</v>
      </c>
      <c r="M381" t="str">
        <f>VLOOKUP($A381,'Plan de acci�n consolidado 2025'!$A$3:$V$504,M$1,0)</f>
        <v>N/A</v>
      </c>
      <c r="N381" t="str">
        <f>VLOOKUP($A381,'Plan de acci�n consolidado 2025'!$A$3:$V$504,N$1,0)</f>
        <v>N/A</v>
      </c>
      <c r="O381" t="str">
        <f>VLOOKUP($A381,'Plan de acci�n consolidado 2025'!$A$3:$V$504,O$1,0)</f>
        <v>Ejecutar el plan de trabajo de la estrategia de sinergia (Documento de seguimiento trimestral)</v>
      </c>
      <c r="P381">
        <f>VLOOKUP($A381,'Plan de acci�n consolidado 2025'!$A$3:$V$504,P$1,0)</f>
        <v>60</v>
      </c>
      <c r="Q381">
        <f>VLOOKUP($A381,'Plan de acci�n consolidado 2025'!$A$3:$V$504,Q$1,0)</f>
        <v>100</v>
      </c>
      <c r="R381" t="str">
        <f>VLOOKUP($A381,'Plan de acci�n consolidado 2025'!$A$3:$V$504,R$1,0)</f>
        <v>Porcentual</v>
      </c>
      <c r="S381" t="str">
        <f>VLOOKUP($A381,'Plan de acci�n consolidado 2025'!$A$3:$V$504,S$1,0)</f>
        <v xml:space="preserve">% de # de actividades realizadas  / 100% de # de actividades a realizar </v>
      </c>
      <c r="T381" s="183" t="str">
        <f>VLOOKUP($A381,'Plan de acci�n consolidado 2025'!$A$3:$V$504,T$1,0)</f>
        <v>2025-04-01</v>
      </c>
      <c r="U381" s="183" t="str">
        <f>VLOOKUP($A381,'Plan de acci�n consolidado 2025'!$A$3:$V$504,U$1,0)</f>
        <v>2025-12-31</v>
      </c>
      <c r="V381" t="str">
        <f>VLOOKUP($A381,'Plan de acci�n consolidado 2025'!$A$3:$V$504,V$1,0)</f>
        <v>72-GRUPO DE TRABAJO DE ATENCION AL CIUDADANO</v>
      </c>
      <c r="W381"/>
      <c r="X381"/>
    </row>
    <row r="382" spans="1:24" x14ac:dyDescent="0.25">
      <c r="A382" s="31" t="s">
        <v>966</v>
      </c>
      <c r="B382" t="str">
        <f>VLOOKUP($A382,'Plan de acci�n consolidado 2025'!$A$3:$V$504,B$1,0)</f>
        <v>72-GRUPO DE TRABAJO DE ATENCION AL CIUDADANO</v>
      </c>
      <c r="C382">
        <f>VLOOKUP($A382,'Plan de acci�n consolidado 2025'!$A$3:$V$504,C$1,0)</f>
        <v>2</v>
      </c>
      <c r="D382" t="str">
        <f>VLOOKUP($A382,'Plan de acci�n consolidado 2025'!$A$3:$V$504,D$1,0)</f>
        <v>Actividad propia</v>
      </c>
      <c r="E382" t="str">
        <f>VLOOKUP($A382,'Plan de acci�n consolidado 2025'!$A$3:$V$504,E$1,0)</f>
        <v>72.2.3</v>
      </c>
      <c r="F382" t="str">
        <f>VLOOKUP($A382,'Plan de acci�n consolidado 2025'!$A$3:$V$504,F$1,0)</f>
        <v>N/A</v>
      </c>
      <c r="G382" t="str">
        <f>VLOOKUP($A382,'Plan de acci�n consolidado 2025'!$A$3:$V$504,G$1,0)</f>
        <v>N/A</v>
      </c>
      <c r="H382" t="str">
        <f>VLOOKUP($A382,'Plan de acci�n consolidado 2025'!$A$3:$V$504,H$1,0)</f>
        <v>N/A</v>
      </c>
      <c r="I382" t="str">
        <f>VLOOKUP($A382,'Plan de acci�n consolidado 2025'!$A$3:$V$504,I$1,0)</f>
        <v>N/A</v>
      </c>
      <c r="J382" t="str">
        <f>VLOOKUP($A382,'Plan de acci�n consolidado 2025'!$A$3:$V$504,J$1,0)</f>
        <v>N/A</v>
      </c>
      <c r="K382" t="str">
        <f>VLOOKUP($A382,'Plan de acci�n consolidado 2025'!$A$3:$V$504,K$1,0)</f>
        <v>N/A</v>
      </c>
      <c r="L382" t="str">
        <f>VLOOKUP($A382,'Plan de acci�n consolidado 2025'!$A$3:$V$504,L$1,0)</f>
        <v>N/A</v>
      </c>
      <c r="M382" t="str">
        <f>VLOOKUP($A382,'Plan de acci�n consolidado 2025'!$A$3:$V$504,M$1,0)</f>
        <v>N/A</v>
      </c>
      <c r="N382" t="str">
        <f>VLOOKUP($A382,'Plan de acci�n consolidado 2025'!$A$3:$V$504,N$1,0)</f>
        <v>N/A</v>
      </c>
      <c r="O382" t="str">
        <f>VLOOKUP($A382,'Plan de acci�n consolidado 2025'!$A$3:$V$504,O$1,0)</f>
        <v>Elaborar informe final de la estrategia (Informe elaborado)</v>
      </c>
      <c r="P382">
        <f>VLOOKUP($A382,'Plan de acci�n consolidado 2025'!$A$3:$V$504,P$1,0)</f>
        <v>10</v>
      </c>
      <c r="Q382">
        <f>VLOOKUP($A382,'Plan de acci�n consolidado 2025'!$A$3:$V$504,Q$1,0)</f>
        <v>1</v>
      </c>
      <c r="R382" t="str">
        <f>VLOOKUP($A382,'Plan de acci�n consolidado 2025'!$A$3:$V$504,R$1,0)</f>
        <v>Númerica</v>
      </c>
      <c r="S382" t="str">
        <f>VLOOKUP($A382,'Plan de acci�n consolidado 2025'!$A$3:$V$504,S$1,0)</f>
        <v># de informes de resultados de la implementación de la estrategia de elaborados / 1 informes de resultados de la implementación de la estrategia a elaborar</v>
      </c>
      <c r="T382" s="183" t="str">
        <f>VLOOKUP($A382,'Plan de acci�n consolidado 2025'!$A$3:$V$504,T$1,0)</f>
        <v>2025-12-01</v>
      </c>
      <c r="U382" s="183" t="str">
        <f>VLOOKUP($A382,'Plan de acci�n consolidado 2025'!$A$3:$V$504,U$1,0)</f>
        <v>2025-12-31</v>
      </c>
      <c r="V382" t="str">
        <f>VLOOKUP($A382,'Plan de acci�n consolidado 2025'!$A$3:$V$504,V$1,0)</f>
        <v>72-GRUPO DE TRABAJO DE ATENCION AL CIUDADANO</v>
      </c>
      <c r="W382"/>
      <c r="X382"/>
    </row>
    <row r="383" spans="1:24" x14ac:dyDescent="0.25">
      <c r="A383" s="31" t="s">
        <v>968</v>
      </c>
      <c r="B383" t="str">
        <f>VLOOKUP($A383,'Plan de acci�n consolidado 2025'!$A$3:$V$504,B$1,0)</f>
        <v>72-GRUPO DE TRABAJO DE ATENCION AL CIUDADANO</v>
      </c>
      <c r="C383">
        <f>VLOOKUP($A383,'Plan de acci�n consolidado 2025'!$A$3:$V$504,C$1,0)</f>
        <v>2</v>
      </c>
      <c r="D383" t="str">
        <f>VLOOKUP($A383,'Plan de acci�n consolidado 2025'!$A$3:$V$504,D$1,0)</f>
        <v>Producto</v>
      </c>
      <c r="E383" t="str">
        <f>VLOOKUP($A383,'Plan de acci�n consolidado 2025'!$A$3:$V$504,E$1,0)</f>
        <v>72.3</v>
      </c>
      <c r="F383" t="str">
        <f>VLOOKUP($A383,'Plan de acci�n consolidado 2025'!$A$3:$V$504,F$1,0)</f>
        <v>Innovador</v>
      </c>
      <c r="G383" t="str">
        <f>VLOOKUP($A383,'Plan de acci�n consolidado 2025'!$A$3:$V$504,G$1,0)</f>
        <v xml:space="preserve">Promover el enfoque preventivo, diferencial y territorial en el que hacer misional de la entidad 
</v>
      </c>
      <c r="H383" t="str">
        <f>VLOOKUP($A383,'Plan de acci�n consolidado 2025'!$A$3:$V$504,H$1,0)</f>
        <v xml:space="preserve">Cumplimiento de productos del PAI asociados a Promover el enfoque preventivo, diferencial y territorial en el que hacer misional de la entidad 
</v>
      </c>
      <c r="I383" t="str">
        <f>VLOOKUP($A383,'Plan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3" t="str">
        <f>VLOOKUP($A383,'Plan de acci�n consolidado 2025'!$A$3:$V$504,J$1,0)</f>
        <v>N/A</v>
      </c>
      <c r="K383" t="str">
        <f>VLOOKUP($A383,'Plan de acci�n consolidado 2025'!$A$3:$V$504,K$1,0)</f>
        <v>Si</v>
      </c>
      <c r="L383" t="str">
        <f>VLOOKUP($A383,'Plan de acci�n consolidado 2025'!$A$3:$V$504,L$1,0)</f>
        <v>C-3599-0200-0005-53105b</v>
      </c>
      <c r="M383" t="str">
        <f>VLOOKUP($A383,'Plan de acci�n consolidado 2025'!$A$3:$V$504,M$1,0)</f>
        <v>Política Participación Ciudadana en la Gestión Pública _DIMENSIÓN Gestión con Valores para Resultados</v>
      </c>
      <c r="N383" t="str">
        <f>VLOOKUP($A383,'Plan de acci�n consolidado 2025'!$A$3:$V$504,N$1,0)</f>
        <v>N/A</v>
      </c>
      <c r="O383" t="str">
        <f>VLOOKUP($A383,'Plan de acci�n consolidado 2025'!$A$3:$V$504,O$1,0)</f>
        <v>Programa de atención a la ciudadanía con enfoque diferencial implementado. (Informe de actividades realizadas )</v>
      </c>
      <c r="P383">
        <f>VLOOKUP($A383,'Plan de acci�n consolidado 2025'!$A$3:$V$504,P$1,0)</f>
        <v>25</v>
      </c>
      <c r="Q383">
        <f>VLOOKUP($A383,'Plan de acci�n consolidado 2025'!$A$3:$V$504,Q$1,0)</f>
        <v>1</v>
      </c>
      <c r="R383" t="str">
        <f>VLOOKUP($A383,'Plan de acci�n consolidado 2025'!$A$3:$V$504,R$1,0)</f>
        <v>Númerica</v>
      </c>
      <c r="S383" t="str">
        <f>VLOOKUP($A383,'Plan de acci�n consolidado 2025'!$A$3:$V$504,S$1,0)</f>
        <v># de Informes realizados / 1 Total de Informes programados</v>
      </c>
      <c r="T383" s="183" t="str">
        <f>VLOOKUP($A383,'Plan de acci�n consolidado 2025'!$A$3:$V$504,T$1,0)</f>
        <v>2025-02-03</v>
      </c>
      <c r="U383" s="183" t="str">
        <f>VLOOKUP($A383,'Plan de acci�n consolidado 2025'!$A$3:$V$504,U$1,0)</f>
        <v>2025-11-28</v>
      </c>
      <c r="V383" t="str">
        <f>VLOOKUP($A383,'Plan de acci�n consolidado 2025'!$A$3:$V$504,V$1,0)</f>
        <v>142-GRUPO DE TRABAJO DE SERVICIOS ADMINISTRATIVOS Y RECURSOS FÍSICOS;
20-OFICINA DE TECNOLOGÍA E INFORMÁTICA;
72-GRUPO DE TRABAJO DE ATENCION AL CIUDADANO</v>
      </c>
      <c r="W383"/>
      <c r="X383"/>
    </row>
    <row r="384" spans="1:24" x14ac:dyDescent="0.25">
      <c r="A384" s="31" t="s">
        <v>970</v>
      </c>
      <c r="B384" t="str">
        <f>VLOOKUP($A384,'Plan de acci�n consolidado 2025'!$A$3:$V$504,B$1,0)</f>
        <v>72-GRUPO DE TRABAJO DE ATENCION AL CIUDADANO</v>
      </c>
      <c r="C384">
        <f>VLOOKUP($A384,'Plan de acci�n consolidado 2025'!$A$3:$V$504,C$1,0)</f>
        <v>2</v>
      </c>
      <c r="D384" t="str">
        <f>VLOOKUP($A384,'Plan de acci�n consolidado 2025'!$A$3:$V$504,D$1,0)</f>
        <v>Actividad propia</v>
      </c>
      <c r="E384" t="str">
        <f>VLOOKUP($A384,'Plan de acci�n consolidado 2025'!$A$3:$V$504,E$1,0)</f>
        <v>72.3.1</v>
      </c>
      <c r="F384" t="str">
        <f>VLOOKUP($A384,'Plan de acci�n consolidado 2025'!$A$3:$V$504,F$1,0)</f>
        <v>N/A</v>
      </c>
      <c r="G384" t="str">
        <f>VLOOKUP($A384,'Plan de acci�n consolidado 2025'!$A$3:$V$504,G$1,0)</f>
        <v>N/A</v>
      </c>
      <c r="H384" t="str">
        <f>VLOOKUP($A384,'Plan de acci�n consolidado 2025'!$A$3:$V$504,H$1,0)</f>
        <v>N/A</v>
      </c>
      <c r="I384" t="str">
        <f>VLOOKUP($A384,'Plan de acci�n consolidado 2025'!$A$3:$V$504,I$1,0)</f>
        <v>N/A</v>
      </c>
      <c r="J384" t="str">
        <f>VLOOKUP($A384,'Plan de acci�n consolidado 2025'!$A$3:$V$504,J$1,0)</f>
        <v>N/A</v>
      </c>
      <c r="K384" t="str">
        <f>VLOOKUP($A384,'Plan de acci�n consolidado 2025'!$A$3:$V$504,K$1,0)</f>
        <v>N/A</v>
      </c>
      <c r="L384" t="str">
        <f>VLOOKUP($A384,'Plan de acci�n consolidado 2025'!$A$3:$V$504,L$1,0)</f>
        <v>N/A</v>
      </c>
      <c r="M384" t="str">
        <f>VLOOKUP($A384,'Plan de acci�n consolidado 2025'!$A$3:$V$504,M$1,0)</f>
        <v>N/A</v>
      </c>
      <c r="N384" t="str">
        <f>VLOOKUP($A384,'Plan de acci�n consolidado 2025'!$A$3:$V$504,N$1,0)</f>
        <v>N/A</v>
      </c>
      <c r="O384" t="str">
        <f>VLOOKUP($A384,'Plan de acci�n consolidado 2025'!$A$3:$V$504,O$1,0)</f>
        <v>Identificar e intervenir los canales y servicios a los que se aplicará el enfoque diferencial (Documento con la propuesta de intervención de canales/servicios)</v>
      </c>
      <c r="P384">
        <f>VLOOKUP($A384,'Plan de acci�n consolidado 2025'!$A$3:$V$504,P$1,0)</f>
        <v>15</v>
      </c>
      <c r="Q384">
        <f>VLOOKUP($A384,'Plan de acci�n consolidado 2025'!$A$3:$V$504,Q$1,0)</f>
        <v>1</v>
      </c>
      <c r="R384" t="str">
        <f>VLOOKUP($A384,'Plan de acci�n consolidado 2025'!$A$3:$V$504,R$1,0)</f>
        <v>Númerica</v>
      </c>
      <c r="S384" t="str">
        <f>VLOOKUP($A384,'Plan de acci�n consolidado 2025'!$A$3:$V$504,S$1,0)</f>
        <v># de documentos con propuesta de intervención realizados / 1 documentos con propuesta de intervención a realizar</v>
      </c>
      <c r="T384" s="183" t="str">
        <f>VLOOKUP($A384,'Plan de acci�n consolidado 2025'!$A$3:$V$504,T$1,0)</f>
        <v>2025-02-03</v>
      </c>
      <c r="U384" s="183" t="str">
        <f>VLOOKUP($A384,'Plan de acci�n consolidado 2025'!$A$3:$V$504,U$1,0)</f>
        <v>2025-03-14</v>
      </c>
      <c r="V384" t="str">
        <f>VLOOKUP($A384,'Plan de acci�n consolidado 2025'!$A$3:$V$504,V$1,0)</f>
        <v>72-GRUPO DE TRABAJO DE ATENCION AL CIUDADANO</v>
      </c>
      <c r="W384"/>
      <c r="X384"/>
    </row>
    <row r="385" spans="1:24" x14ac:dyDescent="0.25">
      <c r="A385" s="31" t="s">
        <v>972</v>
      </c>
      <c r="B385" t="str">
        <f>VLOOKUP($A385,'Plan de acci�n consolidado 2025'!$A$3:$V$504,B$1,0)</f>
        <v>72-GRUPO DE TRABAJO DE ATENCION AL CIUDADANO</v>
      </c>
      <c r="C385">
        <f>VLOOKUP($A385,'Plan de acci�n consolidado 2025'!$A$3:$V$504,C$1,0)</f>
        <v>2</v>
      </c>
      <c r="D385" t="str">
        <f>VLOOKUP($A385,'Plan de acci�n consolidado 2025'!$A$3:$V$504,D$1,0)</f>
        <v>Actividad propia</v>
      </c>
      <c r="E385" t="str">
        <f>VLOOKUP($A385,'Plan de acci�n consolidado 2025'!$A$3:$V$504,E$1,0)</f>
        <v>72.3.2</v>
      </c>
      <c r="F385" t="str">
        <f>VLOOKUP($A385,'Plan de acci�n consolidado 2025'!$A$3:$V$504,F$1,0)</f>
        <v>N/A</v>
      </c>
      <c r="G385" t="str">
        <f>VLOOKUP($A385,'Plan de acci�n consolidado 2025'!$A$3:$V$504,G$1,0)</f>
        <v>N/A</v>
      </c>
      <c r="H385" t="str">
        <f>VLOOKUP($A385,'Plan de acci�n consolidado 2025'!$A$3:$V$504,H$1,0)</f>
        <v>N/A</v>
      </c>
      <c r="I385" t="str">
        <f>VLOOKUP($A385,'Plan de acci�n consolidado 2025'!$A$3:$V$504,I$1,0)</f>
        <v>N/A</v>
      </c>
      <c r="J385" t="str">
        <f>VLOOKUP($A385,'Plan de acci�n consolidado 2025'!$A$3:$V$504,J$1,0)</f>
        <v>N/A</v>
      </c>
      <c r="K385" t="str">
        <f>VLOOKUP($A385,'Plan de acci�n consolidado 2025'!$A$3:$V$504,K$1,0)</f>
        <v>N/A</v>
      </c>
      <c r="L385" t="str">
        <f>VLOOKUP($A385,'Plan de acci�n consolidado 2025'!$A$3:$V$504,L$1,0)</f>
        <v>N/A</v>
      </c>
      <c r="M385" t="str">
        <f>VLOOKUP($A385,'Plan de acci�n consolidado 2025'!$A$3:$V$504,M$1,0)</f>
        <v>N/A</v>
      </c>
      <c r="N385" t="str">
        <f>VLOOKUP($A385,'Plan de acci�n consolidado 2025'!$A$3:$V$504,N$1,0)</f>
        <v>N/A</v>
      </c>
      <c r="O385" t="str">
        <f>VLOOKUP($A385,'Plan de acci�n consolidado 2025'!$A$3:$V$504,O$1,0)</f>
        <v>Implementar la señalización inclusiva en otro lenguaje o idioma para los puntos priorizados de atención al ciudadano presenciales a nivel nacional (Informe de implementación)</v>
      </c>
      <c r="P385">
        <f>VLOOKUP($A385,'Plan de acci�n consolidado 2025'!$A$3:$V$504,P$1,0)</f>
        <v>15</v>
      </c>
      <c r="Q385">
        <f>VLOOKUP($A385,'Plan de acci�n consolidado 2025'!$A$3:$V$504,Q$1,0)</f>
        <v>1</v>
      </c>
      <c r="R385" t="str">
        <f>VLOOKUP($A385,'Plan de acci�n consolidado 2025'!$A$3:$V$504,R$1,0)</f>
        <v>Númerica</v>
      </c>
      <c r="S385" t="str">
        <f>VLOOKUP($A385,'Plan de acci�n consolidado 2025'!$A$3:$V$504,S$1,0)</f>
        <v># de conceptos de viabilidad emitidos / 1 conceptos de viabilidad a emitir</v>
      </c>
      <c r="T385" s="183" t="str">
        <f>VLOOKUP($A385,'Plan de acci�n consolidado 2025'!$A$3:$V$504,T$1,0)</f>
        <v>2025-03-18</v>
      </c>
      <c r="U385" s="183" t="str">
        <f>VLOOKUP($A385,'Plan de acci�n consolidado 2025'!$A$3:$V$504,U$1,0)</f>
        <v>2025-08-29</v>
      </c>
      <c r="V385" t="str">
        <f>VLOOKUP($A385,'Plan de acci�n consolidado 2025'!$A$3:$V$504,V$1,0)</f>
        <v>142-GRUPO DE TRABAJO DE SERVICIOS ADMINISTRATIVOS Y RECURSOS FÍSICOS;
72-GRUPO DE TRABAJO DE ATENCION AL CIUDADANO</v>
      </c>
      <c r="W385"/>
      <c r="X385"/>
    </row>
    <row r="386" spans="1:24" x14ac:dyDescent="0.25">
      <c r="A386" s="31" t="s">
        <v>975</v>
      </c>
      <c r="B386" t="str">
        <f>VLOOKUP($A386,'Plan de acci�n consolidado 2025'!$A$3:$V$504,B$1,0)</f>
        <v>72-GRUPO DE TRABAJO DE ATENCION AL CIUDADANO</v>
      </c>
      <c r="C386">
        <f>VLOOKUP($A386,'Plan de acci�n consolidado 2025'!$A$3:$V$504,C$1,0)</f>
        <v>2</v>
      </c>
      <c r="D386" t="str">
        <f>VLOOKUP($A386,'Plan de acci�n consolidado 2025'!$A$3:$V$504,D$1,0)</f>
        <v>Actividad propia</v>
      </c>
      <c r="E386" t="str">
        <f>VLOOKUP($A386,'Plan de acci�n consolidado 2025'!$A$3:$V$504,E$1,0)</f>
        <v>72.3.3</v>
      </c>
      <c r="F386" t="str">
        <f>VLOOKUP($A386,'Plan de acci�n consolidado 2025'!$A$3:$V$504,F$1,0)</f>
        <v>N/A</v>
      </c>
      <c r="G386" t="str">
        <f>VLOOKUP($A386,'Plan de acci�n consolidado 2025'!$A$3:$V$504,G$1,0)</f>
        <v>N/A</v>
      </c>
      <c r="H386" t="str">
        <f>VLOOKUP($A386,'Plan de acci�n consolidado 2025'!$A$3:$V$504,H$1,0)</f>
        <v>N/A</v>
      </c>
      <c r="I386" t="str">
        <f>VLOOKUP($A386,'Plan de acci�n consolidado 2025'!$A$3:$V$504,I$1,0)</f>
        <v>N/A</v>
      </c>
      <c r="J386" t="str">
        <f>VLOOKUP($A386,'Plan de acci�n consolidado 2025'!$A$3:$V$504,J$1,0)</f>
        <v>N/A</v>
      </c>
      <c r="K386" t="str">
        <f>VLOOKUP($A386,'Plan de acci�n consolidado 2025'!$A$3:$V$504,K$1,0)</f>
        <v>N/A</v>
      </c>
      <c r="L386" t="str">
        <f>VLOOKUP($A386,'Plan de acci�n consolidado 2025'!$A$3:$V$504,L$1,0)</f>
        <v>N/A</v>
      </c>
      <c r="M386" t="str">
        <f>VLOOKUP($A386,'Plan de acci�n consolidado 2025'!$A$3:$V$504,M$1,0)</f>
        <v>N/A</v>
      </c>
      <c r="N386" t="str">
        <f>VLOOKUP($A386,'Plan de acci�n consolidado 2025'!$A$3:$V$504,N$1,0)</f>
        <v>N/A</v>
      </c>
      <c r="O386" t="str">
        <f>VLOOKUP($A386,'Plan de acci�n consolidado 2025'!$A$3:$V$504,O$1,0)</f>
        <v>Desarrolla jornada  con las entidades líderes en la atención incluyente y documentar las buenas prácticas en la materia (Documento de buenas prácticas identificadas)</v>
      </c>
      <c r="P386">
        <f>VLOOKUP($A386,'Plan de acci�n consolidado 2025'!$A$3:$V$504,P$1,0)</f>
        <v>20</v>
      </c>
      <c r="Q386">
        <f>VLOOKUP($A386,'Plan de acci�n consolidado 2025'!$A$3:$V$504,Q$1,0)</f>
        <v>1</v>
      </c>
      <c r="R386" t="str">
        <f>VLOOKUP($A386,'Plan de acci�n consolidado 2025'!$A$3:$V$504,R$1,0)</f>
        <v>Númerica</v>
      </c>
      <c r="S386" t="str">
        <f>VLOOKUP($A386,'Plan de acci�n consolidado 2025'!$A$3:$V$504,S$1,0)</f>
        <v># de documentos de buenas prácticas generados / 1 documentos de buenas prácticas a generar</v>
      </c>
      <c r="T386" s="183" t="str">
        <f>VLOOKUP($A386,'Plan de acci�n consolidado 2025'!$A$3:$V$504,T$1,0)</f>
        <v>2025-04-01</v>
      </c>
      <c r="U386" s="183" t="str">
        <f>VLOOKUP($A386,'Plan de acci�n consolidado 2025'!$A$3:$V$504,U$1,0)</f>
        <v>2025-06-04</v>
      </c>
      <c r="V386" t="str">
        <f>VLOOKUP($A386,'Plan de acci�n consolidado 2025'!$A$3:$V$504,V$1,0)</f>
        <v>72-GRUPO DE TRABAJO DE ATENCION AL CIUDADANO</v>
      </c>
      <c r="W386"/>
      <c r="X386"/>
    </row>
    <row r="387" spans="1:24" x14ac:dyDescent="0.25">
      <c r="A387" s="31" t="s">
        <v>977</v>
      </c>
      <c r="B387" t="str">
        <f>VLOOKUP($A387,'Plan de acci�n consolidado 2025'!$A$3:$V$504,B$1,0)</f>
        <v>72-GRUPO DE TRABAJO DE ATENCION AL CIUDADANO</v>
      </c>
      <c r="C387">
        <f>VLOOKUP($A387,'Plan de acci�n consolidado 2025'!$A$3:$V$504,C$1,0)</f>
        <v>2</v>
      </c>
      <c r="D387" t="str">
        <f>VLOOKUP($A387,'Plan de acci�n consolidado 2025'!$A$3:$V$504,D$1,0)</f>
        <v>Actividad propia eliminada</v>
      </c>
      <c r="E387" t="str">
        <f>VLOOKUP($A387,'Plan de acci�n consolidado 2025'!$A$3:$V$504,E$1,0)</f>
        <v>72.3.4</v>
      </c>
      <c r="F387" t="str">
        <f>VLOOKUP($A387,'Plan de acci�n consolidado 2025'!$A$3:$V$504,F$1,0)</f>
        <v>N/A</v>
      </c>
      <c r="G387" t="str">
        <f>VLOOKUP($A387,'Plan de acci�n consolidado 2025'!$A$3:$V$504,G$1,0)</f>
        <v>N/A</v>
      </c>
      <c r="H387" t="str">
        <f>VLOOKUP($A387,'Plan de acci�n consolidado 2025'!$A$3:$V$504,H$1,0)</f>
        <v>N/A</v>
      </c>
      <c r="I387" t="str">
        <f>VLOOKUP($A387,'Plan de acci�n consolidado 2025'!$A$3:$V$504,I$1,0)</f>
        <v>N/A</v>
      </c>
      <c r="J387" t="str">
        <f>VLOOKUP($A387,'Plan de acci�n consolidado 2025'!$A$3:$V$504,J$1,0)</f>
        <v>N/A</v>
      </c>
      <c r="K387" t="str">
        <f>VLOOKUP($A387,'Plan de acci�n consolidado 2025'!$A$3:$V$504,K$1,0)</f>
        <v>N/A</v>
      </c>
      <c r="L387" t="str">
        <f>VLOOKUP($A387,'Plan de acci�n consolidado 2025'!$A$3:$V$504,L$1,0)</f>
        <v>N/A</v>
      </c>
      <c r="M387" t="str">
        <f>VLOOKUP($A387,'Plan de acci�n consolidado 2025'!$A$3:$V$504,M$1,0)</f>
        <v>N/A</v>
      </c>
      <c r="N387" t="str">
        <f>VLOOKUP($A387,'Plan de acci�n consolidado 2025'!$A$3:$V$504,N$1,0)</f>
        <v>N/A</v>
      </c>
      <c r="O387" t="str">
        <f>VLOOKUP($A387,'Plan de acci�n consolidado 2025'!$A$3:$V$504,O$1,0)</f>
        <v>Rediseñar el menú de atención y servicios a la ciudadanía con mejoras en la accesibilidad y experiencia de los usuarios  (Menú destacado actualizado)</v>
      </c>
      <c r="P387">
        <f>VLOOKUP($A387,'Plan de acci�n consolidado 2025'!$A$3:$V$504,P$1,0)</f>
        <v>30</v>
      </c>
      <c r="Q387">
        <f>VLOOKUP($A387,'Plan de acci�n consolidado 2025'!$A$3:$V$504,Q$1,0)</f>
        <v>1</v>
      </c>
      <c r="R387" t="str">
        <f>VLOOKUP($A387,'Plan de acci�n consolidado 2025'!$A$3:$V$504,R$1,0)</f>
        <v>Númerica</v>
      </c>
      <c r="S387" t="str">
        <f>VLOOKUP($A387,'Plan de acci�n consolidado 2025'!$A$3:$V$504,S$1,0)</f>
        <v># de menús destacados actualizados / 1 menús destacados a actualizar</v>
      </c>
      <c r="T387" s="183" t="str">
        <f>VLOOKUP($A387,'Plan de acci�n consolidado 2025'!$A$3:$V$504,T$1,0)</f>
        <v>2025-06-03</v>
      </c>
      <c r="U387" s="183" t="str">
        <f>VLOOKUP($A387,'Plan de acci�n consolidado 2025'!$A$3:$V$504,U$1,0)</f>
        <v>2025-11-28</v>
      </c>
      <c r="V387" t="str">
        <f>VLOOKUP($A387,'Plan de acci�n consolidado 2025'!$A$3:$V$504,V$1,0)</f>
        <v>20-OFICINA DE TECNOLOGÍA E INFORMÁTICA;
72-GRUPO DE TRABAJO DE ATENCION AL CIUDADANO</v>
      </c>
      <c r="W387"/>
      <c r="X387"/>
    </row>
    <row r="388" spans="1:24" x14ac:dyDescent="0.25">
      <c r="A388" s="31" t="s">
        <v>980</v>
      </c>
      <c r="B388" t="str">
        <f>VLOOKUP($A388,'Plan de acci�n consolidado 2025'!$A$3:$V$504,B$1,0)</f>
        <v>72-GRUPO DE TRABAJO DE ATENCION AL CIUDADANO</v>
      </c>
      <c r="C388">
        <f>VLOOKUP($A388,'Plan de acci�n consolidado 2025'!$A$3:$V$504,C$1,0)</f>
        <v>2</v>
      </c>
      <c r="D388" t="str">
        <f>VLOOKUP($A388,'Plan de acci�n consolidado 2025'!$A$3:$V$504,D$1,0)</f>
        <v>Actividad propia</v>
      </c>
      <c r="E388" t="str">
        <f>VLOOKUP($A388,'Plan de acci�n consolidado 2025'!$A$3:$V$504,E$1,0)</f>
        <v>72.3.5</v>
      </c>
      <c r="F388" t="str">
        <f>VLOOKUP($A388,'Plan de acci�n consolidado 2025'!$A$3:$V$504,F$1,0)</f>
        <v>N/A</v>
      </c>
      <c r="G388" t="str">
        <f>VLOOKUP($A388,'Plan de acci�n consolidado 2025'!$A$3:$V$504,G$1,0)</f>
        <v>N/A</v>
      </c>
      <c r="H388" t="str">
        <f>VLOOKUP($A388,'Plan de acci�n consolidado 2025'!$A$3:$V$504,H$1,0)</f>
        <v>N/A</v>
      </c>
      <c r="I388" t="str">
        <f>VLOOKUP($A388,'Plan de acci�n consolidado 2025'!$A$3:$V$504,I$1,0)</f>
        <v>N/A</v>
      </c>
      <c r="J388" t="str">
        <f>VLOOKUP($A388,'Plan de acci�n consolidado 2025'!$A$3:$V$504,J$1,0)</f>
        <v>N/A</v>
      </c>
      <c r="K388" t="str">
        <f>VLOOKUP($A388,'Plan de acci�n consolidado 2025'!$A$3:$V$504,K$1,0)</f>
        <v>N/A</v>
      </c>
      <c r="L388" t="str">
        <f>VLOOKUP($A388,'Plan de acci�n consolidado 2025'!$A$3:$V$504,L$1,0)</f>
        <v>N/A</v>
      </c>
      <c r="M388" t="str">
        <f>VLOOKUP($A388,'Plan de acci�n consolidado 2025'!$A$3:$V$504,M$1,0)</f>
        <v>N/A</v>
      </c>
      <c r="N388" t="str">
        <f>VLOOKUP($A388,'Plan de acci�n consolidado 2025'!$A$3:$V$504,N$1,0)</f>
        <v>N/A</v>
      </c>
      <c r="O388" t="str">
        <f>VLOOKUP($A388,'Plan de acci�n consolidado 2025'!$A$3:$V$504,O$1,0)</f>
        <v>Implementar fase 2 del traductor interactivo  (Adquisición pantalla y en funcionamiento)</v>
      </c>
      <c r="P388">
        <f>VLOOKUP($A388,'Plan de acci�n consolidado 2025'!$A$3:$V$504,P$1,0)</f>
        <v>50</v>
      </c>
      <c r="Q388">
        <f>VLOOKUP($A388,'Plan de acci�n consolidado 2025'!$A$3:$V$504,Q$1,0)</f>
        <v>1</v>
      </c>
      <c r="R388" t="str">
        <f>VLOOKUP($A388,'Plan de acci�n consolidado 2025'!$A$3:$V$504,R$1,0)</f>
        <v>Númerica</v>
      </c>
      <c r="S388" t="str">
        <f>VLOOKUP($A388,'Plan de acci�n consolidado 2025'!$A$3:$V$504,S$1,0)</f>
        <v># de pantallas adquiridas y puestas en funcionamiento / 1 pantallas programas para su adquisición y puesta en funcionamiento</v>
      </c>
      <c r="T388" s="183" t="str">
        <f>VLOOKUP($A388,'Plan de acci�n consolidado 2025'!$A$3:$V$504,T$1,0)</f>
        <v>2025-06-20</v>
      </c>
      <c r="U388" s="183" t="str">
        <f>VLOOKUP($A388,'Plan de acci�n consolidado 2025'!$A$3:$V$504,U$1,0)</f>
        <v>2025-11-28</v>
      </c>
      <c r="V388" t="str">
        <f>VLOOKUP($A388,'Plan de acci�n consolidado 2025'!$A$3:$V$504,V$1,0)</f>
        <v>20-OFICINA DE TECNOLOGÍA E INFORMÁTICA;
72-GRUPO DE TRABAJO DE ATENCION AL CIUDADANO</v>
      </c>
      <c r="W388"/>
      <c r="X388"/>
    </row>
    <row r="389" spans="1:24" x14ac:dyDescent="0.25">
      <c r="A389" s="31" t="s">
        <v>982</v>
      </c>
      <c r="B389" t="str">
        <f>VLOOKUP($A389,'Plan de acci�n consolidado 2025'!$A$3:$V$504,B$1,0)</f>
        <v>72-GRUPO DE TRABAJO DE ATENCION AL CIUDADANO</v>
      </c>
      <c r="C389">
        <f>VLOOKUP($A389,'Plan de acci�n consolidado 2025'!$A$3:$V$504,C$1,0)</f>
        <v>2</v>
      </c>
      <c r="D389" t="str">
        <f>VLOOKUP($A389,'Plan de acci�n consolidado 2025'!$A$3:$V$504,D$1,0)</f>
        <v>Producto</v>
      </c>
      <c r="E389" t="str">
        <f>VLOOKUP($A389,'Plan de acci�n consolidado 2025'!$A$3:$V$504,E$1,0)</f>
        <v>72.4</v>
      </c>
      <c r="F389" t="str">
        <f>VLOOKUP($A389,'Plan de acci�n consolidado 2025'!$A$3:$V$504,F$1,0)</f>
        <v>Operativo</v>
      </c>
      <c r="G389" t="str">
        <f>VLOOKUP($A389,'Plan de acci�n consolidado 2025'!$A$3:$V$504,G$1,0)</f>
        <v>Fortalecer el Sistema Integral de Gestión Institucional en el marco del Modelo Integrado de Planeación y gestión para mejorar la prestación del servicio.</v>
      </c>
      <c r="H389" t="str">
        <f>VLOOKUP($A389,'Plan de acci�n consolidado 2025'!$A$3:$V$504,H$1,0)</f>
        <v xml:space="preserve">Cumplimiento de productos del PAI asociados a Fortacer el Sistema Integral de Gestión Institucional para mejorar la prestación del servicio. 
</v>
      </c>
      <c r="I389" t="str">
        <f>VLOOKUP($A389,'Plan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9" t="str">
        <f>VLOOKUP($A389,'Plan de acci�n consolidado 2025'!$A$3:$V$504,J$1,0)</f>
        <v xml:space="preserve">PND - 5-31-5-b- Convergencia regional - Entidades públicas territoriales y nacionales fortalecidas </v>
      </c>
      <c r="K389" t="str">
        <f>VLOOKUP($A389,'Plan de acci�n consolidado 2025'!$A$3:$V$504,K$1,0)</f>
        <v>No</v>
      </c>
      <c r="L389" t="str">
        <f>VLOOKUP($A389,'Plan de acci�n consolidado 2025'!$A$3:$V$504,L$1,0)</f>
        <v>C-3599-0200-0005-53105b</v>
      </c>
      <c r="M389" t="str">
        <f>VLOOKUP($A389,'Plan de acci�n consolidado 2025'!$A$3:$V$504,M$1,0)</f>
        <v>Política Participación Ciudadana en la Gestión Pública _DIMENSIÓN Gestión con Valores para Resultados</v>
      </c>
      <c r="N389" t="str">
        <f>VLOOKUP($A389,'Plan de acci�n consolidado 2025'!$A$3:$V$504,N$1,0)</f>
        <v>PEI_24;
PES_20230281</v>
      </c>
      <c r="O389" t="str">
        <f>VLOOKUP($A389,'Plan de acci�n consolidado 2025'!$A$3:$V$504,O$1,0)</f>
        <v>Estrategia de promoción de la participación ciudadana en la SIC, formulada e implementada  (Informe de actividades realizadas )</v>
      </c>
      <c r="P389">
        <f>VLOOKUP($A389,'Plan de acci�n consolidado 2025'!$A$3:$V$504,P$1,0)</f>
        <v>20</v>
      </c>
      <c r="Q389">
        <f>VLOOKUP($A389,'Plan de acci�n consolidado 2025'!$A$3:$V$504,Q$1,0)</f>
        <v>30</v>
      </c>
      <c r="R389" t="str">
        <f>VLOOKUP($A389,'Plan de acci�n consolidado 2025'!$A$3:$V$504,R$1,0)</f>
        <v>Porcentual</v>
      </c>
      <c r="S389" t="str">
        <f>VLOOKUP($A389,'Plan de acci�n consolidado 2025'!$A$3:$V$504,S$1,0)</f>
        <v>% de actividades de participación ciudadana formuladas e implementadas / 30% de actividades de participación ciudadana a formular e implementar</v>
      </c>
      <c r="T389" s="183" t="str">
        <f>VLOOKUP($A389,'Plan de acci�n consolidado 2025'!$A$3:$V$504,T$1,0)</f>
        <v>2025-01-15</v>
      </c>
      <c r="U389" s="183" t="str">
        <f>VLOOKUP($A389,'Plan de acci�n consolidado 2025'!$A$3:$V$504,U$1,0)</f>
        <v>2025-12-15</v>
      </c>
      <c r="V389" t="str">
        <f>VLOOKUP($A389,'Plan de acci�n consolidado 2025'!$A$3:$V$504,V$1,0)</f>
        <v>72-GRUPO DE TRABAJO DE ATENCION AL CIUDADANO</v>
      </c>
      <c r="W389"/>
      <c r="X389"/>
    </row>
    <row r="390" spans="1:24" x14ac:dyDescent="0.25">
      <c r="A390" s="31" t="s">
        <v>984</v>
      </c>
      <c r="B390" t="str">
        <f>VLOOKUP($A390,'Plan de acci�n consolidado 2025'!$A$3:$V$504,B$1,0)</f>
        <v>72-GRUPO DE TRABAJO DE ATENCION AL CIUDADANO</v>
      </c>
      <c r="C390">
        <f>VLOOKUP($A390,'Plan de acci�n consolidado 2025'!$A$3:$V$504,C$1,0)</f>
        <v>2</v>
      </c>
      <c r="D390" t="str">
        <f>VLOOKUP($A390,'Plan de acci�n consolidado 2025'!$A$3:$V$504,D$1,0)</f>
        <v>Actividad propia</v>
      </c>
      <c r="E390" t="str">
        <f>VLOOKUP($A390,'Plan de acci�n consolidado 2025'!$A$3:$V$504,E$1,0)</f>
        <v>72.4.1</v>
      </c>
      <c r="F390" t="str">
        <f>VLOOKUP($A390,'Plan de acci�n consolidado 2025'!$A$3:$V$504,F$1,0)</f>
        <v>N/A</v>
      </c>
      <c r="G390" t="str">
        <f>VLOOKUP($A390,'Plan de acci�n consolidado 2025'!$A$3:$V$504,G$1,0)</f>
        <v>N/A</v>
      </c>
      <c r="H390" t="str">
        <f>VLOOKUP($A390,'Plan de acci�n consolidado 2025'!$A$3:$V$504,H$1,0)</f>
        <v>N/A</v>
      </c>
      <c r="I390" t="str">
        <f>VLOOKUP($A390,'Plan de acci�n consolidado 2025'!$A$3:$V$504,I$1,0)</f>
        <v>N/A</v>
      </c>
      <c r="J390" t="str">
        <f>VLOOKUP($A390,'Plan de acci�n consolidado 2025'!$A$3:$V$504,J$1,0)</f>
        <v>N/A</v>
      </c>
      <c r="K390" t="str">
        <f>VLOOKUP($A390,'Plan de acci�n consolidado 2025'!$A$3:$V$504,K$1,0)</f>
        <v>N/A</v>
      </c>
      <c r="L390" t="str">
        <f>VLOOKUP($A390,'Plan de acci�n consolidado 2025'!$A$3:$V$504,L$1,0)</f>
        <v>N/A</v>
      </c>
      <c r="M390" t="str">
        <f>VLOOKUP($A390,'Plan de acci�n consolidado 2025'!$A$3:$V$504,M$1,0)</f>
        <v>N/A</v>
      </c>
      <c r="N390" t="str">
        <f>VLOOKUP($A390,'Plan de acci�n consolidado 2025'!$A$3:$V$504,N$1,0)</f>
        <v>N/A</v>
      </c>
      <c r="O390" t="str">
        <f>VLOOKUP($A390,'Plan de acci�n consolidado 2025'!$A$3:$V$504,O$1,0)</f>
        <v>Diseñar la estrategia de participación ciudadanía SIC 2025 que incluya el plan detrabajo para su ejecución (Documento de estrategia)</v>
      </c>
      <c r="P390">
        <f>VLOOKUP($A390,'Plan de acci�n consolidado 2025'!$A$3:$V$504,P$1,0)</f>
        <v>25</v>
      </c>
      <c r="Q390">
        <f>VLOOKUP($A390,'Plan de acci�n consolidado 2025'!$A$3:$V$504,Q$1,0)</f>
        <v>1</v>
      </c>
      <c r="R390" t="str">
        <f>VLOOKUP($A390,'Plan de acci�n consolidado 2025'!$A$3:$V$504,R$1,0)</f>
        <v>Númerica</v>
      </c>
      <c r="S390" t="str">
        <f>VLOOKUP($A390,'Plan de acci�n consolidado 2025'!$A$3:$V$504,S$1,0)</f>
        <v># de estrategias de participación ciudadana diseñadas / 1 estrategias de participación ciudadana a diseñar</v>
      </c>
      <c r="T390" s="183" t="str">
        <f>VLOOKUP($A390,'Plan de acci�n consolidado 2025'!$A$3:$V$504,T$1,0)</f>
        <v>2025-01-15</v>
      </c>
      <c r="U390" s="183" t="str">
        <f>VLOOKUP($A390,'Plan de acci�n consolidado 2025'!$A$3:$V$504,U$1,0)</f>
        <v>2025-02-18</v>
      </c>
      <c r="V390" t="str">
        <f>VLOOKUP($A390,'Plan de acci�n consolidado 2025'!$A$3:$V$504,V$1,0)</f>
        <v>72-GRUPO DE TRABAJO DE ATENCION AL CIUDADANO</v>
      </c>
      <c r="W390"/>
      <c r="X390"/>
    </row>
    <row r="391" spans="1:24" x14ac:dyDescent="0.25">
      <c r="A391" s="31" t="s">
        <v>986</v>
      </c>
      <c r="B391" t="str">
        <f>VLOOKUP($A391,'Plan de acci�n consolidado 2025'!$A$3:$V$504,B$1,0)</f>
        <v>72-GRUPO DE TRABAJO DE ATENCION AL CIUDADANO</v>
      </c>
      <c r="C391">
        <f>VLOOKUP($A391,'Plan de acci�n consolidado 2025'!$A$3:$V$504,C$1,0)</f>
        <v>2</v>
      </c>
      <c r="D391" t="str">
        <f>VLOOKUP($A391,'Plan de acci�n consolidado 2025'!$A$3:$V$504,D$1,0)</f>
        <v>Actividad propia</v>
      </c>
      <c r="E391" t="str">
        <f>VLOOKUP($A391,'Plan de acci�n consolidado 2025'!$A$3:$V$504,E$1,0)</f>
        <v>72.4.2</v>
      </c>
      <c r="F391" t="str">
        <f>VLOOKUP($A391,'Plan de acci�n consolidado 2025'!$A$3:$V$504,F$1,0)</f>
        <v>N/A</v>
      </c>
      <c r="G391" t="str">
        <f>VLOOKUP($A391,'Plan de acci�n consolidado 2025'!$A$3:$V$504,G$1,0)</f>
        <v>N/A</v>
      </c>
      <c r="H391" t="str">
        <f>VLOOKUP($A391,'Plan de acci�n consolidado 2025'!$A$3:$V$504,H$1,0)</f>
        <v>N/A</v>
      </c>
      <c r="I391" t="str">
        <f>VLOOKUP($A391,'Plan de acci�n consolidado 2025'!$A$3:$V$504,I$1,0)</f>
        <v>N/A</v>
      </c>
      <c r="J391" t="str">
        <f>VLOOKUP($A391,'Plan de acci�n consolidado 2025'!$A$3:$V$504,J$1,0)</f>
        <v>N/A</v>
      </c>
      <c r="K391" t="str">
        <f>VLOOKUP($A391,'Plan de acci�n consolidado 2025'!$A$3:$V$504,K$1,0)</f>
        <v>N/A</v>
      </c>
      <c r="L391" t="str">
        <f>VLOOKUP($A391,'Plan de acci�n consolidado 2025'!$A$3:$V$504,L$1,0)</f>
        <v>N/A</v>
      </c>
      <c r="M391" t="str">
        <f>VLOOKUP($A391,'Plan de acci�n consolidado 2025'!$A$3:$V$504,M$1,0)</f>
        <v>N/A</v>
      </c>
      <c r="N391" t="str">
        <f>VLOOKUP($A391,'Plan de acci�n consolidado 2025'!$A$3:$V$504,N$1,0)</f>
        <v>N/A</v>
      </c>
      <c r="O391" t="str">
        <f>VLOOKUP($A391,'Plan de acci�n consolidado 2025'!$A$3:$V$504,O$1,0)</f>
        <v>Comunicar a los grupos de valor la Estrategia de participación ciudadana diseñada  (Capturas de pantalla de la divulgación en la página web y redes sociales)</v>
      </c>
      <c r="P391">
        <f>VLOOKUP($A391,'Plan de acci�n consolidado 2025'!$A$3:$V$504,P$1,0)</f>
        <v>20</v>
      </c>
      <c r="Q391">
        <f>VLOOKUP($A391,'Plan de acci�n consolidado 2025'!$A$3:$V$504,Q$1,0)</f>
        <v>1</v>
      </c>
      <c r="R391" t="str">
        <f>VLOOKUP($A391,'Plan de acci�n consolidado 2025'!$A$3:$V$504,R$1,0)</f>
        <v>Númerica</v>
      </c>
      <c r="S391" t="str">
        <f>VLOOKUP($A391,'Plan de acci�n consolidado 2025'!$A$3:$V$504,S$1,0)</f>
        <v># de estrategias de participación ciudadana comunicadas a la ciudadanía / 1 estrategias de participación ciudadana a comunicar a la ciudadanía</v>
      </c>
      <c r="T391" s="183" t="str">
        <f>VLOOKUP($A391,'Plan de acci�n consolidado 2025'!$A$3:$V$504,T$1,0)</f>
        <v>2025-02-19</v>
      </c>
      <c r="U391" s="183" t="str">
        <f>VLOOKUP($A391,'Plan de acci�n consolidado 2025'!$A$3:$V$504,U$1,0)</f>
        <v>2025-02-28</v>
      </c>
      <c r="V391" t="str">
        <f>VLOOKUP($A391,'Plan de acci�n consolidado 2025'!$A$3:$V$504,V$1,0)</f>
        <v>72-GRUPO DE TRABAJO DE ATENCION AL CIUDADANO</v>
      </c>
      <c r="W391"/>
      <c r="X391"/>
    </row>
    <row r="392" spans="1:24" x14ac:dyDescent="0.25">
      <c r="A392" s="31" t="s">
        <v>988</v>
      </c>
      <c r="B392" t="str">
        <f>VLOOKUP($A392,'Plan de acci�n consolidado 2025'!$A$3:$V$504,B$1,0)</f>
        <v>72-GRUPO DE TRABAJO DE ATENCION AL CIUDADANO</v>
      </c>
      <c r="C392">
        <f>VLOOKUP($A392,'Plan de acci�n consolidado 2025'!$A$3:$V$504,C$1,0)</f>
        <v>2</v>
      </c>
      <c r="D392" t="str">
        <f>VLOOKUP($A392,'Plan de acci�n consolidado 2025'!$A$3:$V$504,D$1,0)</f>
        <v>Actividad propia</v>
      </c>
      <c r="E392" t="str">
        <f>VLOOKUP($A392,'Plan de acci�n consolidado 2025'!$A$3:$V$504,E$1,0)</f>
        <v>72.4.3</v>
      </c>
      <c r="F392" t="str">
        <f>VLOOKUP($A392,'Plan de acci�n consolidado 2025'!$A$3:$V$504,F$1,0)</f>
        <v>N/A</v>
      </c>
      <c r="G392" t="str">
        <f>VLOOKUP($A392,'Plan de acci�n consolidado 2025'!$A$3:$V$504,G$1,0)</f>
        <v>N/A</v>
      </c>
      <c r="H392" t="str">
        <f>VLOOKUP($A392,'Plan de acci�n consolidado 2025'!$A$3:$V$504,H$1,0)</f>
        <v>N/A</v>
      </c>
      <c r="I392" t="str">
        <f>VLOOKUP($A392,'Plan de acci�n consolidado 2025'!$A$3:$V$504,I$1,0)</f>
        <v>N/A</v>
      </c>
      <c r="J392" t="str">
        <f>VLOOKUP($A392,'Plan de acci�n consolidado 2025'!$A$3:$V$504,J$1,0)</f>
        <v>N/A</v>
      </c>
      <c r="K392" t="str">
        <f>VLOOKUP($A392,'Plan de acci�n consolidado 2025'!$A$3:$V$504,K$1,0)</f>
        <v>N/A</v>
      </c>
      <c r="L392" t="str">
        <f>VLOOKUP($A392,'Plan de acci�n consolidado 2025'!$A$3:$V$504,L$1,0)</f>
        <v>N/A</v>
      </c>
      <c r="M392" t="str">
        <f>VLOOKUP($A392,'Plan de acci�n consolidado 2025'!$A$3:$V$504,M$1,0)</f>
        <v>N/A</v>
      </c>
      <c r="N392" t="str">
        <f>VLOOKUP($A392,'Plan de acci�n consolidado 2025'!$A$3:$V$504,N$1,0)</f>
        <v>N/A</v>
      </c>
      <c r="O392" t="str">
        <f>VLOOKUP($A392,'Plan de acci�n consolidado 2025'!$A$3:$V$504,O$1,0)</f>
        <v>Ejecutar el plan de trabajo de la estrategia  (Informe trimestral de seguimiento elaborado)</v>
      </c>
      <c r="P392">
        <f>VLOOKUP($A392,'Plan de acci�n consolidado 2025'!$A$3:$V$504,P$1,0)</f>
        <v>30</v>
      </c>
      <c r="Q392">
        <f>VLOOKUP($A392,'Plan de acci�n consolidado 2025'!$A$3:$V$504,Q$1,0)</f>
        <v>100</v>
      </c>
      <c r="R392" t="str">
        <f>VLOOKUP($A392,'Plan de acci�n consolidado 2025'!$A$3:$V$504,R$1,0)</f>
        <v>Porcentual</v>
      </c>
      <c r="S392" t="str">
        <f>VLOOKUP($A392,'Plan de acci�n consolidado 2025'!$A$3:$V$504,S$1,0)</f>
        <v xml:space="preserve">% de # de actividades realizadas  / 100% de # de actividades a realizar  </v>
      </c>
      <c r="T392" s="183" t="str">
        <f>VLOOKUP($A392,'Plan de acci�n consolidado 2025'!$A$3:$V$504,T$1,0)</f>
        <v>2025-03-03</v>
      </c>
      <c r="U392" s="183" t="str">
        <f>VLOOKUP($A392,'Plan de acci�n consolidado 2025'!$A$3:$V$504,U$1,0)</f>
        <v>2025-11-14</v>
      </c>
      <c r="V392" t="str">
        <f>VLOOKUP($A392,'Plan de acci�n consolidado 2025'!$A$3:$V$504,V$1,0)</f>
        <v>72-GRUPO DE TRABAJO DE ATENCION AL CIUDADANO</v>
      </c>
      <c r="W392"/>
      <c r="X392"/>
    </row>
    <row r="393" spans="1:24" x14ac:dyDescent="0.25">
      <c r="A393" s="31" t="s">
        <v>989</v>
      </c>
      <c r="B393" t="str">
        <f>VLOOKUP($A393,'Plan de acci�n consolidado 2025'!$A$3:$V$504,B$1,0)</f>
        <v>72-GRUPO DE TRABAJO DE ATENCION AL CIUDADANO</v>
      </c>
      <c r="C393">
        <f>VLOOKUP($A393,'Plan de acci�n consolidado 2025'!$A$3:$V$504,C$1,0)</f>
        <v>2</v>
      </c>
      <c r="D393" t="str">
        <f>VLOOKUP($A393,'Plan de acci�n consolidado 2025'!$A$3:$V$504,D$1,0)</f>
        <v>Actividad propia</v>
      </c>
      <c r="E393" t="str">
        <f>VLOOKUP($A393,'Plan de acci�n consolidado 2025'!$A$3:$V$504,E$1,0)</f>
        <v>72.4.4</v>
      </c>
      <c r="F393" t="str">
        <f>VLOOKUP($A393,'Plan de acci�n consolidado 2025'!$A$3:$V$504,F$1,0)</f>
        <v>N/A</v>
      </c>
      <c r="G393" t="str">
        <f>VLOOKUP($A393,'Plan de acci�n consolidado 2025'!$A$3:$V$504,G$1,0)</f>
        <v>N/A</v>
      </c>
      <c r="H393" t="str">
        <f>VLOOKUP($A393,'Plan de acci�n consolidado 2025'!$A$3:$V$504,H$1,0)</f>
        <v>N/A</v>
      </c>
      <c r="I393" t="str">
        <f>VLOOKUP($A393,'Plan de acci�n consolidado 2025'!$A$3:$V$504,I$1,0)</f>
        <v>N/A</v>
      </c>
      <c r="J393" t="str">
        <f>VLOOKUP($A393,'Plan de acci�n consolidado 2025'!$A$3:$V$504,J$1,0)</f>
        <v>N/A</v>
      </c>
      <c r="K393" t="str">
        <f>VLOOKUP($A393,'Plan de acci�n consolidado 2025'!$A$3:$V$504,K$1,0)</f>
        <v>N/A</v>
      </c>
      <c r="L393" t="str">
        <f>VLOOKUP($A393,'Plan de acci�n consolidado 2025'!$A$3:$V$504,L$1,0)</f>
        <v>N/A</v>
      </c>
      <c r="M393" t="str">
        <f>VLOOKUP($A393,'Plan de acci�n consolidado 2025'!$A$3:$V$504,M$1,0)</f>
        <v>N/A</v>
      </c>
      <c r="N393" t="str">
        <f>VLOOKUP($A393,'Plan de acci�n consolidado 2025'!$A$3:$V$504,N$1,0)</f>
        <v>N/A</v>
      </c>
      <c r="O393" t="str">
        <f>VLOOKUP($A393,'Plan de acci�n consolidado 2025'!$A$3:$V$504,O$1,0)</f>
        <v>Elaborar y publicar informe con el resultado de la implementación de la estrategia de participación ciudadana (Informe publicado en el página web)</v>
      </c>
      <c r="P393">
        <f>VLOOKUP($A393,'Plan de acci�n consolidado 2025'!$A$3:$V$504,P$1,0)</f>
        <v>25</v>
      </c>
      <c r="Q393">
        <f>VLOOKUP($A393,'Plan de acci�n consolidado 2025'!$A$3:$V$504,Q$1,0)</f>
        <v>1</v>
      </c>
      <c r="R393" t="str">
        <f>VLOOKUP($A393,'Plan de acci�n consolidado 2025'!$A$3:$V$504,R$1,0)</f>
        <v>Númerica</v>
      </c>
      <c r="S393" t="str">
        <f>VLOOKUP($A393,'Plan de acci�n consolidado 2025'!$A$3:$V$504,S$1,0)</f>
        <v># de informes de resultados de la implementación de la estrategia de participación ciudadana elaborados / 1 informes de resultados de la implementación de la estrategia de participación ciudadana a elaborar</v>
      </c>
      <c r="T393" s="183" t="str">
        <f>VLOOKUP($A393,'Plan de acci�n consolidado 2025'!$A$3:$V$504,T$1,0)</f>
        <v>2025-12-01</v>
      </c>
      <c r="U393" s="183" t="str">
        <f>VLOOKUP($A393,'Plan de acci�n consolidado 2025'!$A$3:$V$504,U$1,0)</f>
        <v>2025-12-15</v>
      </c>
      <c r="V393" t="str">
        <f>VLOOKUP($A393,'Plan de acci�n consolidado 2025'!$A$3:$V$504,V$1,0)</f>
        <v>72-GRUPO DE TRABAJO DE ATENCION AL CIUDADANO</v>
      </c>
      <c r="W393"/>
      <c r="X393"/>
    </row>
    <row r="394" spans="1:24" x14ac:dyDescent="0.25">
      <c r="A394" s="31" t="s">
        <v>910</v>
      </c>
      <c r="B394" t="str">
        <f>VLOOKUP($A394,'Plan de acci�n consolidado 2025'!$A$3:$V$504,B$1,0)</f>
        <v>7100-DIRECCIÓN DE INVESTIGACIONES DE PROTECCIÓN DE DATOS PERSONALES</v>
      </c>
      <c r="C394">
        <f>VLOOKUP($A394,'Plan de acci�n consolidado 2025'!$A$3:$V$504,C$1,0)</f>
        <v>2</v>
      </c>
      <c r="D394" t="str">
        <f>VLOOKUP($A394,'Plan de acci�n consolidado 2025'!$A$3:$V$504,D$1,0)</f>
        <v>Producto</v>
      </c>
      <c r="E394" t="str">
        <f>VLOOKUP($A394,'Plan de acci�n consolidado 2025'!$A$3:$V$504,E$1,0)</f>
        <v>7100.1</v>
      </c>
      <c r="F394" t="str">
        <f>VLOOKUP($A394,'Plan de acci�n consolidado 2025'!$A$3:$V$504,F$1,0)</f>
        <v>Operativo</v>
      </c>
      <c r="G394" t="str">
        <f>VLOOKUP($A394,'Plan de acci�n consolidado 2025'!$A$3:$V$504,G$1,0)</f>
        <v xml:space="preserve">Promover el enfoque preventivo, diferencial y territorial en el que hacer misional de la entidad 
</v>
      </c>
      <c r="H394" t="str">
        <f>VLOOKUP($A394,'Plan de acci�n consolidado 2025'!$A$3:$V$504,H$1,0)</f>
        <v xml:space="preserve">Cumplimiento de productos del PAI asociados a Fortalecer la gestión de la información, el conocimiento y la innovación para optimizar la capacidad institucional 
</v>
      </c>
      <c r="I394" t="str">
        <f>VLOOKUP($A394,'Plan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4" t="str">
        <f>VLOOKUP($A394,'Plan de acci�n consolidado 2025'!$A$3:$V$504,J$1,0)</f>
        <v xml:space="preserve">PND - 2-01-4-c- Seguridad humana y justicia social - Portabilidad de datos para el empoderamiento ciudadano </v>
      </c>
      <c r="K394" t="str">
        <f>VLOOKUP($A394,'Plan de acci�n consolidado 2025'!$A$3:$V$504,K$1,0)</f>
        <v>Si</v>
      </c>
      <c r="L394" t="str">
        <f>VLOOKUP($A394,'Plan de acci�n consolidado 2025'!$A$3:$V$504,L$1,0)</f>
        <v>C-3503-0200-0012-20104c</v>
      </c>
      <c r="M394" t="str">
        <f>VLOOKUP($A394,'Plan de acci�n consolidado 2025'!$A$3:$V$504,M$1,0)</f>
        <v>Política Participación Ciudadana en la Gestión Pública _DIMENSIÓN Gestión con Valores para Resultados</v>
      </c>
      <c r="N394" t="str">
        <f>VLOOKUP($A394,'Plan de acci�n consolidado 2025'!$A$3:$V$504,N$1,0)</f>
        <v>N/A</v>
      </c>
      <c r="O394" t="str">
        <f>VLOOKUP($A394,'Plan de acci�n consolidado 2025'!$A$3:$V$504,O$1,0)</f>
        <v>Capacitaciones dirigidas al a los sujetos obligados para la adecuada inscripción de sus bases de datos en el Registro Nacional de Bases de Datos (RNBD), realizadas (registros fotográficos/capturas de pantallas )</v>
      </c>
      <c r="P394">
        <f>VLOOKUP($A394,'Plan de acci�n consolidado 2025'!$A$3:$V$504,P$1,0)</f>
        <v>50</v>
      </c>
      <c r="Q394">
        <f>VLOOKUP($A394,'Plan de acci�n consolidado 2025'!$A$3:$V$504,Q$1,0)</f>
        <v>6</v>
      </c>
      <c r="R394" t="str">
        <f>VLOOKUP($A394,'Plan de acci�n consolidado 2025'!$A$3:$V$504,R$1,0)</f>
        <v>Númerica</v>
      </c>
      <c r="S394" t="str">
        <f>VLOOKUP($A394,'Plan de acci�n consolidado 2025'!$A$3:$V$504,S$1,0)</f>
        <v># de capacitaciones realizadas / 6 capacitaciones a realizar</v>
      </c>
      <c r="T394" s="183" t="str">
        <f>VLOOKUP($A394,'Plan de acci�n consolidado 2025'!$A$3:$V$504,T$1,0)</f>
        <v>2025-02-04</v>
      </c>
      <c r="U394" s="183" t="str">
        <f>VLOOKUP($A394,'Plan de acci�n consolidado 2025'!$A$3:$V$504,U$1,0)</f>
        <v>2025-12-16</v>
      </c>
      <c r="V394" t="str">
        <f>VLOOKUP($A394,'Plan de acci�n consolidado 2025'!$A$3:$V$504,V$1,0)</f>
        <v>7100-DIRECCIÓN DE INVESTIGACIONES DE PROTECCIÓN DE DATOS PERSONALES;
73-GRUPO DE TRABAJO DE COMUNICACION</v>
      </c>
      <c r="W394"/>
      <c r="X394"/>
    </row>
    <row r="395" spans="1:24" x14ac:dyDescent="0.25">
      <c r="A395" s="31" t="s">
        <v>913</v>
      </c>
      <c r="B395" t="str">
        <f>VLOOKUP($A395,'Plan de acci�n consolidado 2025'!$A$3:$V$504,B$1,0)</f>
        <v>7100-DIRECCIÓN DE INVESTIGACIONES DE PROTECCIÓN DE DATOS PERSONALES</v>
      </c>
      <c r="C395">
        <f>VLOOKUP($A395,'Plan de acci�n consolidado 2025'!$A$3:$V$504,C$1,0)</f>
        <v>2</v>
      </c>
      <c r="D395" t="str">
        <f>VLOOKUP($A395,'Plan de acci�n consolidado 2025'!$A$3:$V$504,D$1,0)</f>
        <v>Actividad propia</v>
      </c>
      <c r="E395" t="str">
        <f>VLOOKUP($A395,'Plan de acci�n consolidado 2025'!$A$3:$V$504,E$1,0)</f>
        <v>7100.1.1</v>
      </c>
      <c r="F395" t="str">
        <f>VLOOKUP($A395,'Plan de acci�n consolidado 2025'!$A$3:$V$504,F$1,0)</f>
        <v>N/A</v>
      </c>
      <c r="G395" t="str">
        <f>VLOOKUP($A395,'Plan de acci�n consolidado 2025'!$A$3:$V$504,G$1,0)</f>
        <v>N/A</v>
      </c>
      <c r="H395" t="str">
        <f>VLOOKUP($A395,'Plan de acci�n consolidado 2025'!$A$3:$V$504,H$1,0)</f>
        <v>N/A</v>
      </c>
      <c r="I395" t="str">
        <f>VLOOKUP($A395,'Plan de acci�n consolidado 2025'!$A$3:$V$504,I$1,0)</f>
        <v>N/A</v>
      </c>
      <c r="J395" t="str">
        <f>VLOOKUP($A395,'Plan de acci�n consolidado 2025'!$A$3:$V$504,J$1,0)</f>
        <v>N/A</v>
      </c>
      <c r="K395" t="str">
        <f>VLOOKUP($A395,'Plan de acci�n consolidado 2025'!$A$3:$V$504,K$1,0)</f>
        <v>N/A</v>
      </c>
      <c r="L395" t="str">
        <f>VLOOKUP($A395,'Plan de acci�n consolidado 2025'!$A$3:$V$504,L$1,0)</f>
        <v>N/A</v>
      </c>
      <c r="M395" t="str">
        <f>VLOOKUP($A395,'Plan de acci�n consolidado 2025'!$A$3:$V$504,M$1,0)</f>
        <v>N/A</v>
      </c>
      <c r="N395" t="str">
        <f>VLOOKUP($A395,'Plan de acci�n consolidado 2025'!$A$3:$V$504,N$1,0)</f>
        <v>N/A</v>
      </c>
      <c r="O395" t="str">
        <f>VLOOKUP($A395,'Plan de acci�n consolidado 2025'!$A$3:$V$504,O$1,0)</f>
        <v>Elaborar y enviar cronograma de capacitaciones al grupo de comunicaciones  (correo electrónico con cronograma/único entregable)</v>
      </c>
      <c r="P395">
        <f>VLOOKUP($A395,'Plan de acci�n consolidado 2025'!$A$3:$V$504,P$1,0)</f>
        <v>10</v>
      </c>
      <c r="Q395">
        <f>VLOOKUP($A395,'Plan de acci�n consolidado 2025'!$A$3:$V$504,Q$1,0)</f>
        <v>1</v>
      </c>
      <c r="R395" t="str">
        <f>VLOOKUP($A395,'Plan de acci�n consolidado 2025'!$A$3:$V$504,R$1,0)</f>
        <v>Númerica</v>
      </c>
      <c r="S395" t="str">
        <f>VLOOKUP($A395,'Plan de acci�n consolidado 2025'!$A$3:$V$504,S$1,0)</f>
        <v># de cronogramas enviados / 1 cronograma de capacitación a enviar</v>
      </c>
      <c r="T395" s="183" t="str">
        <f>VLOOKUP($A395,'Plan de acci�n consolidado 2025'!$A$3:$V$504,T$1,0)</f>
        <v>2025-02-04</v>
      </c>
      <c r="U395" s="183" t="str">
        <f>VLOOKUP($A395,'Plan de acci�n consolidado 2025'!$A$3:$V$504,U$1,0)</f>
        <v>2025-02-07</v>
      </c>
      <c r="V395" t="str">
        <f>VLOOKUP($A395,'Plan de acci�n consolidado 2025'!$A$3:$V$504,V$1,0)</f>
        <v>7100-DIRECCIÓN DE INVESTIGACIONES DE PROTECCIÓN DE DATOS PERSONALES</v>
      </c>
      <c r="W395"/>
      <c r="X395"/>
    </row>
    <row r="396" spans="1:24" x14ac:dyDescent="0.25">
      <c r="A396" s="31" t="s">
        <v>915</v>
      </c>
      <c r="B396" t="str">
        <f>VLOOKUP($A396,'Plan de acci�n consolidado 2025'!$A$3:$V$504,B$1,0)</f>
        <v>7100-DIRECCIÓN DE INVESTIGACIONES DE PROTECCIÓN DE DATOS PERSONALES</v>
      </c>
      <c r="C396">
        <f>VLOOKUP($A396,'Plan de acci�n consolidado 2025'!$A$3:$V$504,C$1,0)</f>
        <v>2</v>
      </c>
      <c r="D396" t="str">
        <f>VLOOKUP($A396,'Plan de acci�n consolidado 2025'!$A$3:$V$504,D$1,0)</f>
        <v>Actividad propia</v>
      </c>
      <c r="E396" t="str">
        <f>VLOOKUP($A396,'Plan de acci�n consolidado 2025'!$A$3:$V$504,E$1,0)</f>
        <v>7100.1.2</v>
      </c>
      <c r="F396" t="str">
        <f>VLOOKUP($A396,'Plan de acci�n consolidado 2025'!$A$3:$V$504,F$1,0)</f>
        <v>N/A</v>
      </c>
      <c r="G396" t="str">
        <f>VLOOKUP($A396,'Plan de acci�n consolidado 2025'!$A$3:$V$504,G$1,0)</f>
        <v>N/A</v>
      </c>
      <c r="H396" t="str">
        <f>VLOOKUP($A396,'Plan de acci�n consolidado 2025'!$A$3:$V$504,H$1,0)</f>
        <v>N/A</v>
      </c>
      <c r="I396" t="str">
        <f>VLOOKUP($A396,'Plan de acci�n consolidado 2025'!$A$3:$V$504,I$1,0)</f>
        <v>N/A</v>
      </c>
      <c r="J396" t="str">
        <f>VLOOKUP($A396,'Plan de acci�n consolidado 2025'!$A$3:$V$504,J$1,0)</f>
        <v>N/A</v>
      </c>
      <c r="K396" t="str">
        <f>VLOOKUP($A396,'Plan de acci�n consolidado 2025'!$A$3:$V$504,K$1,0)</f>
        <v>N/A</v>
      </c>
      <c r="L396" t="str">
        <f>VLOOKUP($A396,'Plan de acci�n consolidado 2025'!$A$3:$V$504,L$1,0)</f>
        <v>N/A</v>
      </c>
      <c r="M396" t="str">
        <f>VLOOKUP($A396,'Plan de acci�n consolidado 2025'!$A$3:$V$504,M$1,0)</f>
        <v>N/A</v>
      </c>
      <c r="N396" t="str">
        <f>VLOOKUP($A396,'Plan de acci�n consolidado 2025'!$A$3:$V$504,N$1,0)</f>
        <v>N/A</v>
      </c>
      <c r="O396" t="str">
        <f>VLOOKUP($A396,'Plan de acci�n consolidado 2025'!$A$3:$V$504,O$1,0)</f>
        <v>Realizar capacitaciones en temas relacionados con datos personales. (Registro fotográfico o captura de pantalla)</v>
      </c>
      <c r="P396">
        <f>VLOOKUP($A396,'Plan de acci�n consolidado 2025'!$A$3:$V$504,P$1,0)</f>
        <v>60</v>
      </c>
      <c r="Q396">
        <f>VLOOKUP($A396,'Plan de acci�n consolidado 2025'!$A$3:$V$504,Q$1,0)</f>
        <v>6</v>
      </c>
      <c r="R396" t="str">
        <f>VLOOKUP($A396,'Plan de acci�n consolidado 2025'!$A$3:$V$504,R$1,0)</f>
        <v>Númerica</v>
      </c>
      <c r="S396" t="str">
        <f>VLOOKUP($A396,'Plan de acci�n consolidado 2025'!$A$3:$V$504,S$1,0)</f>
        <v># de capacitaciones realizadas / 6 capacitaciones a realizar</v>
      </c>
      <c r="T396" s="183" t="str">
        <f>VLOOKUP($A396,'Plan de acci�n consolidado 2025'!$A$3:$V$504,T$1,0)</f>
        <v>2025-02-11</v>
      </c>
      <c r="U396" s="183" t="str">
        <f>VLOOKUP($A396,'Plan de acci�n consolidado 2025'!$A$3:$V$504,U$1,0)</f>
        <v>2025-11-28</v>
      </c>
      <c r="V396" t="str">
        <f>VLOOKUP($A396,'Plan de acci�n consolidado 2025'!$A$3:$V$504,V$1,0)</f>
        <v>7100-DIRECCIÓN DE INVESTIGACIONES DE PROTECCIÓN DE DATOS PERSONALES;
73-GRUPO DE TRABAJO DE COMUNICACION</v>
      </c>
      <c r="W396"/>
      <c r="X396"/>
    </row>
    <row r="397" spans="1:24" x14ac:dyDescent="0.25">
      <c r="A397" s="31" t="s">
        <v>916</v>
      </c>
      <c r="B397" t="str">
        <f>VLOOKUP($A397,'Plan de acci�n consolidado 2025'!$A$3:$V$504,B$1,0)</f>
        <v>7100-DIRECCIÓN DE INVESTIGACIONES DE PROTECCIÓN DE DATOS PERSONALES</v>
      </c>
      <c r="C397">
        <f>VLOOKUP($A397,'Plan de acci�n consolidado 2025'!$A$3:$V$504,C$1,0)</f>
        <v>2</v>
      </c>
      <c r="D397" t="str">
        <f>VLOOKUP($A397,'Plan de acci�n consolidado 2025'!$A$3:$V$504,D$1,0)</f>
        <v>Actividad propia</v>
      </c>
      <c r="E397" t="str">
        <f>VLOOKUP($A397,'Plan de acci�n consolidado 2025'!$A$3:$V$504,E$1,0)</f>
        <v>7100.1.3</v>
      </c>
      <c r="F397" t="str">
        <f>VLOOKUP($A397,'Plan de acci�n consolidado 2025'!$A$3:$V$504,F$1,0)</f>
        <v>N/A</v>
      </c>
      <c r="G397" t="str">
        <f>VLOOKUP($A397,'Plan de acci�n consolidado 2025'!$A$3:$V$504,G$1,0)</f>
        <v>N/A</v>
      </c>
      <c r="H397" t="str">
        <f>VLOOKUP($A397,'Plan de acci�n consolidado 2025'!$A$3:$V$504,H$1,0)</f>
        <v>N/A</v>
      </c>
      <c r="I397" t="str">
        <f>VLOOKUP($A397,'Plan de acci�n consolidado 2025'!$A$3:$V$504,I$1,0)</f>
        <v>N/A</v>
      </c>
      <c r="J397" t="str">
        <f>VLOOKUP($A397,'Plan de acci�n consolidado 2025'!$A$3:$V$504,J$1,0)</f>
        <v>N/A</v>
      </c>
      <c r="K397" t="str">
        <f>VLOOKUP($A397,'Plan de acci�n consolidado 2025'!$A$3:$V$504,K$1,0)</f>
        <v>N/A</v>
      </c>
      <c r="L397" t="str">
        <f>VLOOKUP($A397,'Plan de acci�n consolidado 2025'!$A$3:$V$504,L$1,0)</f>
        <v>N/A</v>
      </c>
      <c r="M397" t="str">
        <f>VLOOKUP($A397,'Plan de acci�n consolidado 2025'!$A$3:$V$504,M$1,0)</f>
        <v>N/A</v>
      </c>
      <c r="N397" t="str">
        <f>VLOOKUP($A397,'Plan de acci�n consolidado 2025'!$A$3:$V$504,N$1,0)</f>
        <v>N/A</v>
      </c>
      <c r="O397" t="str">
        <f>VLOOKUP($A397,'Plan de acci�n consolidado 2025'!$A$3:$V$504,O$1,0)</f>
        <v>Realizar informes de capacitaciones realizadas  (Informe elaborado)</v>
      </c>
      <c r="P397">
        <f>VLOOKUP($A397,'Plan de acci�n consolidado 2025'!$A$3:$V$504,P$1,0)</f>
        <v>30</v>
      </c>
      <c r="Q397">
        <f>VLOOKUP($A397,'Plan de acci�n consolidado 2025'!$A$3:$V$504,Q$1,0)</f>
        <v>6</v>
      </c>
      <c r="R397" t="str">
        <f>VLOOKUP($A397,'Plan de acci�n consolidado 2025'!$A$3:$V$504,R$1,0)</f>
        <v>Númerica</v>
      </c>
      <c r="S397" t="str">
        <f>VLOOKUP($A397,'Plan de acci�n consolidado 2025'!$A$3:$V$504,S$1,0)</f>
        <v># de informe realizado / 6 informes a realizar</v>
      </c>
      <c r="T397" s="183" t="str">
        <f>VLOOKUP($A397,'Plan de acci�n consolidado 2025'!$A$3:$V$504,T$1,0)</f>
        <v>2025-02-11</v>
      </c>
      <c r="U397" s="183" t="str">
        <f>VLOOKUP($A397,'Plan de acci�n consolidado 2025'!$A$3:$V$504,U$1,0)</f>
        <v>2025-12-16</v>
      </c>
      <c r="V397" t="str">
        <f>VLOOKUP($A397,'Plan de acci�n consolidado 2025'!$A$3:$V$504,V$1,0)</f>
        <v>7100-DIRECCIÓN DE INVESTIGACIONES DE PROTECCIÓN DE DATOS PERSONALES</v>
      </c>
      <c r="W397"/>
      <c r="X397"/>
    </row>
    <row r="398" spans="1:24" x14ac:dyDescent="0.25">
      <c r="A398" s="31" t="s">
        <v>918</v>
      </c>
      <c r="B398" t="str">
        <f>VLOOKUP($A398,'Plan de acci�n consolidado 2025'!$A$3:$V$504,B$1,0)</f>
        <v>7100-DIRECCIÓN DE INVESTIGACIONES DE PROTECCIÓN DE DATOS PERSONALES</v>
      </c>
      <c r="C398">
        <f>VLOOKUP($A398,'Plan de acci�n consolidado 2025'!$A$3:$V$504,C$1,0)</f>
        <v>2</v>
      </c>
      <c r="D398" t="str">
        <f>VLOOKUP($A398,'Plan de acci�n consolidado 2025'!$A$3:$V$504,D$1,0)</f>
        <v>Producto</v>
      </c>
      <c r="E398" t="str">
        <f>VLOOKUP($A398,'Plan de acci�n consolidado 2025'!$A$3:$V$504,E$1,0)</f>
        <v>7100.2</v>
      </c>
      <c r="F398" t="str">
        <f>VLOOKUP($A398,'Plan de acci�n consolidado 2025'!$A$3:$V$504,F$1,0)</f>
        <v>Innovador</v>
      </c>
      <c r="G398" t="str">
        <f>VLOOKUP($A398,'Plan de acci�n consolidado 2025'!$A$3:$V$504,G$1,0)</f>
        <v>Mejorar la oportunidad en la atención de trámites y servicios.</v>
      </c>
      <c r="H398" t="str">
        <f>VLOOKUP($A398,'Plan de acci�n consolidado 2025'!$A$3:$V$504,H$1,0)</f>
        <v>Avance promedio de cumplimiento de productos asociados a mejorar la oportunidad en la atención de trámites y servicios.</v>
      </c>
      <c r="I398" t="str">
        <f>VLOOKUP($A398,'Plan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98" t="str">
        <f>VLOOKUP($A398,'Plan de acci�n consolidado 2025'!$A$3:$V$504,J$1,0)</f>
        <v>N/A</v>
      </c>
      <c r="K398" t="str">
        <f>VLOOKUP($A398,'Plan de acci�n consolidado 2025'!$A$3:$V$504,K$1,0)</f>
        <v>No</v>
      </c>
      <c r="L398" t="str">
        <f>VLOOKUP($A398,'Plan de acci�n consolidado 2025'!$A$3:$V$504,L$1,0)</f>
        <v>C-3503-0200-0012-20104c</v>
      </c>
      <c r="M398" t="str">
        <f>VLOOKUP($A398,'Plan de acci�n consolidado 2025'!$A$3:$V$504,M$1,0)</f>
        <v>Política Fortalecimiento Organizacional y Simplificación de Procesos _DIMENSIÓN Gestión con Valores para Resultados</v>
      </c>
      <c r="N398" t="str">
        <f>VLOOKUP($A398,'Plan de acci�n consolidado 2025'!$A$3:$V$504,N$1,0)</f>
        <v>N/A</v>
      </c>
      <c r="O398" t="str">
        <f>VLOOKUP($A398,'Plan de acci�n consolidado 2025'!$A$3:$V$504,O$1,0)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398">
        <f>VLOOKUP($A398,'Plan de acci�n consolidado 2025'!$A$3:$V$504,P$1,0)</f>
        <v>50</v>
      </c>
      <c r="Q398">
        <f>VLOOKUP($A398,'Plan de acci�n consolidado 2025'!$A$3:$V$504,Q$1,0)</f>
        <v>1</v>
      </c>
      <c r="R398" t="str">
        <f>VLOOKUP($A398,'Plan de acci�n consolidado 2025'!$A$3:$V$504,R$1,0)</f>
        <v>Númerica</v>
      </c>
      <c r="S398" t="str">
        <f>VLOOKUP($A398,'Plan de acci�n consolidado 2025'!$A$3:$V$504,S$1,0)</f>
        <v># de informe realizado / 1 informes a realizar</v>
      </c>
      <c r="T398" s="183" t="str">
        <f>VLOOKUP($A398,'Plan de acci�n consolidado 2025'!$A$3:$V$504,T$1,0)</f>
        <v>2025-02-03</v>
      </c>
      <c r="U398" s="183" t="str">
        <f>VLOOKUP($A398,'Plan de acci�n consolidado 2025'!$A$3:$V$504,U$1,0)</f>
        <v>2025-09-30</v>
      </c>
      <c r="V398" t="str">
        <f>VLOOKUP($A398,'Plan de acci�n consolidado 2025'!$A$3:$V$504,V$1,0)</f>
        <v>7100-DIRECCIÓN DE INVESTIGACIONES DE PROTECCIÓN DE DATOS PERSONALES</v>
      </c>
      <c r="W398"/>
      <c r="X398"/>
    </row>
    <row r="399" spans="1:24" x14ac:dyDescent="0.25">
      <c r="A399" s="31" t="s">
        <v>920</v>
      </c>
      <c r="B399" t="str">
        <f>VLOOKUP($A399,'Plan de acci�n consolidado 2025'!$A$3:$V$504,B$1,0)</f>
        <v>7100-DIRECCIÓN DE INVESTIGACIONES DE PROTECCIÓN DE DATOS PERSONALES</v>
      </c>
      <c r="C399">
        <f>VLOOKUP($A399,'Plan de acci�n consolidado 2025'!$A$3:$V$504,C$1,0)</f>
        <v>2</v>
      </c>
      <c r="D399" t="str">
        <f>VLOOKUP($A399,'Plan de acci�n consolidado 2025'!$A$3:$V$504,D$1,0)</f>
        <v>Actividad propia</v>
      </c>
      <c r="E399" t="str">
        <f>VLOOKUP($A399,'Plan de acci�n consolidado 2025'!$A$3:$V$504,E$1,0)</f>
        <v>7100.2.1</v>
      </c>
      <c r="F399" t="str">
        <f>VLOOKUP($A399,'Plan de acci�n consolidado 2025'!$A$3:$V$504,F$1,0)</f>
        <v>N/A</v>
      </c>
      <c r="G399" t="str">
        <f>VLOOKUP($A399,'Plan de acci�n consolidado 2025'!$A$3:$V$504,G$1,0)</f>
        <v>N/A</v>
      </c>
      <c r="H399" t="str">
        <f>VLOOKUP($A399,'Plan de acci�n consolidado 2025'!$A$3:$V$504,H$1,0)</f>
        <v>N/A</v>
      </c>
      <c r="I399" t="str">
        <f>VLOOKUP($A399,'Plan de acci�n consolidado 2025'!$A$3:$V$504,I$1,0)</f>
        <v>N/A</v>
      </c>
      <c r="J399" t="str">
        <f>VLOOKUP($A399,'Plan de acci�n consolidado 2025'!$A$3:$V$504,J$1,0)</f>
        <v>N/A</v>
      </c>
      <c r="K399" t="str">
        <f>VLOOKUP($A399,'Plan de acci�n consolidado 2025'!$A$3:$V$504,K$1,0)</f>
        <v>N/A</v>
      </c>
      <c r="L399" t="str">
        <f>VLOOKUP($A399,'Plan de acci�n consolidado 2025'!$A$3:$V$504,L$1,0)</f>
        <v>N/A</v>
      </c>
      <c r="M399" t="str">
        <f>VLOOKUP($A399,'Plan de acci�n consolidado 2025'!$A$3:$V$504,M$1,0)</f>
        <v>N/A</v>
      </c>
      <c r="N399" t="str">
        <f>VLOOKUP($A399,'Plan de acci�n consolidado 2025'!$A$3:$V$504,N$1,0)</f>
        <v>N/A</v>
      </c>
      <c r="O399" t="str">
        <f>VLOOKUP($A399,'Plan de acci�n consolidado 2025'!$A$3:$V$504,O$1,0)</f>
        <v>Realizar el diseño de la integración de la herramienta del Detector de Políticas con el Registro Nacional de Bases de Datos (Documento técnico con los diagramas de componentes requeridos y la descripción de cada uno)</v>
      </c>
      <c r="P399">
        <f>VLOOKUP($A399,'Plan de acci�n consolidado 2025'!$A$3:$V$504,P$1,0)</f>
        <v>20</v>
      </c>
      <c r="Q399">
        <f>VLOOKUP($A399,'Plan de acci�n consolidado 2025'!$A$3:$V$504,Q$1,0)</f>
        <v>1</v>
      </c>
      <c r="R399" t="str">
        <f>VLOOKUP($A399,'Plan de acci�n consolidado 2025'!$A$3:$V$504,R$1,0)</f>
        <v>Númerica</v>
      </c>
      <c r="S399" t="str">
        <f>VLOOKUP($A399,'Plan de acci�n consolidado 2025'!$A$3:$V$504,S$1,0)</f>
        <v># de documentos elaborados y enviados / 1 documento a elaborar y enviar</v>
      </c>
      <c r="T399" s="183" t="str">
        <f>VLOOKUP($A399,'Plan de acci�n consolidado 2025'!$A$3:$V$504,T$1,0)</f>
        <v>2025-02-03</v>
      </c>
      <c r="U399" s="183" t="str">
        <f>VLOOKUP($A399,'Plan de acci�n consolidado 2025'!$A$3:$V$504,U$1,0)</f>
        <v>2025-03-17</v>
      </c>
      <c r="V399" t="str">
        <f>VLOOKUP($A399,'Plan de acci�n consolidado 2025'!$A$3:$V$504,V$1,0)</f>
        <v>7100-DIRECCIÓN DE INVESTIGACIONES DE PROTECCIÓN DE DATOS PERSONALES</v>
      </c>
      <c r="W399"/>
      <c r="X399"/>
    </row>
    <row r="400" spans="1:24" x14ac:dyDescent="0.25">
      <c r="A400" s="31" t="s">
        <v>922</v>
      </c>
      <c r="B400" t="str">
        <f>VLOOKUP($A400,'Plan de acci�n consolidado 2025'!$A$3:$V$504,B$1,0)</f>
        <v>7100-DIRECCIÓN DE INVESTIGACIONES DE PROTECCIÓN DE DATOS PERSONALES</v>
      </c>
      <c r="C400">
        <f>VLOOKUP($A400,'Plan de acci�n consolidado 2025'!$A$3:$V$504,C$1,0)</f>
        <v>2</v>
      </c>
      <c r="D400" t="str">
        <f>VLOOKUP($A400,'Plan de acci�n consolidado 2025'!$A$3:$V$504,D$1,0)</f>
        <v>Actividad propia</v>
      </c>
      <c r="E400" t="str">
        <f>VLOOKUP($A400,'Plan de acci�n consolidado 2025'!$A$3:$V$504,E$1,0)</f>
        <v>7100.2.2</v>
      </c>
      <c r="F400" t="str">
        <f>VLOOKUP($A400,'Plan de acci�n consolidado 2025'!$A$3:$V$504,F$1,0)</f>
        <v>N/A</v>
      </c>
      <c r="G400" t="str">
        <f>VLOOKUP($A400,'Plan de acci�n consolidado 2025'!$A$3:$V$504,G$1,0)</f>
        <v>N/A</v>
      </c>
      <c r="H400" t="str">
        <f>VLOOKUP($A400,'Plan de acci�n consolidado 2025'!$A$3:$V$504,H$1,0)</f>
        <v>N/A</v>
      </c>
      <c r="I400" t="str">
        <f>VLOOKUP($A400,'Plan de acci�n consolidado 2025'!$A$3:$V$504,I$1,0)</f>
        <v>N/A</v>
      </c>
      <c r="J400" t="str">
        <f>VLOOKUP($A400,'Plan de acci�n consolidado 2025'!$A$3:$V$504,J$1,0)</f>
        <v>N/A</v>
      </c>
      <c r="K400" t="str">
        <f>VLOOKUP($A400,'Plan de acci�n consolidado 2025'!$A$3:$V$504,K$1,0)</f>
        <v>N/A</v>
      </c>
      <c r="L400" t="str">
        <f>VLOOKUP($A400,'Plan de acci�n consolidado 2025'!$A$3:$V$504,L$1,0)</f>
        <v>N/A</v>
      </c>
      <c r="M400" t="str">
        <f>VLOOKUP($A400,'Plan de acci�n consolidado 2025'!$A$3:$V$504,M$1,0)</f>
        <v>N/A</v>
      </c>
      <c r="N400" t="str">
        <f>VLOOKUP($A400,'Plan de acci�n consolidado 2025'!$A$3:$V$504,N$1,0)</f>
        <v>N/A</v>
      </c>
      <c r="O400" t="str">
        <f>VLOOKUP($A400,'Plan de acci�n consolidado 2025'!$A$3:$V$504,O$1,0)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400">
        <f>VLOOKUP($A400,'Plan de acci�n consolidado 2025'!$A$3:$V$504,P$1,0)</f>
        <v>30</v>
      </c>
      <c r="Q400">
        <f>VLOOKUP($A400,'Plan de acci�n consolidado 2025'!$A$3:$V$504,Q$1,0)</f>
        <v>1</v>
      </c>
      <c r="R400" t="str">
        <f>VLOOKUP($A400,'Plan de acci�n consolidado 2025'!$A$3:$V$504,R$1,0)</f>
        <v>Númerica</v>
      </c>
      <c r="S400" t="str">
        <f>VLOOKUP($A400,'Plan de acci�n consolidado 2025'!$A$3:$V$504,S$1,0)</f>
        <v># de documentos elaborados y enviados / 1 documento a elaborar y enviar</v>
      </c>
      <c r="T400" s="183" t="str">
        <f>VLOOKUP($A400,'Plan de acci�n consolidado 2025'!$A$3:$V$504,T$1,0)</f>
        <v>2025-03-18</v>
      </c>
      <c r="U400" s="183" t="str">
        <f>VLOOKUP($A400,'Plan de acci�n consolidado 2025'!$A$3:$V$504,U$1,0)</f>
        <v>2025-05-29</v>
      </c>
      <c r="V400" t="str">
        <f>VLOOKUP($A400,'Plan de acci�n consolidado 2025'!$A$3:$V$504,V$1,0)</f>
        <v>7100-DIRECCIÓN DE INVESTIGACIONES DE PROTECCIÓN DE DATOS PERSONALES</v>
      </c>
      <c r="W400"/>
      <c r="X400"/>
    </row>
    <row r="401" spans="1:24" x14ac:dyDescent="0.25">
      <c r="A401" s="31" t="s">
        <v>923</v>
      </c>
      <c r="B401" t="str">
        <f>VLOOKUP($A401,'Plan de acci�n consolidado 2025'!$A$3:$V$504,B$1,0)</f>
        <v>7100-DIRECCIÓN DE INVESTIGACIONES DE PROTECCIÓN DE DATOS PERSONALES</v>
      </c>
      <c r="C401">
        <f>VLOOKUP($A401,'Plan de acci�n consolidado 2025'!$A$3:$V$504,C$1,0)</f>
        <v>2</v>
      </c>
      <c r="D401" t="str">
        <f>VLOOKUP($A401,'Plan de acci�n consolidado 2025'!$A$3:$V$504,D$1,0)</f>
        <v>Actividad propia</v>
      </c>
      <c r="E401" t="str">
        <f>VLOOKUP($A401,'Plan de acci�n consolidado 2025'!$A$3:$V$504,E$1,0)</f>
        <v>7100.2.3</v>
      </c>
      <c r="F401" t="str">
        <f>VLOOKUP($A401,'Plan de acci�n consolidado 2025'!$A$3:$V$504,F$1,0)</f>
        <v>N/A</v>
      </c>
      <c r="G401" t="str">
        <f>VLOOKUP($A401,'Plan de acci�n consolidado 2025'!$A$3:$V$504,G$1,0)</f>
        <v>N/A</v>
      </c>
      <c r="H401" t="str">
        <f>VLOOKUP($A401,'Plan de acci�n consolidado 2025'!$A$3:$V$504,H$1,0)</f>
        <v>N/A</v>
      </c>
      <c r="I401" t="str">
        <f>VLOOKUP($A401,'Plan de acci�n consolidado 2025'!$A$3:$V$504,I$1,0)</f>
        <v>N/A</v>
      </c>
      <c r="J401" t="str">
        <f>VLOOKUP($A401,'Plan de acci�n consolidado 2025'!$A$3:$V$504,J$1,0)</f>
        <v>N/A</v>
      </c>
      <c r="K401" t="str">
        <f>VLOOKUP($A401,'Plan de acci�n consolidado 2025'!$A$3:$V$504,K$1,0)</f>
        <v>N/A</v>
      </c>
      <c r="L401" t="str">
        <f>VLOOKUP($A401,'Plan de acci�n consolidado 2025'!$A$3:$V$504,L$1,0)</f>
        <v>N/A</v>
      </c>
      <c r="M401" t="str">
        <f>VLOOKUP($A401,'Plan de acci�n consolidado 2025'!$A$3:$V$504,M$1,0)</f>
        <v>N/A</v>
      </c>
      <c r="N401" t="str">
        <f>VLOOKUP($A401,'Plan de acci�n consolidado 2025'!$A$3:$V$504,N$1,0)</f>
        <v>N/A</v>
      </c>
      <c r="O401" t="str">
        <f>VLOOKUP($A401,'Plan de acci�n consolidado 2025'!$A$3:$V$504,O$1,0)</f>
        <v>Ejecutar pruebas funcionales y pruebas de carga al sistema RNBD para garantizar su correcto funcionamiento en el proceso de  validación de documentos de políticas (Informe que detalle los resultados obtenidos durante el proceso de pruebas)</v>
      </c>
      <c r="P401">
        <f>VLOOKUP($A401,'Plan de acci�n consolidado 2025'!$A$3:$V$504,P$1,0)</f>
        <v>20</v>
      </c>
      <c r="Q401">
        <f>VLOOKUP($A401,'Plan de acci�n consolidado 2025'!$A$3:$V$504,Q$1,0)</f>
        <v>1</v>
      </c>
      <c r="R401" t="str">
        <f>VLOOKUP($A401,'Plan de acci�n consolidado 2025'!$A$3:$V$504,R$1,0)</f>
        <v>Númerica</v>
      </c>
      <c r="S401" t="str">
        <f>VLOOKUP($A401,'Plan de acci�n consolidado 2025'!$A$3:$V$504,S$1,0)</f>
        <v># de documentos elaborados y enviados / 1 documento a elaborar y enviar</v>
      </c>
      <c r="T401" s="183" t="str">
        <f>VLOOKUP($A401,'Plan de acci�n consolidado 2025'!$A$3:$V$504,T$1,0)</f>
        <v>2025-06-03</v>
      </c>
      <c r="U401" s="183" t="str">
        <f>VLOOKUP($A401,'Plan de acci�n consolidado 2025'!$A$3:$V$504,U$1,0)</f>
        <v>2025-07-11</v>
      </c>
      <c r="V401" t="str">
        <f>VLOOKUP($A401,'Plan de acci�n consolidado 2025'!$A$3:$V$504,V$1,0)</f>
        <v>7100-DIRECCIÓN DE INVESTIGACIONES DE PROTECCIÓN DE DATOS PERSONALES</v>
      </c>
      <c r="W401"/>
      <c r="X401"/>
    </row>
    <row r="402" spans="1:24" x14ac:dyDescent="0.25">
      <c r="A402" s="31" t="s">
        <v>924</v>
      </c>
      <c r="B402" t="str">
        <f>VLOOKUP($A402,'Plan de acci�n consolidado 2025'!$A$3:$V$504,B$1,0)</f>
        <v>7100-DIRECCIÓN DE INVESTIGACIONES DE PROTECCIÓN DE DATOS PERSONALES</v>
      </c>
      <c r="C402">
        <f>VLOOKUP($A402,'Plan de acci�n consolidado 2025'!$A$3:$V$504,C$1,0)</f>
        <v>2</v>
      </c>
      <c r="D402" t="str">
        <f>VLOOKUP($A402,'Plan de acci�n consolidado 2025'!$A$3:$V$504,D$1,0)</f>
        <v>Actividad propia</v>
      </c>
      <c r="E402" t="str">
        <f>VLOOKUP($A402,'Plan de acci�n consolidado 2025'!$A$3:$V$504,E$1,0)</f>
        <v>7100.2.4</v>
      </c>
      <c r="F402" t="str">
        <f>VLOOKUP($A402,'Plan de acci�n consolidado 2025'!$A$3:$V$504,F$1,0)</f>
        <v>N/A</v>
      </c>
      <c r="G402" t="str">
        <f>VLOOKUP($A402,'Plan de acci�n consolidado 2025'!$A$3:$V$504,G$1,0)</f>
        <v>N/A</v>
      </c>
      <c r="H402" t="str">
        <f>VLOOKUP($A402,'Plan de acci�n consolidado 2025'!$A$3:$V$504,H$1,0)</f>
        <v>N/A</v>
      </c>
      <c r="I402" t="str">
        <f>VLOOKUP($A402,'Plan de acci�n consolidado 2025'!$A$3:$V$504,I$1,0)</f>
        <v>N/A</v>
      </c>
      <c r="J402" t="str">
        <f>VLOOKUP($A402,'Plan de acci�n consolidado 2025'!$A$3:$V$504,J$1,0)</f>
        <v>N/A</v>
      </c>
      <c r="K402" t="str">
        <f>VLOOKUP($A402,'Plan de acci�n consolidado 2025'!$A$3:$V$504,K$1,0)</f>
        <v>N/A</v>
      </c>
      <c r="L402" t="str">
        <f>VLOOKUP($A402,'Plan de acci�n consolidado 2025'!$A$3:$V$504,L$1,0)</f>
        <v>N/A</v>
      </c>
      <c r="M402" t="str">
        <f>VLOOKUP($A402,'Plan de acci�n consolidado 2025'!$A$3:$V$504,M$1,0)</f>
        <v>N/A</v>
      </c>
      <c r="N402" t="str">
        <f>VLOOKUP($A402,'Plan de acci�n consolidado 2025'!$A$3:$V$504,N$1,0)</f>
        <v>N/A</v>
      </c>
      <c r="O402" t="str">
        <f>VLOOKUP($A402,'Plan de acci�n consolidado 2025'!$A$3:$V$504,O$1,0)</f>
        <v>Realizar capacitación a los usuarios funcionales para socializar el manejo del servicio del Detector de Políticas como parte del sistema RNBD (Actas de Capacitación realizadas a los usuarios funcionales)</v>
      </c>
      <c r="P402">
        <f>VLOOKUP($A402,'Plan de acci�n consolidado 2025'!$A$3:$V$504,P$1,0)</f>
        <v>10</v>
      </c>
      <c r="Q402">
        <f>VLOOKUP($A402,'Plan de acci�n consolidado 2025'!$A$3:$V$504,Q$1,0)</f>
        <v>1</v>
      </c>
      <c r="R402" t="str">
        <f>VLOOKUP($A402,'Plan de acci�n consolidado 2025'!$A$3:$V$504,R$1,0)</f>
        <v>Númerica</v>
      </c>
      <c r="S402" t="str">
        <f>VLOOKUP($A402,'Plan de acci�n consolidado 2025'!$A$3:$V$504,S$1,0)</f>
        <v># de acta de  capacitaciones realizadas / 1 acta de  capacitaciones a realizar</v>
      </c>
      <c r="T402" s="183" t="str">
        <f>VLOOKUP($A402,'Plan de acci�n consolidado 2025'!$A$3:$V$504,T$1,0)</f>
        <v>2025-07-14</v>
      </c>
      <c r="U402" s="183" t="str">
        <f>VLOOKUP($A402,'Plan de acci�n consolidado 2025'!$A$3:$V$504,U$1,0)</f>
        <v>2025-08-29</v>
      </c>
      <c r="V402" t="str">
        <f>VLOOKUP($A402,'Plan de acci�n consolidado 2025'!$A$3:$V$504,V$1,0)</f>
        <v>7100-DIRECCIÓN DE INVESTIGACIONES DE PROTECCIÓN DE DATOS PERSONALES</v>
      </c>
      <c r="W402"/>
      <c r="X402"/>
    </row>
    <row r="403" spans="1:24" x14ac:dyDescent="0.25">
      <c r="A403" s="31" t="s">
        <v>926</v>
      </c>
      <c r="B403" t="str">
        <f>VLOOKUP($A403,'Plan de acci�n consolidado 2025'!$A$3:$V$504,B$1,0)</f>
        <v>7100-DIRECCIÓN DE INVESTIGACIONES DE PROTECCIÓN DE DATOS PERSONALES</v>
      </c>
      <c r="C403">
        <f>VLOOKUP($A403,'Plan de acci�n consolidado 2025'!$A$3:$V$504,C$1,0)</f>
        <v>2</v>
      </c>
      <c r="D403" t="str">
        <f>VLOOKUP($A403,'Plan de acci�n consolidado 2025'!$A$3:$V$504,D$1,0)</f>
        <v>Actividad propia</v>
      </c>
      <c r="E403" t="str">
        <f>VLOOKUP($A403,'Plan de acci�n consolidado 2025'!$A$3:$V$504,E$1,0)</f>
        <v>7100.2.5</v>
      </c>
      <c r="F403" t="str">
        <f>VLOOKUP($A403,'Plan de acci�n consolidado 2025'!$A$3:$V$504,F$1,0)</f>
        <v>N/A</v>
      </c>
      <c r="G403" t="str">
        <f>VLOOKUP($A403,'Plan de acci�n consolidado 2025'!$A$3:$V$504,G$1,0)</f>
        <v>N/A</v>
      </c>
      <c r="H403" t="str">
        <f>VLOOKUP($A403,'Plan de acci�n consolidado 2025'!$A$3:$V$504,H$1,0)</f>
        <v>N/A</v>
      </c>
      <c r="I403" t="str">
        <f>VLOOKUP($A403,'Plan de acci�n consolidado 2025'!$A$3:$V$504,I$1,0)</f>
        <v>N/A</v>
      </c>
      <c r="J403" t="str">
        <f>VLOOKUP($A403,'Plan de acci�n consolidado 2025'!$A$3:$V$504,J$1,0)</f>
        <v>N/A</v>
      </c>
      <c r="K403" t="str">
        <f>VLOOKUP($A403,'Plan de acci�n consolidado 2025'!$A$3:$V$504,K$1,0)</f>
        <v>N/A</v>
      </c>
      <c r="L403" t="str">
        <f>VLOOKUP($A403,'Plan de acci�n consolidado 2025'!$A$3:$V$504,L$1,0)</f>
        <v>N/A</v>
      </c>
      <c r="M403" t="str">
        <f>VLOOKUP($A403,'Plan de acci�n consolidado 2025'!$A$3:$V$504,M$1,0)</f>
        <v>N/A</v>
      </c>
      <c r="N403" t="str">
        <f>VLOOKUP($A403,'Plan de acci�n consolidado 2025'!$A$3:$V$504,N$1,0)</f>
        <v>N/A</v>
      </c>
      <c r="O403" t="str">
        <f>VLOOKUP($A403,'Plan de acci�n consolidado 2025'!$A$3:$V$504,O$1,0)</f>
        <v>Realizar paso a producción de la versión del sistema RNBD que incluya la integración con el Detector de Políticas (Informe que evidencie el paso a producción)</v>
      </c>
      <c r="P403">
        <f>VLOOKUP($A403,'Plan de acci�n consolidado 2025'!$A$3:$V$504,P$1,0)</f>
        <v>20</v>
      </c>
      <c r="Q403">
        <f>VLOOKUP($A403,'Plan de acci�n consolidado 2025'!$A$3:$V$504,Q$1,0)</f>
        <v>1</v>
      </c>
      <c r="R403" t="str">
        <f>VLOOKUP($A403,'Plan de acci�n consolidado 2025'!$A$3:$V$504,R$1,0)</f>
        <v>Númerica</v>
      </c>
      <c r="S403" t="str">
        <f>VLOOKUP($A403,'Plan de acci�n consolidado 2025'!$A$3:$V$504,S$1,0)</f>
        <v># de informe realizado / 1 informes a realizar</v>
      </c>
      <c r="T403" s="183" t="str">
        <f>VLOOKUP($A403,'Plan de acci�n consolidado 2025'!$A$3:$V$504,T$1,0)</f>
        <v>2025-09-01</v>
      </c>
      <c r="U403" s="183" t="str">
        <f>VLOOKUP($A403,'Plan de acci�n consolidado 2025'!$A$3:$V$504,U$1,0)</f>
        <v>2025-09-30</v>
      </c>
      <c r="V403" t="str">
        <f>VLOOKUP($A403,'Plan de acci�n consolidado 2025'!$A$3:$V$504,V$1,0)</f>
        <v>7100-DIRECCIÓN DE INVESTIGACIONES DE PROTECCIÓN DE DATOS PERSONALES</v>
      </c>
      <c r="W403"/>
      <c r="X403"/>
    </row>
    <row r="404" spans="1:24" x14ac:dyDescent="0.25">
      <c r="A404" s="31" t="s">
        <v>1193</v>
      </c>
      <c r="B404" t="str">
        <f>VLOOKUP($A404,'Plan de acci�n consolidado 2025'!$A$3:$V$504,B$1,0)</f>
        <v>71-GRUPO DE TRABAJO DE FORMACION</v>
      </c>
      <c r="C404">
        <f>VLOOKUP($A404,'Plan de acci�n consolidado 2025'!$A$3:$V$504,C$1,0)</f>
        <v>4</v>
      </c>
      <c r="D404" t="str">
        <f>VLOOKUP($A404,'Plan de acci�n consolidado 2025'!$A$3:$V$504,D$1,0)</f>
        <v>Producto</v>
      </c>
      <c r="E404" t="str">
        <f>VLOOKUP($A404,'Plan de acci�n consolidado 2025'!$A$3:$V$504,E$1,0)</f>
        <v>71.1</v>
      </c>
      <c r="F404" t="str">
        <f>VLOOKUP($A404,'Plan de acci�n consolidado 2025'!$A$3:$V$504,F$1,0)</f>
        <v>Operativo</v>
      </c>
      <c r="G404" t="str">
        <f>VLOOKUP($A404,'Plan de acci�n consolidado 2025'!$A$3:$V$504,G$1,0)</f>
        <v xml:space="preserve">Promover el enfoque preventivo, diferencial y territorial en el que hacer misional de la entidad 
</v>
      </c>
      <c r="H404" t="str">
        <f>VLOOKUP($A404,'Plan de acci�n consolidado 2025'!$A$3:$V$504,H$1,0)</f>
        <v xml:space="preserve">Cumplimiento de productos del PAI asociados a Promover el enfoque preventivo, diferencial y territorial en el que hacer misional de la entidad 
</v>
      </c>
      <c r="I404" t="str">
        <f>VLOOKUP($A404,'Plan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4" t="str">
        <f>VLOOKUP($A404,'Plan de acci�n consolidado 2025'!$A$3:$V$504,J$1,0)</f>
        <v>N/A</v>
      </c>
      <c r="K404" t="str">
        <f>VLOOKUP($A404,'Plan de acci�n consolidado 2025'!$A$3:$V$504,K$1,0)</f>
        <v>No</v>
      </c>
      <c r="L404" t="str">
        <f>VLOOKUP($A404,'Plan de acci�n consolidado 2025'!$A$3:$V$504,L$1,0)</f>
        <v>C-3599-0200-0005-53105b</v>
      </c>
      <c r="M404" t="str">
        <f>VLOOKUP($A404,'Plan de acci�n consolidado 2025'!$A$3:$V$504,M$1,0)</f>
        <v>Política Servicio al Ciudadano_DIMENSIÓN Gestión con Valores para Resultados</v>
      </c>
      <c r="N404" t="str">
        <f>VLOOKUP($A404,'Plan de acci�n consolidado 2025'!$A$3:$V$504,N$1,0)</f>
        <v>N/A</v>
      </c>
      <c r="O404" t="str">
        <f>VLOOKUP($A404,'Plan de acci�n consolidado 2025'!$A$3:$V$504,O$1,0)</f>
        <v>Jornadas de Capacitación bajo la Estrategia Marcas de Paz, realizadas.
 (Informe consolidado de la ejecución de las jornadas)</v>
      </c>
      <c r="P404">
        <f>VLOOKUP($A404,'Plan de acci�n consolidado 2025'!$A$3:$V$504,P$1,0)</f>
        <v>30</v>
      </c>
      <c r="Q404">
        <f>VLOOKUP($A404,'Plan de acci�n consolidado 2025'!$A$3:$V$504,Q$1,0)</f>
        <v>100</v>
      </c>
      <c r="R404" t="str">
        <f>VLOOKUP($A404,'Plan de acci�n consolidado 2025'!$A$3:$V$504,R$1,0)</f>
        <v>Porcentual</v>
      </c>
      <c r="S404" t="str">
        <f>VLOOKUP($A404,'Plan de acci�n consolidado 2025'!$A$3:$V$504,S$1,0)</f>
        <v>% de Jornadas de Capacitación  bajo la Estrategia Marcas de Paz realizadas / 100% de Jornadas de Capacitación  bajo la Estrategia Marcas de Paz a implementar</v>
      </c>
      <c r="T404" s="183" t="str">
        <f>VLOOKUP($A404,'Plan de acci�n consolidado 2025'!$A$3:$V$504,T$1,0)</f>
        <v>2025-02-03</v>
      </c>
      <c r="U404" s="183" t="str">
        <f>VLOOKUP($A404,'Plan de acci�n consolidado 2025'!$A$3:$V$504,U$1,0)</f>
        <v>2025-12-19</v>
      </c>
      <c r="V404" t="str">
        <f>VLOOKUP($A404,'Plan de acci�n consolidado 2025'!$A$3:$V$504,V$1,0)</f>
        <v>71-GRUPO DE TRABAJO DE FORMACION</v>
      </c>
      <c r="W404"/>
      <c r="X404"/>
    </row>
    <row r="405" spans="1:24" x14ac:dyDescent="0.25">
      <c r="A405" s="31" t="s">
        <v>1195</v>
      </c>
      <c r="B405" t="str">
        <f>VLOOKUP($A405,'Plan de acci�n consolidado 2025'!$A$3:$V$504,B$1,0)</f>
        <v>71-GRUPO DE TRABAJO DE FORMACION</v>
      </c>
      <c r="C405">
        <f>VLOOKUP($A405,'Plan de acci�n consolidado 2025'!$A$3:$V$504,C$1,0)</f>
        <v>4</v>
      </c>
      <c r="D405" t="str">
        <f>VLOOKUP($A405,'Plan de acci�n consolidado 2025'!$A$3:$V$504,D$1,0)</f>
        <v>Actividad propia</v>
      </c>
      <c r="E405" t="str">
        <f>VLOOKUP($A405,'Plan de acci�n consolidado 2025'!$A$3:$V$504,E$1,0)</f>
        <v>71.1.1</v>
      </c>
      <c r="F405" t="str">
        <f>VLOOKUP($A405,'Plan de acci�n consolidado 2025'!$A$3:$V$504,F$1,0)</f>
        <v>N/A</v>
      </c>
      <c r="G405" t="str">
        <f>VLOOKUP($A405,'Plan de acci�n consolidado 2025'!$A$3:$V$504,G$1,0)</f>
        <v>N/A</v>
      </c>
      <c r="H405" t="str">
        <f>VLOOKUP($A405,'Plan de acci�n consolidado 2025'!$A$3:$V$504,H$1,0)</f>
        <v>N/A</v>
      </c>
      <c r="I405" t="str">
        <f>VLOOKUP($A405,'Plan de acci�n consolidado 2025'!$A$3:$V$504,I$1,0)</f>
        <v>N/A</v>
      </c>
      <c r="J405" t="str">
        <f>VLOOKUP($A405,'Plan de acci�n consolidado 2025'!$A$3:$V$504,J$1,0)</f>
        <v>N/A</v>
      </c>
      <c r="K405" t="str">
        <f>VLOOKUP($A405,'Plan de acci�n consolidado 2025'!$A$3:$V$504,K$1,0)</f>
        <v>N/A</v>
      </c>
      <c r="L405" t="str">
        <f>VLOOKUP($A405,'Plan de acci�n consolidado 2025'!$A$3:$V$504,L$1,0)</f>
        <v>N/A</v>
      </c>
      <c r="M405" t="str">
        <f>VLOOKUP($A405,'Plan de acci�n consolidado 2025'!$A$3:$V$504,M$1,0)</f>
        <v>N/A</v>
      </c>
      <c r="N405" t="str">
        <f>VLOOKUP($A405,'Plan de acci�n consolidado 2025'!$A$3:$V$504,N$1,0)</f>
        <v>N/A</v>
      </c>
      <c r="O405" t="str">
        <f>VLOOKUP($A405,'Plan de acci�n consolidado 2025'!$A$3:$V$504,O$1,0)</f>
        <v>Definir, en coordinación con el Despacho de la Superintendente de PI, el contenido temático que será abordado en las jornadas de capacitación y los aportes a la proyección mensual del número de jornadas a realizar. (Documento con las definiciones)</v>
      </c>
      <c r="P405">
        <f>VLOOKUP($A405,'Plan de acci�n consolidado 2025'!$A$3:$V$504,P$1,0)</f>
        <v>30</v>
      </c>
      <c r="Q405">
        <f>VLOOKUP($A405,'Plan de acci�n consolidado 2025'!$A$3:$V$504,Q$1,0)</f>
        <v>1</v>
      </c>
      <c r="R405" t="str">
        <f>VLOOKUP($A405,'Plan de acci�n consolidado 2025'!$A$3:$V$504,R$1,0)</f>
        <v>Númerica</v>
      </c>
      <c r="S405" t="str">
        <f>VLOOKUP($A405,'Plan de acci�n consolidado 2025'!$A$3:$V$504,S$1,0)</f>
        <v># de Documento realizado / 1 Documento programado</v>
      </c>
      <c r="T405" s="183" t="str">
        <f>VLOOKUP($A405,'Plan de acci�n consolidado 2025'!$A$3:$V$504,T$1,0)</f>
        <v>2025-02-03</v>
      </c>
      <c r="U405" s="183" t="str">
        <f>VLOOKUP($A405,'Plan de acci�n consolidado 2025'!$A$3:$V$504,U$1,0)</f>
        <v>2025-03-28</v>
      </c>
      <c r="V405" t="str">
        <f>VLOOKUP($A405,'Plan de acci�n consolidado 2025'!$A$3:$V$504,V$1,0)</f>
        <v>71-GRUPO DE TRABAJO DE FORMACION</v>
      </c>
      <c r="W405"/>
      <c r="X405"/>
    </row>
    <row r="406" spans="1:24" x14ac:dyDescent="0.25">
      <c r="A406" s="31" t="s">
        <v>1197</v>
      </c>
      <c r="B406" t="str">
        <f>VLOOKUP($A406,'Plan de acci�n consolidado 2025'!$A$3:$V$504,B$1,0)</f>
        <v>71-GRUPO DE TRABAJO DE FORMACION</v>
      </c>
      <c r="C406">
        <f>VLOOKUP($A406,'Plan de acci�n consolidado 2025'!$A$3:$V$504,C$1,0)</f>
        <v>4</v>
      </c>
      <c r="D406" t="str">
        <f>VLOOKUP($A406,'Plan de acci�n consolidado 2025'!$A$3:$V$504,D$1,0)</f>
        <v>Actividad propia</v>
      </c>
      <c r="E406" t="str">
        <f>VLOOKUP($A406,'Plan de acci�n consolidado 2025'!$A$3:$V$504,E$1,0)</f>
        <v>71.1.2</v>
      </c>
      <c r="F406" t="str">
        <f>VLOOKUP($A406,'Plan de acci�n consolidado 2025'!$A$3:$V$504,F$1,0)</f>
        <v>N/A</v>
      </c>
      <c r="G406" t="str">
        <f>VLOOKUP($A406,'Plan de acci�n consolidado 2025'!$A$3:$V$504,G$1,0)</f>
        <v>N/A</v>
      </c>
      <c r="H406" t="str">
        <f>VLOOKUP($A406,'Plan de acci�n consolidado 2025'!$A$3:$V$504,H$1,0)</f>
        <v>N/A</v>
      </c>
      <c r="I406" t="str">
        <f>VLOOKUP($A406,'Plan de acci�n consolidado 2025'!$A$3:$V$504,I$1,0)</f>
        <v>N/A</v>
      </c>
      <c r="J406" t="str">
        <f>VLOOKUP($A406,'Plan de acci�n consolidado 2025'!$A$3:$V$504,J$1,0)</f>
        <v>N/A</v>
      </c>
      <c r="K406" t="str">
        <f>VLOOKUP($A406,'Plan de acci�n consolidado 2025'!$A$3:$V$504,K$1,0)</f>
        <v>N/A</v>
      </c>
      <c r="L406" t="str">
        <f>VLOOKUP($A406,'Plan de acci�n consolidado 2025'!$A$3:$V$504,L$1,0)</f>
        <v>N/A</v>
      </c>
      <c r="M406" t="str">
        <f>VLOOKUP($A406,'Plan de acci�n consolidado 2025'!$A$3:$V$504,M$1,0)</f>
        <v>N/A</v>
      </c>
      <c r="N406" t="str">
        <f>VLOOKUP($A406,'Plan de acci�n consolidado 2025'!$A$3:$V$504,N$1,0)</f>
        <v>N/A</v>
      </c>
      <c r="O406" t="str">
        <f>VLOOKUP($A406,'Plan de acci�n consolidado 2025'!$A$3:$V$504,O$1,0)</f>
        <v>Realizar las jornadas de capacitación. (Matriz de gestión de jornadas realizadas)</v>
      </c>
      <c r="P406">
        <f>VLOOKUP($A406,'Plan de acci�n consolidado 2025'!$A$3:$V$504,P$1,0)</f>
        <v>60</v>
      </c>
      <c r="Q406">
        <f>VLOOKUP($A406,'Plan de acci�n consolidado 2025'!$A$3:$V$504,Q$1,0)</f>
        <v>30</v>
      </c>
      <c r="R406" t="str">
        <f>VLOOKUP($A406,'Plan de acci�n consolidado 2025'!$A$3:$V$504,R$1,0)</f>
        <v>Númerica</v>
      </c>
      <c r="S406" t="str">
        <f>VLOOKUP($A406,'Plan de acci�n consolidado 2025'!$A$3:$V$504,S$1,0)</f>
        <v># de Jornadas de Capacitación  bajo la Estrategia Marcas de Paz realizadas / 30 Jornadas de Capacitación  bajo la Estrategia Marcas de Paz a realizar</v>
      </c>
      <c r="T406" s="183" t="str">
        <f>VLOOKUP($A406,'Plan de acci�n consolidado 2025'!$A$3:$V$504,T$1,0)</f>
        <v>2025-04-01</v>
      </c>
      <c r="U406" s="183" t="str">
        <f>VLOOKUP($A406,'Plan de acci�n consolidado 2025'!$A$3:$V$504,U$1,0)</f>
        <v>2025-12-05</v>
      </c>
      <c r="V406" t="str">
        <f>VLOOKUP($A406,'Plan de acci�n consolidado 2025'!$A$3:$V$504,V$1,0)</f>
        <v>71-GRUPO DE TRABAJO DE FORMACION</v>
      </c>
      <c r="W406"/>
      <c r="X406"/>
    </row>
    <row r="407" spans="1:24" x14ac:dyDescent="0.25">
      <c r="A407" s="31" t="s">
        <v>1198</v>
      </c>
      <c r="B407" t="str">
        <f>VLOOKUP($A407,'Plan de acci�n consolidado 2025'!$A$3:$V$504,B$1,0)</f>
        <v>71-GRUPO DE TRABAJO DE FORMACION</v>
      </c>
      <c r="C407">
        <f>VLOOKUP($A407,'Plan de acci�n consolidado 2025'!$A$3:$V$504,C$1,0)</f>
        <v>4</v>
      </c>
      <c r="D407" t="str">
        <f>VLOOKUP($A407,'Plan de acci�n consolidado 2025'!$A$3:$V$504,D$1,0)</f>
        <v>Actividad propia</v>
      </c>
      <c r="E407" t="str">
        <f>VLOOKUP($A407,'Plan de acci�n consolidado 2025'!$A$3:$V$504,E$1,0)</f>
        <v>71.1.3</v>
      </c>
      <c r="F407" t="str">
        <f>VLOOKUP($A407,'Plan de acci�n consolidado 2025'!$A$3:$V$504,F$1,0)</f>
        <v>N/A</v>
      </c>
      <c r="G407" t="str">
        <f>VLOOKUP($A407,'Plan de acci�n consolidado 2025'!$A$3:$V$504,G$1,0)</f>
        <v>N/A</v>
      </c>
      <c r="H407" t="str">
        <f>VLOOKUP($A407,'Plan de acci�n consolidado 2025'!$A$3:$V$504,H$1,0)</f>
        <v>N/A</v>
      </c>
      <c r="I407" t="str">
        <f>VLOOKUP($A407,'Plan de acci�n consolidado 2025'!$A$3:$V$504,I$1,0)</f>
        <v>N/A</v>
      </c>
      <c r="J407" t="str">
        <f>VLOOKUP($A407,'Plan de acci�n consolidado 2025'!$A$3:$V$504,J$1,0)</f>
        <v>N/A</v>
      </c>
      <c r="K407" t="str">
        <f>VLOOKUP($A407,'Plan de acci�n consolidado 2025'!$A$3:$V$504,K$1,0)</f>
        <v>N/A</v>
      </c>
      <c r="L407" t="str">
        <f>VLOOKUP($A407,'Plan de acci�n consolidado 2025'!$A$3:$V$504,L$1,0)</f>
        <v>N/A</v>
      </c>
      <c r="M407" t="str">
        <f>VLOOKUP($A407,'Plan de acci�n consolidado 2025'!$A$3:$V$504,M$1,0)</f>
        <v>N/A</v>
      </c>
      <c r="N407" t="str">
        <f>VLOOKUP($A407,'Plan de acci�n consolidado 2025'!$A$3:$V$504,N$1,0)</f>
        <v>N/A</v>
      </c>
      <c r="O407" t="str">
        <f>VLOOKUP($A407,'Plan de acci�n consolidado 2025'!$A$3:$V$504,O$1,0)</f>
        <v>Elaborar informes trimestrales de las jornadas de capacitación realizadas. (Informe)</v>
      </c>
      <c r="P407">
        <f>VLOOKUP($A407,'Plan de acci�n consolidado 2025'!$A$3:$V$504,P$1,0)</f>
        <v>10</v>
      </c>
      <c r="Q407">
        <f>VLOOKUP($A407,'Plan de acci�n consolidado 2025'!$A$3:$V$504,Q$1,0)</f>
        <v>3</v>
      </c>
      <c r="R407" t="str">
        <f>VLOOKUP($A407,'Plan de acci�n consolidado 2025'!$A$3:$V$504,R$1,0)</f>
        <v>Númerica</v>
      </c>
      <c r="S407" t="str">
        <f>VLOOKUP($A407,'Plan de acci�n consolidado 2025'!$A$3:$V$504,S$1,0)</f>
        <v># de Informes de las jornadas bajo la Estrategia Marcas de Paz elaborados / 3 Informes de las jornadas bajo la Estrategia Marcas de Paz a elaborar</v>
      </c>
      <c r="T407" s="183" t="str">
        <f>VLOOKUP($A407,'Plan de acci�n consolidado 2025'!$A$3:$V$504,T$1,0)</f>
        <v>2025-04-01</v>
      </c>
      <c r="U407" s="183" t="str">
        <f>VLOOKUP($A407,'Plan de acci�n consolidado 2025'!$A$3:$V$504,U$1,0)</f>
        <v>2025-12-19</v>
      </c>
      <c r="V407" t="str">
        <f>VLOOKUP($A407,'Plan de acci�n consolidado 2025'!$A$3:$V$504,V$1,0)</f>
        <v>71-GRUPO DE TRABAJO DE FORMACION</v>
      </c>
      <c r="W407"/>
      <c r="X407"/>
    </row>
    <row r="408" spans="1:24" x14ac:dyDescent="0.25">
      <c r="A408" s="31" t="s">
        <v>1200</v>
      </c>
      <c r="B408" t="str">
        <f>VLOOKUP($A408,'Plan de acci�n consolidado 2025'!$A$3:$V$504,B$1,0)</f>
        <v>71-GRUPO DE TRABAJO DE FORMACION</v>
      </c>
      <c r="C408">
        <f>VLOOKUP($A408,'Plan de acci�n consolidado 2025'!$A$3:$V$504,C$1,0)</f>
        <v>4</v>
      </c>
      <c r="D408" t="str">
        <f>VLOOKUP($A408,'Plan de acci�n consolidado 2025'!$A$3:$V$504,D$1,0)</f>
        <v>Producto</v>
      </c>
      <c r="E408" t="str">
        <f>VLOOKUP($A408,'Plan de acci�n consolidado 2025'!$A$3:$V$504,E$1,0)</f>
        <v>71.2</v>
      </c>
      <c r="F408" t="str">
        <f>VLOOKUP($A408,'Plan de acci�n consolidado 2025'!$A$3:$V$504,F$1,0)</f>
        <v>Operativo</v>
      </c>
      <c r="G408" t="str">
        <f>VLOOKUP($A408,'Plan de acci�n consolidado 2025'!$A$3:$V$504,G$1,0)</f>
        <v xml:space="preserve">Promover el enfoque preventivo, diferencial y territorial en el que hacer misional de la entidad 
</v>
      </c>
      <c r="H408" t="str">
        <f>VLOOKUP($A408,'Plan de acci�n consolidado 2025'!$A$3:$V$504,H$1,0)</f>
        <v xml:space="preserve">Cumplimiento de productos del PAI asociados a Promover el enfoque preventivo, diferencial y territorial en el que hacer misional de la entidad 
</v>
      </c>
      <c r="I408" t="str">
        <f>VLOOKUP($A408,'Plan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8" t="str">
        <f>VLOOKUP($A408,'Plan de acci�n consolidado 2025'!$A$3:$V$504,J$1,0)</f>
        <v xml:space="preserve">PND - 5-31-5-b- Convergencia regional - Entidades públicas territoriales y nacionales fortalecidas </v>
      </c>
      <c r="K408" t="str">
        <f>VLOOKUP($A408,'Plan de acci�n consolidado 2025'!$A$3:$V$504,K$1,0)</f>
        <v>No</v>
      </c>
      <c r="L408" t="str">
        <f>VLOOKUP($A408,'Plan de acci�n consolidado 2025'!$A$3:$V$504,L$1,0)</f>
        <v>C-3599-0200-0005-53105b</v>
      </c>
      <c r="M408" t="str">
        <f>VLOOKUP($A408,'Plan de acci�n consolidado 2025'!$A$3:$V$504,M$1,0)</f>
        <v>Política Participación Ciudadana en la Gestión Pública _DIMENSIÓN Gestión con Valores para Resultados</v>
      </c>
      <c r="N408" t="str">
        <f>VLOOKUP($A408,'Plan de acci�n consolidado 2025'!$A$3:$V$504,N$1,0)</f>
        <v>N/A</v>
      </c>
      <c r="O408" t="str">
        <f>VLOOKUP($A408,'Plan de acci�n consolidado 2025'!$A$3:$V$504,O$1,0)</f>
        <v>Programa estratégico de enfoque diferencial para la Inclusión de población vulnerable en la oferta académica del Grupo de Formación, ejecutado (Informe consolidado de la ejecución del programa)</v>
      </c>
      <c r="P408">
        <f>VLOOKUP($A408,'Plan de acci�n consolidado 2025'!$A$3:$V$504,P$1,0)</f>
        <v>20</v>
      </c>
      <c r="Q408">
        <f>VLOOKUP($A408,'Plan de acci�n consolidado 2025'!$A$3:$V$504,Q$1,0)</f>
        <v>100</v>
      </c>
      <c r="R408" t="str">
        <f>VLOOKUP($A408,'Plan de acci�n consolidado 2025'!$A$3:$V$504,R$1,0)</f>
        <v>Porcentual</v>
      </c>
      <c r="S408" t="str">
        <f>VLOOKUP($A408,'Plan de acci�n consolidado 2025'!$A$3:$V$504,S$1,0)</f>
        <v>% de programas con enfoque diferencial en la oferta académica implementados / 100% de programas con enfoque diferencial en la oferta académica a implementar</v>
      </c>
      <c r="T408" s="183" t="str">
        <f>VLOOKUP($A408,'Plan de acci�n consolidado 2025'!$A$3:$V$504,T$1,0)</f>
        <v>2025-02-03</v>
      </c>
      <c r="U408" s="183" t="str">
        <f>VLOOKUP($A408,'Plan de acci�n consolidado 2025'!$A$3:$V$504,U$1,0)</f>
        <v>2025-11-28</v>
      </c>
      <c r="V408" t="str">
        <f>VLOOKUP($A408,'Plan de acci�n consolidado 2025'!$A$3:$V$504,V$1,0)</f>
        <v>71-GRUPO DE TRABAJO DE FORMACION</v>
      </c>
      <c r="W408"/>
      <c r="X408"/>
    </row>
    <row r="409" spans="1:24" x14ac:dyDescent="0.25">
      <c r="A409" s="31" t="s">
        <v>1202</v>
      </c>
      <c r="B409" t="str">
        <f>VLOOKUP($A409,'Plan de acci�n consolidado 2025'!$A$3:$V$504,B$1,0)</f>
        <v>71-GRUPO DE TRABAJO DE FORMACION</v>
      </c>
      <c r="C409">
        <f>VLOOKUP($A409,'Plan de acci�n consolidado 2025'!$A$3:$V$504,C$1,0)</f>
        <v>4</v>
      </c>
      <c r="D409" t="str">
        <f>VLOOKUP($A409,'Plan de acci�n consolidado 2025'!$A$3:$V$504,D$1,0)</f>
        <v>Actividad propia</v>
      </c>
      <c r="E409" t="str">
        <f>VLOOKUP($A409,'Plan de acci�n consolidado 2025'!$A$3:$V$504,E$1,0)</f>
        <v>71.2.1</v>
      </c>
      <c r="F409" t="str">
        <f>VLOOKUP($A409,'Plan de acci�n consolidado 2025'!$A$3:$V$504,F$1,0)</f>
        <v>N/A</v>
      </c>
      <c r="G409" t="str">
        <f>VLOOKUP($A409,'Plan de acci�n consolidado 2025'!$A$3:$V$504,G$1,0)</f>
        <v>N/A</v>
      </c>
      <c r="H409" t="str">
        <f>VLOOKUP($A409,'Plan de acci�n consolidado 2025'!$A$3:$V$504,H$1,0)</f>
        <v>N/A</v>
      </c>
      <c r="I409" t="str">
        <f>VLOOKUP($A409,'Plan de acci�n consolidado 2025'!$A$3:$V$504,I$1,0)</f>
        <v>N/A</v>
      </c>
      <c r="J409" t="str">
        <f>VLOOKUP($A409,'Plan de acci�n consolidado 2025'!$A$3:$V$504,J$1,0)</f>
        <v>N/A</v>
      </c>
      <c r="K409" t="str">
        <f>VLOOKUP($A409,'Plan de acci�n consolidado 2025'!$A$3:$V$504,K$1,0)</f>
        <v>N/A</v>
      </c>
      <c r="L409" t="str">
        <f>VLOOKUP($A409,'Plan de acci�n consolidado 2025'!$A$3:$V$504,L$1,0)</f>
        <v>N/A</v>
      </c>
      <c r="M409" t="str">
        <f>VLOOKUP($A409,'Plan de acci�n consolidado 2025'!$A$3:$V$504,M$1,0)</f>
        <v>N/A</v>
      </c>
      <c r="N409" t="str">
        <f>VLOOKUP($A409,'Plan de acci�n consolidado 2025'!$A$3:$V$504,N$1,0)</f>
        <v>N/A</v>
      </c>
      <c r="O409" t="str">
        <f>VLOOKUP($A409,'Plan de acci�n consolidado 2025'!$A$3:$V$504,O$1,0)</f>
        <v>Diseñar el programa de enfoque diferencial  que incluya el plan de trabajo. (Documento de programa)</v>
      </c>
      <c r="P409">
        <f>VLOOKUP($A409,'Plan de acci�n consolidado 2025'!$A$3:$V$504,P$1,0)</f>
        <v>30</v>
      </c>
      <c r="Q409">
        <f>VLOOKUP($A409,'Plan de acci�n consolidado 2025'!$A$3:$V$504,Q$1,0)</f>
        <v>1</v>
      </c>
      <c r="R409" t="str">
        <f>VLOOKUP($A409,'Plan de acci�n consolidado 2025'!$A$3:$V$504,R$1,0)</f>
        <v>Númerica</v>
      </c>
      <c r="S409" t="str">
        <f>VLOOKUP($A409,'Plan de acci�n consolidado 2025'!$A$3:$V$504,S$1,0)</f>
        <v># de programas con enfoque diferencial  diseñados / 1 programas con enfoque diferencial a diseñar</v>
      </c>
      <c r="T409" s="183" t="str">
        <f>VLOOKUP($A409,'Plan de acci�n consolidado 2025'!$A$3:$V$504,T$1,0)</f>
        <v>2025-02-03</v>
      </c>
      <c r="U409" s="183" t="str">
        <f>VLOOKUP($A409,'Plan de acci�n consolidado 2025'!$A$3:$V$504,U$1,0)</f>
        <v>2025-03-31</v>
      </c>
      <c r="V409" t="str">
        <f>VLOOKUP($A409,'Plan de acci�n consolidado 2025'!$A$3:$V$504,V$1,0)</f>
        <v>71-GRUPO DE TRABAJO DE FORMACION</v>
      </c>
      <c r="W409"/>
      <c r="X409"/>
    </row>
    <row r="410" spans="1:24" x14ac:dyDescent="0.25">
      <c r="A410" s="31" t="s">
        <v>1204</v>
      </c>
      <c r="B410" t="str">
        <f>VLOOKUP($A410,'Plan de acci�n consolidado 2025'!$A$3:$V$504,B$1,0)</f>
        <v>71-GRUPO DE TRABAJO DE FORMACION</v>
      </c>
      <c r="C410">
        <f>VLOOKUP($A410,'Plan de acci�n consolidado 2025'!$A$3:$V$504,C$1,0)</f>
        <v>4</v>
      </c>
      <c r="D410" t="str">
        <f>VLOOKUP($A410,'Plan de acci�n consolidado 2025'!$A$3:$V$504,D$1,0)</f>
        <v>Actividad propia</v>
      </c>
      <c r="E410" t="str">
        <f>VLOOKUP($A410,'Plan de acci�n consolidado 2025'!$A$3:$V$504,E$1,0)</f>
        <v>71.2.2</v>
      </c>
      <c r="F410" t="str">
        <f>VLOOKUP($A410,'Plan de acci�n consolidado 2025'!$A$3:$V$504,F$1,0)</f>
        <v>N/A</v>
      </c>
      <c r="G410" t="str">
        <f>VLOOKUP($A410,'Plan de acci�n consolidado 2025'!$A$3:$V$504,G$1,0)</f>
        <v>N/A</v>
      </c>
      <c r="H410" t="str">
        <f>VLOOKUP($A410,'Plan de acci�n consolidado 2025'!$A$3:$V$504,H$1,0)</f>
        <v>N/A</v>
      </c>
      <c r="I410" t="str">
        <f>VLOOKUP($A410,'Plan de acci�n consolidado 2025'!$A$3:$V$504,I$1,0)</f>
        <v>N/A</v>
      </c>
      <c r="J410" t="str">
        <f>VLOOKUP($A410,'Plan de acci�n consolidado 2025'!$A$3:$V$504,J$1,0)</f>
        <v>N/A</v>
      </c>
      <c r="K410" t="str">
        <f>VLOOKUP($A410,'Plan de acci�n consolidado 2025'!$A$3:$V$504,K$1,0)</f>
        <v>N/A</v>
      </c>
      <c r="L410" t="str">
        <f>VLOOKUP($A410,'Plan de acci�n consolidado 2025'!$A$3:$V$504,L$1,0)</f>
        <v>N/A</v>
      </c>
      <c r="M410" t="str">
        <f>VLOOKUP($A410,'Plan de acci�n consolidado 2025'!$A$3:$V$504,M$1,0)</f>
        <v>N/A</v>
      </c>
      <c r="N410" t="str">
        <f>VLOOKUP($A410,'Plan de acci�n consolidado 2025'!$A$3:$V$504,N$1,0)</f>
        <v>N/A</v>
      </c>
      <c r="O410" t="str">
        <f>VLOOKUP($A410,'Plan de acci�n consolidado 2025'!$A$3:$V$504,O$1,0)</f>
        <v>Elaborar e implementar un protocolo de  enfoque diferencial de la oferta académica (Protocolo elaborado)</v>
      </c>
      <c r="P410">
        <f>VLOOKUP($A410,'Plan de acci�n consolidado 2025'!$A$3:$V$504,P$1,0)</f>
        <v>60</v>
      </c>
      <c r="Q410">
        <f>VLOOKUP($A410,'Plan de acci�n consolidado 2025'!$A$3:$V$504,Q$1,0)</f>
        <v>1</v>
      </c>
      <c r="R410" t="str">
        <f>VLOOKUP($A410,'Plan de acci�n consolidado 2025'!$A$3:$V$504,R$1,0)</f>
        <v>Númerica</v>
      </c>
      <c r="S410" t="str">
        <f>VLOOKUP($A410,'Plan de acci�n consolidado 2025'!$A$3:$V$504,S$1,0)</f>
        <v># de protocolos con enfoque diferencial elaborados e implementados / 1 protocolos con enfoque diferencial a elaborar e implementar</v>
      </c>
      <c r="T410" s="183" t="str">
        <f>VLOOKUP($A410,'Plan de acci�n consolidado 2025'!$A$3:$V$504,T$1,0)</f>
        <v>2025-04-01</v>
      </c>
      <c r="U410" s="183" t="str">
        <f>VLOOKUP($A410,'Plan de acci�n consolidado 2025'!$A$3:$V$504,U$1,0)</f>
        <v>2025-11-28</v>
      </c>
      <c r="V410" t="str">
        <f>VLOOKUP($A410,'Plan de acci�n consolidado 2025'!$A$3:$V$504,V$1,0)</f>
        <v>71-GRUPO DE TRABAJO DE FORMACION</v>
      </c>
      <c r="W410"/>
      <c r="X410"/>
    </row>
    <row r="411" spans="1:24" x14ac:dyDescent="0.25">
      <c r="A411" s="31" t="s">
        <v>1206</v>
      </c>
      <c r="B411" t="str">
        <f>VLOOKUP($A411,'Plan de acci�n consolidado 2025'!$A$3:$V$504,B$1,0)</f>
        <v>71-GRUPO DE TRABAJO DE FORMACION</v>
      </c>
      <c r="C411">
        <f>VLOOKUP($A411,'Plan de acci�n consolidado 2025'!$A$3:$V$504,C$1,0)</f>
        <v>4</v>
      </c>
      <c r="D411" t="str">
        <f>VLOOKUP($A411,'Plan de acci�n consolidado 2025'!$A$3:$V$504,D$1,0)</f>
        <v>Actividad propia</v>
      </c>
      <c r="E411" t="str">
        <f>VLOOKUP($A411,'Plan de acci�n consolidado 2025'!$A$3:$V$504,E$1,0)</f>
        <v>71.2.3</v>
      </c>
      <c r="F411" t="str">
        <f>VLOOKUP($A411,'Plan de acci�n consolidado 2025'!$A$3:$V$504,F$1,0)</f>
        <v>N/A</v>
      </c>
      <c r="G411" t="str">
        <f>VLOOKUP($A411,'Plan de acci�n consolidado 2025'!$A$3:$V$504,G$1,0)</f>
        <v>N/A</v>
      </c>
      <c r="H411" t="str">
        <f>VLOOKUP($A411,'Plan de acci�n consolidado 2025'!$A$3:$V$504,H$1,0)</f>
        <v>N/A</v>
      </c>
      <c r="I411" t="str">
        <f>VLOOKUP($A411,'Plan de acci�n consolidado 2025'!$A$3:$V$504,I$1,0)</f>
        <v>N/A</v>
      </c>
      <c r="J411" t="str">
        <f>VLOOKUP($A411,'Plan de acci�n consolidado 2025'!$A$3:$V$504,J$1,0)</f>
        <v>N/A</v>
      </c>
      <c r="K411" t="str">
        <f>VLOOKUP($A411,'Plan de acci�n consolidado 2025'!$A$3:$V$504,K$1,0)</f>
        <v>N/A</v>
      </c>
      <c r="L411" t="str">
        <f>VLOOKUP($A411,'Plan de acci�n consolidado 2025'!$A$3:$V$504,L$1,0)</f>
        <v>N/A</v>
      </c>
      <c r="M411" t="str">
        <f>VLOOKUP($A411,'Plan de acci�n consolidado 2025'!$A$3:$V$504,M$1,0)</f>
        <v>N/A</v>
      </c>
      <c r="N411" t="str">
        <f>VLOOKUP($A411,'Plan de acci�n consolidado 2025'!$A$3:$V$504,N$1,0)</f>
        <v>N/A</v>
      </c>
      <c r="O411" t="str">
        <f>VLOOKUP($A411,'Plan de acci�n consolidado 2025'!$A$3:$V$504,O$1,0)</f>
        <v>Ejecutar el plan de trabajo del programa de enfoque diferencial.  (Informe de la ejecución del programa)</v>
      </c>
      <c r="P411">
        <f>VLOOKUP($A411,'Plan de acci�n consolidado 2025'!$A$3:$V$504,P$1,0)</f>
        <v>10</v>
      </c>
      <c r="Q411">
        <f>VLOOKUP($A411,'Plan de acci�n consolidado 2025'!$A$3:$V$504,Q$1,0)</f>
        <v>100</v>
      </c>
      <c r="R411" t="str">
        <f>VLOOKUP($A411,'Plan de acci�n consolidado 2025'!$A$3:$V$504,R$1,0)</f>
        <v>Porcentual</v>
      </c>
      <c r="S411" t="str">
        <f>VLOOKUP($A411,'Plan de acci�n consolidado 2025'!$A$3:$V$504,S$1,0)</f>
        <v>% de plan de trabajo del programa de enfoque diferencial ejecutado  / 100% de plan de trabajo del programa de enfoque diferencial a ejecutar</v>
      </c>
      <c r="T411" s="183" t="str">
        <f>VLOOKUP($A411,'Plan de acci�n consolidado 2025'!$A$3:$V$504,T$1,0)</f>
        <v>2025-04-01</v>
      </c>
      <c r="U411" s="183" t="str">
        <f>VLOOKUP($A411,'Plan de acci�n consolidado 2025'!$A$3:$V$504,U$1,0)</f>
        <v>2025-11-28</v>
      </c>
      <c r="V411" t="str">
        <f>VLOOKUP($A411,'Plan de acci�n consolidado 2025'!$A$3:$V$504,V$1,0)</f>
        <v>71-GRUPO DE TRABAJO DE FORMACION</v>
      </c>
      <c r="W411"/>
      <c r="X411"/>
    </row>
    <row r="412" spans="1:24" x14ac:dyDescent="0.25">
      <c r="A412" s="31" t="s">
        <v>1207</v>
      </c>
      <c r="B412" t="str">
        <f>VLOOKUP($A412,'Plan de acci�n consolidado 2025'!$A$3:$V$504,B$1,0)</f>
        <v>71-GRUPO DE TRABAJO DE FORMACION</v>
      </c>
      <c r="C412">
        <f>VLOOKUP($A412,'Plan de acci�n consolidado 2025'!$A$3:$V$504,C$1,0)</f>
        <v>4</v>
      </c>
      <c r="D412" t="str">
        <f>VLOOKUP($A412,'Plan de acci�n consolidado 2025'!$A$3:$V$504,D$1,0)</f>
        <v>Producto</v>
      </c>
      <c r="E412" t="str">
        <f>VLOOKUP($A412,'Plan de acci�n consolidado 2025'!$A$3:$V$504,E$1,0)</f>
        <v>71.3</v>
      </c>
      <c r="F412" t="str">
        <f>VLOOKUP($A412,'Plan de acci�n consolidado 2025'!$A$3:$V$504,F$1,0)</f>
        <v>Operativo</v>
      </c>
      <c r="G412" t="str">
        <f>VLOOKUP($A412,'Plan de acci�n consolidado 2025'!$A$3:$V$504,G$1,0)</f>
        <v xml:space="preserve">Fortalecer la infraestructura, uso y aprovechamiento de las tecnologías de la información, para optimizar la capacidad institucional
</v>
      </c>
      <c r="H412" t="str">
        <f>VLOOKUP($A412,'Plan de acci�n consolidado 2025'!$A$3:$V$504,H$1,0)</f>
        <v xml:space="preserve">Cumplimiento de productos del PAI asociados a Fortalecer la infraestructura, uso y aprovechamiento de las tecnologías de la información, para optimizar la capacidad institucional
</v>
      </c>
      <c r="I412" t="str">
        <f>VLOOKUP($A412,'Plan de acci�n consolidado 2025'!$A$3:$V$504,I$1,0)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12" t="str">
        <f>VLOOKUP($A412,'Plan de acci�n consolidado 2025'!$A$3:$V$504,J$1,0)</f>
        <v>N/A</v>
      </c>
      <c r="K412" t="str">
        <f>VLOOKUP($A412,'Plan de acci�n consolidado 2025'!$A$3:$V$504,K$1,0)</f>
        <v>No</v>
      </c>
      <c r="L412" t="str">
        <f>VLOOKUP($A412,'Plan de acci�n consolidado 2025'!$A$3:$V$504,L$1,0)</f>
        <v>C-3599-0200-0005-53105b</v>
      </c>
      <c r="M412" t="str">
        <f>VLOOKUP($A412,'Plan de acci�n consolidado 2025'!$A$3:$V$504,M$1,0)</f>
        <v>Política Servicio al Ciudadano_DIMENSIÓN Gestión con Valores para Resultados</v>
      </c>
      <c r="N412" t="str">
        <f>VLOOKUP($A412,'Plan de acci�n consolidado 2025'!$A$3:$V$504,N$1,0)</f>
        <v>N/A</v>
      </c>
      <c r="O412" t="str">
        <f>VLOOKUP($A412,'Plan de acci�n consolidado 2025'!$A$3:$V$504,O$1,0)</f>
        <v>Plataforma del Campus virtual accesible conforme a los estándares WCAG 2.1 nivel AA implementada (Informe consolidado de la implementación)</v>
      </c>
      <c r="P412">
        <f>VLOOKUP($A412,'Plan de acci�n consolidado 2025'!$A$3:$V$504,P$1,0)</f>
        <v>20</v>
      </c>
      <c r="Q412">
        <f>VLOOKUP($A412,'Plan de acci�n consolidado 2025'!$A$3:$V$504,Q$1,0)</f>
        <v>100</v>
      </c>
      <c r="R412" t="str">
        <f>VLOOKUP($A412,'Plan de acci�n consolidado 2025'!$A$3:$V$504,R$1,0)</f>
        <v>Porcentual</v>
      </c>
      <c r="S412" t="str">
        <f>VLOOKUP($A412,'Plan de acci�n consolidado 2025'!$A$3:$V$504,S$1,0)</f>
        <v>% de plataforma campus virtual accesible implementada / 100% de plataforma campus virtual accesible a implementar</v>
      </c>
      <c r="T412" s="183" t="str">
        <f>VLOOKUP($A412,'Plan de acci�n consolidado 2025'!$A$3:$V$504,T$1,0)</f>
        <v>2025-02-17</v>
      </c>
      <c r="U412" s="183" t="str">
        <f>VLOOKUP($A412,'Plan de acci�n consolidado 2025'!$A$3:$V$504,U$1,0)</f>
        <v>2025-12-12</v>
      </c>
      <c r="V412" t="str">
        <f>VLOOKUP($A412,'Plan de acci�n consolidado 2025'!$A$3:$V$504,V$1,0)</f>
        <v>71-GRUPO DE TRABAJO DE FORMACION</v>
      </c>
      <c r="W412"/>
      <c r="X412"/>
    </row>
    <row r="413" spans="1:24" x14ac:dyDescent="0.25">
      <c r="A413" s="31" t="s">
        <v>1208</v>
      </c>
      <c r="B413" t="str">
        <f>VLOOKUP($A413,'Plan de acci�n consolidado 2025'!$A$3:$V$504,B$1,0)</f>
        <v>71-GRUPO DE TRABAJO DE FORMACION</v>
      </c>
      <c r="C413">
        <f>VLOOKUP($A413,'Plan de acci�n consolidado 2025'!$A$3:$V$504,C$1,0)</f>
        <v>4</v>
      </c>
      <c r="D413" t="str">
        <f>VLOOKUP($A413,'Plan de acci�n consolidado 2025'!$A$3:$V$504,D$1,0)</f>
        <v>Actividad propia</v>
      </c>
      <c r="E413" t="str">
        <f>VLOOKUP($A413,'Plan de acci�n consolidado 2025'!$A$3:$V$504,E$1,0)</f>
        <v>71.3.1</v>
      </c>
      <c r="F413" t="str">
        <f>VLOOKUP($A413,'Plan de acci�n consolidado 2025'!$A$3:$V$504,F$1,0)</f>
        <v>N/A</v>
      </c>
      <c r="G413" t="str">
        <f>VLOOKUP($A413,'Plan de acci�n consolidado 2025'!$A$3:$V$504,G$1,0)</f>
        <v>N/A</v>
      </c>
      <c r="H413" t="str">
        <f>VLOOKUP($A413,'Plan de acci�n consolidado 2025'!$A$3:$V$504,H$1,0)</f>
        <v>N/A</v>
      </c>
      <c r="I413" t="str">
        <f>VLOOKUP($A413,'Plan de acci�n consolidado 2025'!$A$3:$V$504,I$1,0)</f>
        <v>N/A</v>
      </c>
      <c r="J413" t="str">
        <f>VLOOKUP($A413,'Plan de acci�n consolidado 2025'!$A$3:$V$504,J$1,0)</f>
        <v>N/A</v>
      </c>
      <c r="K413" t="str">
        <f>VLOOKUP($A413,'Plan de acci�n consolidado 2025'!$A$3:$V$504,K$1,0)</f>
        <v>N/A</v>
      </c>
      <c r="L413" t="str">
        <f>VLOOKUP($A413,'Plan de acci�n consolidado 2025'!$A$3:$V$504,L$1,0)</f>
        <v>N/A</v>
      </c>
      <c r="M413" t="str">
        <f>VLOOKUP($A413,'Plan de acci�n consolidado 2025'!$A$3:$V$504,M$1,0)</f>
        <v>N/A</v>
      </c>
      <c r="N413" t="str">
        <f>VLOOKUP($A413,'Plan de acci�n consolidado 2025'!$A$3:$V$504,N$1,0)</f>
        <v>N/A</v>
      </c>
      <c r="O413" t="str">
        <f>VLOOKUP($A413,'Plan de acci�n consolidado 2025'!$A$3:$V$504,O$1,0)</f>
        <v>Elaborar un diagnóstico de los aspectos que requieren ser implementados en accesibilidad de la plataforma del campus virtual. (Informe de diagnóstico).</v>
      </c>
      <c r="P413">
        <f>VLOOKUP($A413,'Plan de acci�n consolidado 2025'!$A$3:$V$504,P$1,0)</f>
        <v>30</v>
      </c>
      <c r="Q413">
        <f>VLOOKUP($A413,'Plan de acci�n consolidado 2025'!$A$3:$V$504,Q$1,0)</f>
        <v>1</v>
      </c>
      <c r="R413" t="str">
        <f>VLOOKUP($A413,'Plan de acci�n consolidado 2025'!$A$3:$V$504,R$1,0)</f>
        <v>Númerica</v>
      </c>
      <c r="S413" t="str">
        <f>VLOOKUP($A413,'Plan de acci�n consolidado 2025'!$A$3:$V$504,S$1,0)</f>
        <v xml:space="preserve"># de diagnóstico de los aspectos a implementar en accesibilidad de la plataforma del campus virtual elaborado / 1 diagnóstico de los aspectos a implementar en accesibilidad de la plataforma del campus virtual a elaborar. </v>
      </c>
      <c r="T413" s="183" t="str">
        <f>VLOOKUP($A413,'Plan de acci�n consolidado 2025'!$A$3:$V$504,T$1,0)</f>
        <v>2025-02-17</v>
      </c>
      <c r="U413" s="183" t="str">
        <f>VLOOKUP($A413,'Plan de acci�n consolidado 2025'!$A$3:$V$504,U$1,0)</f>
        <v>2025-07-15</v>
      </c>
      <c r="V413" t="str">
        <f>VLOOKUP($A413,'Plan de acci�n consolidado 2025'!$A$3:$V$504,V$1,0)</f>
        <v>71-GRUPO DE TRABAJO DE FORMACION</v>
      </c>
      <c r="W413"/>
      <c r="X413"/>
    </row>
    <row r="414" spans="1:24" x14ac:dyDescent="0.25">
      <c r="A414" s="31" t="s">
        <v>1209</v>
      </c>
      <c r="B414" t="str">
        <f>VLOOKUP($A414,'Plan de acci�n consolidado 2025'!$A$3:$V$504,B$1,0)</f>
        <v>71-GRUPO DE TRABAJO DE FORMACION</v>
      </c>
      <c r="C414">
        <f>VLOOKUP($A414,'Plan de acci�n consolidado 2025'!$A$3:$V$504,C$1,0)</f>
        <v>4</v>
      </c>
      <c r="D414" t="str">
        <f>VLOOKUP($A414,'Plan de acci�n consolidado 2025'!$A$3:$V$504,D$1,0)</f>
        <v>Actividad propia</v>
      </c>
      <c r="E414" t="str">
        <f>VLOOKUP($A414,'Plan de acci�n consolidado 2025'!$A$3:$V$504,E$1,0)</f>
        <v>71.3.2</v>
      </c>
      <c r="F414" t="str">
        <f>VLOOKUP($A414,'Plan de acci�n consolidado 2025'!$A$3:$V$504,F$1,0)</f>
        <v>N/A</v>
      </c>
      <c r="G414" t="str">
        <f>VLOOKUP($A414,'Plan de acci�n consolidado 2025'!$A$3:$V$504,G$1,0)</f>
        <v>N/A</v>
      </c>
      <c r="H414" t="str">
        <f>VLOOKUP($A414,'Plan de acci�n consolidado 2025'!$A$3:$V$504,H$1,0)</f>
        <v>N/A</v>
      </c>
      <c r="I414" t="str">
        <f>VLOOKUP($A414,'Plan de acci�n consolidado 2025'!$A$3:$V$504,I$1,0)</f>
        <v>N/A</v>
      </c>
      <c r="J414" t="str">
        <f>VLOOKUP($A414,'Plan de acci�n consolidado 2025'!$A$3:$V$504,J$1,0)</f>
        <v>N/A</v>
      </c>
      <c r="K414" t="str">
        <f>VLOOKUP($A414,'Plan de acci�n consolidado 2025'!$A$3:$V$504,K$1,0)</f>
        <v>N/A</v>
      </c>
      <c r="L414" t="str">
        <f>VLOOKUP($A414,'Plan de acci�n consolidado 2025'!$A$3:$V$504,L$1,0)</f>
        <v>N/A</v>
      </c>
      <c r="M414" t="str">
        <f>VLOOKUP($A414,'Plan de acci�n consolidado 2025'!$A$3:$V$504,M$1,0)</f>
        <v>N/A</v>
      </c>
      <c r="N414" t="str">
        <f>VLOOKUP($A414,'Plan de acci�n consolidado 2025'!$A$3:$V$504,N$1,0)</f>
        <v>N/A</v>
      </c>
      <c r="O414" t="str">
        <f>VLOOKUP($A414,'Plan de acci�n consolidado 2025'!$A$3:$V$504,O$1,0)</f>
        <v>Elaborar un plan de trabajo para la implementación de accesibilidad del campus virtual. (Plan de trabajo).</v>
      </c>
      <c r="P414">
        <f>VLOOKUP($A414,'Plan de acci�n consolidado 2025'!$A$3:$V$504,P$1,0)</f>
        <v>20</v>
      </c>
      <c r="Q414">
        <f>VLOOKUP($A414,'Plan de acci�n consolidado 2025'!$A$3:$V$504,Q$1,0)</f>
        <v>1</v>
      </c>
      <c r="R414" t="str">
        <f>VLOOKUP($A414,'Plan de acci�n consolidado 2025'!$A$3:$V$504,R$1,0)</f>
        <v>Númerica</v>
      </c>
      <c r="S414" t="str">
        <f>VLOOKUP($A414,'Plan de acci�n consolidado 2025'!$A$3:$V$504,S$1,0)</f>
        <v xml:space="preserve"># de plan de trabajo para la implementación de accesibilidad de la plataforma del  campus virtual elaborado / 1 plan de trabajo para la implementación de accesibilidad de la plataforma del  campus virtual  a elaborar. </v>
      </c>
      <c r="T414" s="183" t="str">
        <f>VLOOKUP($A414,'Plan de acci�n consolidado 2025'!$A$3:$V$504,T$1,0)</f>
        <v>2025-03-17</v>
      </c>
      <c r="U414" s="183" t="str">
        <f>VLOOKUP($A414,'Plan de acci�n consolidado 2025'!$A$3:$V$504,U$1,0)</f>
        <v>2025-07-31</v>
      </c>
      <c r="V414" t="str">
        <f>VLOOKUP($A414,'Plan de acci�n consolidado 2025'!$A$3:$V$504,V$1,0)</f>
        <v>71-GRUPO DE TRABAJO DE FORMACION</v>
      </c>
      <c r="W414"/>
      <c r="X414"/>
    </row>
    <row r="415" spans="1:24" x14ac:dyDescent="0.25">
      <c r="A415" s="31" t="s">
        <v>1210</v>
      </c>
      <c r="B415" t="str">
        <f>VLOOKUP($A415,'Plan de acci�n consolidado 2025'!$A$3:$V$504,B$1,0)</f>
        <v>71-GRUPO DE TRABAJO DE FORMACION</v>
      </c>
      <c r="C415">
        <f>VLOOKUP($A415,'Plan de acci�n consolidado 2025'!$A$3:$V$504,C$1,0)</f>
        <v>4</v>
      </c>
      <c r="D415" t="str">
        <f>VLOOKUP($A415,'Plan de acci�n consolidado 2025'!$A$3:$V$504,D$1,0)</f>
        <v>Actividad propia</v>
      </c>
      <c r="E415" t="str">
        <f>VLOOKUP($A415,'Plan de acci�n consolidado 2025'!$A$3:$V$504,E$1,0)</f>
        <v>71.3.3</v>
      </c>
      <c r="F415" t="str">
        <f>VLOOKUP($A415,'Plan de acci�n consolidado 2025'!$A$3:$V$504,F$1,0)</f>
        <v>N/A</v>
      </c>
      <c r="G415" t="str">
        <f>VLOOKUP($A415,'Plan de acci�n consolidado 2025'!$A$3:$V$504,G$1,0)</f>
        <v>N/A</v>
      </c>
      <c r="H415" t="str">
        <f>VLOOKUP($A415,'Plan de acci�n consolidado 2025'!$A$3:$V$504,H$1,0)</f>
        <v>N/A</v>
      </c>
      <c r="I415" t="str">
        <f>VLOOKUP($A415,'Plan de acci�n consolidado 2025'!$A$3:$V$504,I$1,0)</f>
        <v>N/A</v>
      </c>
      <c r="J415" t="str">
        <f>VLOOKUP($A415,'Plan de acci�n consolidado 2025'!$A$3:$V$504,J$1,0)</f>
        <v>N/A</v>
      </c>
      <c r="K415" t="str">
        <f>VLOOKUP($A415,'Plan de acci�n consolidado 2025'!$A$3:$V$504,K$1,0)</f>
        <v>N/A</v>
      </c>
      <c r="L415" t="str">
        <f>VLOOKUP($A415,'Plan de acci�n consolidado 2025'!$A$3:$V$504,L$1,0)</f>
        <v>N/A</v>
      </c>
      <c r="M415" t="str">
        <f>VLOOKUP($A415,'Plan de acci�n consolidado 2025'!$A$3:$V$504,M$1,0)</f>
        <v>N/A</v>
      </c>
      <c r="N415" t="str">
        <f>VLOOKUP($A415,'Plan de acci�n consolidado 2025'!$A$3:$V$504,N$1,0)</f>
        <v>N/A</v>
      </c>
      <c r="O415" t="str">
        <f>VLOOKUP($A415,'Plan de acci�n consolidado 2025'!$A$3:$V$504,O$1,0)</f>
        <v>Ejecutar el plan de trabajo  para la implementación de accesibilidad de la plataforma del campus virtual. (Reporte de avance de la ejecución del plan de trabajo).</v>
      </c>
      <c r="P415">
        <f>VLOOKUP($A415,'Plan de acci�n consolidado 2025'!$A$3:$V$504,P$1,0)</f>
        <v>40</v>
      </c>
      <c r="Q415">
        <f>VLOOKUP($A415,'Plan de acci�n consolidado 2025'!$A$3:$V$504,Q$1,0)</f>
        <v>100</v>
      </c>
      <c r="R415" t="str">
        <f>VLOOKUP($A415,'Plan de acci�n consolidado 2025'!$A$3:$V$504,R$1,0)</f>
        <v>Porcentual</v>
      </c>
      <c r="S415" t="str">
        <f>VLOOKUP($A415,'Plan de acci�n consolidado 2025'!$A$3:$V$504,S$1,0)</f>
        <v>% de plan de trabajo para la implementación de accesibilidad de la plataforma del  campus virtual ejecutado  / 100% de  plan de trabajo para la implementación de accesibilidad de la plataforma del  campus virtual a ejecutar</v>
      </c>
      <c r="T415" s="183" t="str">
        <f>VLOOKUP($A415,'Plan de acci�n consolidado 2025'!$A$3:$V$504,T$1,0)</f>
        <v>2025-04-01</v>
      </c>
      <c r="U415" s="183" t="str">
        <f>VLOOKUP($A415,'Plan de acci�n consolidado 2025'!$A$3:$V$504,U$1,0)</f>
        <v>2025-12-05</v>
      </c>
      <c r="V415" t="str">
        <f>VLOOKUP($A415,'Plan de acci�n consolidado 2025'!$A$3:$V$504,V$1,0)</f>
        <v>71-GRUPO DE TRABAJO DE FORMACION</v>
      </c>
      <c r="W415"/>
      <c r="X415"/>
    </row>
    <row r="416" spans="1:24" x14ac:dyDescent="0.25">
      <c r="A416" s="31" t="s">
        <v>1211</v>
      </c>
      <c r="B416" t="str">
        <f>VLOOKUP($A416,'Plan de acci�n consolidado 2025'!$A$3:$V$504,B$1,0)</f>
        <v>71-GRUPO DE TRABAJO DE FORMACION</v>
      </c>
      <c r="C416">
        <f>VLOOKUP($A416,'Plan de acci�n consolidado 2025'!$A$3:$V$504,C$1,0)</f>
        <v>4</v>
      </c>
      <c r="D416" t="str">
        <f>VLOOKUP($A416,'Plan de acci�n consolidado 2025'!$A$3:$V$504,D$1,0)</f>
        <v>Actividad propia</v>
      </c>
      <c r="E416" t="str">
        <f>VLOOKUP($A416,'Plan de acci�n consolidado 2025'!$A$3:$V$504,E$1,0)</f>
        <v>71.3.4</v>
      </c>
      <c r="F416" t="str">
        <f>VLOOKUP($A416,'Plan de acci�n consolidado 2025'!$A$3:$V$504,F$1,0)</f>
        <v>N/A</v>
      </c>
      <c r="G416" t="str">
        <f>VLOOKUP($A416,'Plan de acci�n consolidado 2025'!$A$3:$V$504,G$1,0)</f>
        <v>N/A</v>
      </c>
      <c r="H416" t="str">
        <f>VLOOKUP($A416,'Plan de acci�n consolidado 2025'!$A$3:$V$504,H$1,0)</f>
        <v>N/A</v>
      </c>
      <c r="I416" t="str">
        <f>VLOOKUP($A416,'Plan de acci�n consolidado 2025'!$A$3:$V$504,I$1,0)</f>
        <v>N/A</v>
      </c>
      <c r="J416" t="str">
        <f>VLOOKUP($A416,'Plan de acci�n consolidado 2025'!$A$3:$V$504,J$1,0)</f>
        <v>N/A</v>
      </c>
      <c r="K416" t="str">
        <f>VLOOKUP($A416,'Plan de acci�n consolidado 2025'!$A$3:$V$504,K$1,0)</f>
        <v>N/A</v>
      </c>
      <c r="L416" t="str">
        <f>VLOOKUP($A416,'Plan de acci�n consolidado 2025'!$A$3:$V$504,L$1,0)</f>
        <v>N/A</v>
      </c>
      <c r="M416" t="str">
        <f>VLOOKUP($A416,'Plan de acci�n consolidado 2025'!$A$3:$V$504,M$1,0)</f>
        <v>N/A</v>
      </c>
      <c r="N416" t="str">
        <f>VLOOKUP($A416,'Plan de acci�n consolidado 2025'!$A$3:$V$504,N$1,0)</f>
        <v>N/A</v>
      </c>
      <c r="O416" t="str">
        <f>VLOOKUP($A416,'Plan de acci�n consolidado 2025'!$A$3:$V$504,O$1,0)</f>
        <v>Elaborar informe de resultados de la accesibilidad de la plataforma del campus virtual. (Informe consolidado de la  accesibilidad)</v>
      </c>
      <c r="P416">
        <f>VLOOKUP($A416,'Plan de acci�n consolidado 2025'!$A$3:$V$504,P$1,0)</f>
        <v>10</v>
      </c>
      <c r="Q416">
        <f>VLOOKUP($A416,'Plan de acci�n consolidado 2025'!$A$3:$V$504,Q$1,0)</f>
        <v>1</v>
      </c>
      <c r="R416" t="str">
        <f>VLOOKUP($A416,'Plan de acci�n consolidado 2025'!$A$3:$V$504,R$1,0)</f>
        <v>Númerica</v>
      </c>
      <c r="S416" t="str">
        <f>VLOOKUP($A416,'Plan de acci�n consolidado 2025'!$A$3:$V$504,S$1,0)</f>
        <v># de informes de resultados de la  caccesibilidad de la plataforma del campus virtual elaborados  / 1  informe de resultados de la accesibilidad de la plataforma del campus virtual a elaborar.</v>
      </c>
      <c r="T416" s="183" t="str">
        <f>VLOOKUP($A416,'Plan de acci�n consolidado 2025'!$A$3:$V$504,T$1,0)</f>
        <v>2025-12-01</v>
      </c>
      <c r="U416" s="183" t="str">
        <f>VLOOKUP($A416,'Plan de acci�n consolidado 2025'!$A$3:$V$504,U$1,0)</f>
        <v>2025-12-12</v>
      </c>
      <c r="V416" t="str">
        <f>VLOOKUP($A416,'Plan de acci�n consolidado 2025'!$A$3:$V$504,V$1,0)</f>
        <v>71-GRUPO DE TRABAJO DE FORMACION</v>
      </c>
      <c r="W416"/>
      <c r="X416"/>
    </row>
    <row r="417" spans="1:24" x14ac:dyDescent="0.25">
      <c r="A417" s="31" t="s">
        <v>1212</v>
      </c>
      <c r="B417" t="str">
        <f>VLOOKUP($A417,'Plan de acci�n consolidado 2025'!$A$3:$V$504,B$1,0)</f>
        <v>71-GRUPO DE TRABAJO DE FORMACION</v>
      </c>
      <c r="C417">
        <f>VLOOKUP($A417,'Plan de acci�n consolidado 2025'!$A$3:$V$504,C$1,0)</f>
        <v>4</v>
      </c>
      <c r="D417" t="str">
        <f>VLOOKUP($A417,'Plan de acci�n consolidado 2025'!$A$3:$V$504,D$1,0)</f>
        <v>Producto</v>
      </c>
      <c r="E417" t="str">
        <f>VLOOKUP($A417,'Plan de acci�n consolidado 2025'!$A$3:$V$504,E$1,0)</f>
        <v>71.4</v>
      </c>
      <c r="F417" t="str">
        <f>VLOOKUP($A417,'Plan de acci�n consolidado 2025'!$A$3:$V$504,F$1,0)</f>
        <v>Operativo</v>
      </c>
      <c r="G417" t="str">
        <f>VLOOKUP($A417,'Plan de acci�n consolidado 2025'!$A$3:$V$504,G$1,0)</f>
        <v xml:space="preserve">Promover el enfoque preventivo, diferencial y territorial en el que hacer misional de la entidad 
</v>
      </c>
      <c r="H417" t="str">
        <f>VLOOKUP($A417,'Plan de acci�n consolidado 2025'!$A$3:$V$504,H$1,0)</f>
        <v xml:space="preserve">Cumplimiento de productos del PAI asociados a Fortacer el Sistema Integral de Gestión Institucional para mejorar la prestación del servicio. 
</v>
      </c>
      <c r="I417" t="str">
        <f>VLOOKUP($A417,'Plan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7" t="str">
        <f>VLOOKUP($A417,'Plan de acci�n consolidado 2025'!$A$3:$V$504,J$1,0)</f>
        <v>N/A</v>
      </c>
      <c r="K417" t="str">
        <f>VLOOKUP($A417,'Plan de acci�n consolidado 2025'!$A$3:$V$504,K$1,0)</f>
        <v>No</v>
      </c>
      <c r="L417" t="str">
        <f>VLOOKUP($A417,'Plan de acci�n consolidado 2025'!$A$3:$V$504,L$1,0)</f>
        <v>C-3599-0200-0005-53105b</v>
      </c>
      <c r="M417" t="str">
        <f>VLOOKUP($A417,'Plan de acci�n consolidado 2025'!$A$3:$V$504,M$1,0)</f>
        <v>Política Servicio al Ciudadano_DIMENSIÓN Gestión con Valores para Resultados</v>
      </c>
      <c r="N417" t="str">
        <f>VLOOKUP($A417,'Plan de acci�n consolidado 2025'!$A$3:$V$504,N$1,0)</f>
        <v>PEI_21;
PES_20230188</v>
      </c>
      <c r="O417" t="str">
        <f>VLOOKUP($A417,'Plan de acci�n consolidado 2025'!$A$3:$V$504,O$1,0)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417">
        <f>VLOOKUP($A417,'Plan de acci�n consolidado 2025'!$A$3:$V$504,P$1,0)</f>
        <v>30</v>
      </c>
      <c r="Q417">
        <f>VLOOKUP($A417,'Plan de acci�n consolidado 2025'!$A$3:$V$504,Q$1,0)</f>
        <v>290</v>
      </c>
      <c r="R417" t="str">
        <f>VLOOKUP($A417,'Plan de acci�n consolidado 2025'!$A$3:$V$504,R$1,0)</f>
        <v>Númerica</v>
      </c>
      <c r="S417" t="str">
        <f>VLOOKUP($A417,'Plan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7" s="183" t="str">
        <f>VLOOKUP($A417,'Plan de acci�n consolidado 2025'!$A$3:$V$504,T$1,0)</f>
        <v>2025-03-01</v>
      </c>
      <c r="U417" s="183" t="str">
        <f>VLOOKUP($A417,'Plan de acci�n consolidado 2025'!$A$3:$V$504,U$1,0)</f>
        <v>2025-12-12</v>
      </c>
      <c r="V417" t="str">
        <f>VLOOKUP($A417,'Plan de acci�n consolidado 2025'!$A$3:$V$504,V$1,0)</f>
        <v>71-GRUPO DE TRABAJO DE FORMACION</v>
      </c>
      <c r="W417"/>
      <c r="X417"/>
    </row>
    <row r="418" spans="1:24" x14ac:dyDescent="0.25">
      <c r="A418" s="31" t="s">
        <v>1213</v>
      </c>
      <c r="B418" t="str">
        <f>VLOOKUP($A418,'Plan de acci�n consolidado 2025'!$A$3:$V$504,B$1,0)</f>
        <v>71-GRUPO DE TRABAJO DE FORMACION</v>
      </c>
      <c r="C418">
        <f>VLOOKUP($A418,'Plan de acci�n consolidado 2025'!$A$3:$V$504,C$1,0)</f>
        <v>4</v>
      </c>
      <c r="D418" t="str">
        <f>VLOOKUP($A418,'Plan de acci�n consolidado 2025'!$A$3:$V$504,D$1,0)</f>
        <v>Actividad propia</v>
      </c>
      <c r="E418" t="str">
        <f>VLOOKUP($A418,'Plan de acci�n consolidado 2025'!$A$3:$V$504,E$1,0)</f>
        <v>71.4.1</v>
      </c>
      <c r="F418" t="str">
        <f>VLOOKUP($A418,'Plan de acci�n consolidado 2025'!$A$3:$V$504,F$1,0)</f>
        <v>N/A</v>
      </c>
      <c r="G418" t="str">
        <f>VLOOKUP($A418,'Plan de acci�n consolidado 2025'!$A$3:$V$504,G$1,0)</f>
        <v>N/A</v>
      </c>
      <c r="H418" t="str">
        <f>VLOOKUP($A418,'Plan de acci�n consolidado 2025'!$A$3:$V$504,H$1,0)</f>
        <v>N/A</v>
      </c>
      <c r="I418" t="str">
        <f>VLOOKUP($A418,'Plan de acci�n consolidado 2025'!$A$3:$V$504,I$1,0)</f>
        <v>N/A</v>
      </c>
      <c r="J418" t="str">
        <f>VLOOKUP($A418,'Plan de acci�n consolidado 2025'!$A$3:$V$504,J$1,0)</f>
        <v>N/A</v>
      </c>
      <c r="K418" t="str">
        <f>VLOOKUP($A418,'Plan de acci�n consolidado 2025'!$A$3:$V$504,K$1,0)</f>
        <v>N/A</v>
      </c>
      <c r="L418" t="str">
        <f>VLOOKUP($A418,'Plan de acci�n consolidado 2025'!$A$3:$V$504,L$1,0)</f>
        <v>N/A</v>
      </c>
      <c r="M418" t="str">
        <f>VLOOKUP($A418,'Plan de acci�n consolidado 2025'!$A$3:$V$504,M$1,0)</f>
        <v>N/A</v>
      </c>
      <c r="N418" t="str">
        <f>VLOOKUP($A418,'Plan de acci�n consolidado 2025'!$A$3:$V$504,N$1,0)</f>
        <v>N/A</v>
      </c>
      <c r="O418" t="str">
        <f>VLOOKUP($A418,'Plan de acci�n consolidado 2025'!$A$3:$V$504,O$1,0)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P418">
        <f>VLOOKUP($A418,'Plan de acci�n consolidado 2025'!$A$3:$V$504,P$1,0)</f>
        <v>70</v>
      </c>
      <c r="Q418">
        <f>VLOOKUP($A418,'Plan de acci�n consolidado 2025'!$A$3:$V$504,Q$1,0)</f>
        <v>290</v>
      </c>
      <c r="R418" t="str">
        <f>VLOOKUP($A418,'Plan de acci�n consolidado 2025'!$A$3:$V$504,R$1,0)</f>
        <v>Númerica</v>
      </c>
      <c r="S418" t="str">
        <f>VLOOKUP($A418,'Plan de acci�n consolidado 2025'!$A$3:$V$504,S$1,0)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8" s="183" t="str">
        <f>VLOOKUP($A418,'Plan de acci�n consolidado 2025'!$A$3:$V$504,T$1,0)</f>
        <v>2025-03-01</v>
      </c>
      <c r="U418" s="183" t="str">
        <f>VLOOKUP($A418,'Plan de acci�n consolidado 2025'!$A$3:$V$504,U$1,0)</f>
        <v>2025-12-12</v>
      </c>
      <c r="V418" t="str">
        <f>VLOOKUP($A418,'Plan de acci�n consolidado 2025'!$A$3:$V$504,V$1,0)</f>
        <v>71-GRUPO DE TRABAJO DE FORMACION</v>
      </c>
      <c r="W418"/>
      <c r="X418"/>
    </row>
    <row r="419" spans="1:24" x14ac:dyDescent="0.25">
      <c r="A419" s="31" t="s">
        <v>1214</v>
      </c>
      <c r="B419" t="str">
        <f>VLOOKUP($A419,'Plan de acci�n consolidado 2025'!$A$3:$V$504,B$1,0)</f>
        <v>71-GRUPO DE TRABAJO DE FORMACION</v>
      </c>
      <c r="C419">
        <f>VLOOKUP($A419,'Plan de acci�n consolidado 2025'!$A$3:$V$504,C$1,0)</f>
        <v>4</v>
      </c>
      <c r="D419" t="str">
        <f>VLOOKUP($A419,'Plan de acci�n consolidado 2025'!$A$3:$V$504,D$1,0)</f>
        <v>Actividad propia</v>
      </c>
      <c r="E419" t="str">
        <f>VLOOKUP($A419,'Plan de acci�n consolidado 2025'!$A$3:$V$504,E$1,0)</f>
        <v>71.4.2</v>
      </c>
      <c r="F419" t="str">
        <f>VLOOKUP($A419,'Plan de acci�n consolidado 2025'!$A$3:$V$504,F$1,0)</f>
        <v>N/A</v>
      </c>
      <c r="G419" t="str">
        <f>VLOOKUP($A419,'Plan de acci�n consolidado 2025'!$A$3:$V$504,G$1,0)</f>
        <v>N/A</v>
      </c>
      <c r="H419" t="str">
        <f>VLOOKUP($A419,'Plan de acci�n consolidado 2025'!$A$3:$V$504,H$1,0)</f>
        <v>N/A</v>
      </c>
      <c r="I419" t="str">
        <f>VLOOKUP($A419,'Plan de acci�n consolidado 2025'!$A$3:$V$504,I$1,0)</f>
        <v>N/A</v>
      </c>
      <c r="J419" t="str">
        <f>VLOOKUP($A419,'Plan de acci�n consolidado 2025'!$A$3:$V$504,J$1,0)</f>
        <v>N/A</v>
      </c>
      <c r="K419" t="str">
        <f>VLOOKUP($A419,'Plan de acci�n consolidado 2025'!$A$3:$V$504,K$1,0)</f>
        <v>N/A</v>
      </c>
      <c r="L419" t="str">
        <f>VLOOKUP($A419,'Plan de acci�n consolidado 2025'!$A$3:$V$504,L$1,0)</f>
        <v>N/A</v>
      </c>
      <c r="M419" t="str">
        <f>VLOOKUP($A419,'Plan de acci�n consolidado 2025'!$A$3:$V$504,M$1,0)</f>
        <v>N/A</v>
      </c>
      <c r="N419" t="str">
        <f>VLOOKUP($A419,'Plan de acci�n consolidado 2025'!$A$3:$V$504,N$1,0)</f>
        <v>N/A</v>
      </c>
      <c r="O419" t="str">
        <f>VLOOKUP($A419,'Plan de acci�n consolidado 2025'!$A$3:$V$504,O$1,0)</f>
        <v>Elaborar informe final de las Jornadas de Formación (Capacitaciones, Sensibilizaciones, Jornada de Información) en Metrología Legal y Reglamentos Técnicos. (Informe final con resultados de la actividad, elaborado).</v>
      </c>
      <c r="P419">
        <f>VLOOKUP($A419,'Plan de acci�n consolidado 2025'!$A$3:$V$504,P$1,0)</f>
        <v>30</v>
      </c>
      <c r="Q419">
        <f>VLOOKUP($A419,'Plan de acci�n consolidado 2025'!$A$3:$V$504,Q$1,0)</f>
        <v>1</v>
      </c>
      <c r="R419" t="str">
        <f>VLOOKUP($A419,'Plan de acci�n consolidado 2025'!$A$3:$V$504,R$1,0)</f>
        <v>Númerica</v>
      </c>
      <c r="S419" t="str">
        <f>VLOOKUP($A419,'Plan de acci�n consolidado 2025'!$A$3:$V$504,S$1,0)</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T419" s="183" t="str">
        <f>VLOOKUP($A419,'Plan de acci�n consolidado 2025'!$A$3:$V$504,T$1,0)</f>
        <v>2025-12-01</v>
      </c>
      <c r="U419" s="183" t="str">
        <f>VLOOKUP($A419,'Plan de acci�n consolidado 2025'!$A$3:$V$504,U$1,0)</f>
        <v>2025-12-12</v>
      </c>
      <c r="V419" t="str">
        <f>VLOOKUP($A419,'Plan de acci�n consolidado 2025'!$A$3:$V$504,V$1,0)</f>
        <v>71-GRUPO DE TRABAJO DE FORMACION</v>
      </c>
      <c r="W419"/>
      <c r="X419"/>
    </row>
    <row r="420" spans="1:24" x14ac:dyDescent="0.25">
      <c r="A420" s="31" t="s">
        <v>1294</v>
      </c>
      <c r="B420" t="str">
        <f>VLOOKUP($A420,'Plan de acci�n consolidado 2025'!$A$3:$V$504,B$1,0)</f>
        <v>3003-GRUPO DE TRABAJO DE APOYO A LA RED NACIONAL DE PROTECCIÓN  AL CONSUMIDOR</v>
      </c>
      <c r="C420">
        <f>VLOOKUP($A420,'Plan de acci�n consolidado 2025'!$A$3:$V$504,C$1,0)</f>
        <v>3</v>
      </c>
      <c r="D420" t="str">
        <f>VLOOKUP($A420,'Plan de acci�n consolidado 2025'!$A$3:$V$504,D$1,0)</f>
        <v>Producto</v>
      </c>
      <c r="E420" t="str">
        <f>VLOOKUP($A420,'Plan de acci�n consolidado 2025'!$A$3:$V$504,E$1,0)</f>
        <v>3003.1</v>
      </c>
      <c r="F420" t="str">
        <f>VLOOKUP($A420,'Plan de acci�n consolidado 2025'!$A$3:$V$504,F$1,0)</f>
        <v>Operativo</v>
      </c>
      <c r="G420" t="str">
        <f>VLOOKUP($A420,'Plan de acci�n consolidado 2025'!$A$3:$V$504,G$1,0)</f>
        <v xml:space="preserve">Promover el enfoque preventivo, diferencial y territorial en el que hacer misional de la entidad 
</v>
      </c>
      <c r="H420" t="str">
        <f>VLOOKUP($A420,'Plan de acci�n consolidado 2025'!$A$3:$V$504,H$1,0)</f>
        <v xml:space="preserve">Cumplimiento de productos del PAI asociados a Promover el enfoque preventivo, diferencial y territorial en el que hacer misional de la entidad 
</v>
      </c>
      <c r="I420" t="str">
        <f>VLOOKUP($A420,'Plan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0" t="str">
        <f>VLOOKUP($A420,'Plan de acci�n consolidado 2025'!$A$3:$V$504,J$1,0)</f>
        <v>N/A</v>
      </c>
      <c r="K420" t="str">
        <f>VLOOKUP($A420,'Plan de acci�n consolidado 2025'!$A$3:$V$504,K$1,0)</f>
        <v>Si</v>
      </c>
      <c r="L420" t="str">
        <f>VLOOKUP($A420,'Plan de acci�n consolidado 2025'!$A$3:$V$504,L$1,0)</f>
        <v>C-3503-0200-0009-40401c</v>
      </c>
      <c r="M420" t="str">
        <f>VLOOKUP($A420,'Plan de acci�n consolidado 2025'!$A$3:$V$504,M$1,0)</f>
        <v>Política Servicio al Ciudadano_DIMENSIÓN Gestión con Valores para Resultados</v>
      </c>
      <c r="N420" t="str">
        <f>VLOOKUP($A420,'Plan de acci�n consolidado 2025'!$A$3:$V$504,N$1,0)</f>
        <v>PND_8_Fortalecer lasCapacidades yConocimiento sobreDerechos yDeberesDe las relacionesDeConsumo</v>
      </c>
      <c r="O420" t="str">
        <f>VLOOKUP($A420,'Plan de acci�n consolidado 2025'!$A$3:$V$504,O$1,0)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20">
        <f>VLOOKUP($A420,'Plan de acci�n consolidado 2025'!$A$3:$V$504,P$1,0)</f>
        <v>20</v>
      </c>
      <c r="Q420">
        <f>VLOOKUP($A420,'Plan de acci�n consolidado 2025'!$A$3:$V$504,Q$1,0)</f>
        <v>100</v>
      </c>
      <c r="R420" t="str">
        <f>VLOOKUP($A420,'Plan de acci�n consolidado 2025'!$A$3:$V$504,R$1,0)</f>
        <v>Porcentual</v>
      </c>
      <c r="S420" t="str">
        <f>VLOOKUP($A420,'Plan de acci�n consolidado 2025'!$A$3:$V$504,S$1,0)</f>
        <v>% de avance ejecutado / 100% de meta % programada</v>
      </c>
      <c r="T420" s="183" t="str">
        <f>VLOOKUP($A420,'Plan de acci�n consolidado 2025'!$A$3:$V$504,T$1,0)</f>
        <v>2025-01-13</v>
      </c>
      <c r="U420" s="183" t="str">
        <f>VLOOKUP($A420,'Plan de acci�n consolidado 2025'!$A$3:$V$504,U$1,0)</f>
        <v>2025-12-31</v>
      </c>
      <c r="V420" t="str">
        <f>VLOOKUP($A420,'Plan de acci�n consolidado 2025'!$A$3:$V$504,V$1,0)</f>
        <v>3000-DESPACHO DEL SUPERINTENDENTE DELEGADO PARA LA PROTECCIÓN DEL CONSUMIDOR;
3003-GRUPO DE TRABAJO DE APOYO A LA RED NACIONAL DE PROTECCIÓN  AL CONSUMIDOR</v>
      </c>
      <c r="W420"/>
      <c r="X420"/>
    </row>
    <row r="421" spans="1:24" x14ac:dyDescent="0.25">
      <c r="A421" s="31" t="s">
        <v>1297</v>
      </c>
      <c r="B421" t="str">
        <f>VLOOKUP($A421,'Plan de acci�n consolidado 2025'!$A$3:$V$504,B$1,0)</f>
        <v>3003-GRUPO DE TRABAJO DE APOYO A LA RED NACIONAL DE PROTECCIÓN  AL CONSUMIDOR</v>
      </c>
      <c r="C421">
        <f>VLOOKUP($A421,'Plan de acci�n consolidado 2025'!$A$3:$V$504,C$1,0)</f>
        <v>3</v>
      </c>
      <c r="D421" t="str">
        <f>VLOOKUP($A421,'Plan de acci�n consolidado 2025'!$A$3:$V$504,D$1,0)</f>
        <v>Actividad propia</v>
      </c>
      <c r="E421" t="str">
        <f>VLOOKUP($A421,'Plan de acci�n consolidado 2025'!$A$3:$V$504,E$1,0)</f>
        <v>3003.1.1</v>
      </c>
      <c r="F421" t="str">
        <f>VLOOKUP($A421,'Plan de acci�n consolidado 2025'!$A$3:$V$504,F$1,0)</f>
        <v>N/A</v>
      </c>
      <c r="G421" t="str">
        <f>VLOOKUP($A421,'Plan de acci�n consolidado 2025'!$A$3:$V$504,G$1,0)</f>
        <v>N/A</v>
      </c>
      <c r="H421" t="str">
        <f>VLOOKUP($A421,'Plan de acci�n consolidado 2025'!$A$3:$V$504,H$1,0)</f>
        <v>N/A</v>
      </c>
      <c r="I421" t="str">
        <f>VLOOKUP($A421,'Plan de acci�n consolidado 2025'!$A$3:$V$504,I$1,0)</f>
        <v>N/A</v>
      </c>
      <c r="J421" t="str">
        <f>VLOOKUP($A421,'Plan de acci�n consolidado 2025'!$A$3:$V$504,J$1,0)</f>
        <v>N/A</v>
      </c>
      <c r="K421" t="str">
        <f>VLOOKUP($A421,'Plan de acci�n consolidado 2025'!$A$3:$V$504,K$1,0)</f>
        <v>N/A</v>
      </c>
      <c r="L421" t="str">
        <f>VLOOKUP($A421,'Plan de acci�n consolidado 2025'!$A$3:$V$504,L$1,0)</f>
        <v>N/A</v>
      </c>
      <c r="M421" t="str">
        <f>VLOOKUP($A421,'Plan de acci�n consolidado 2025'!$A$3:$V$504,M$1,0)</f>
        <v>N/A</v>
      </c>
      <c r="N421" t="str">
        <f>VLOOKUP($A421,'Plan de acci�n consolidado 2025'!$A$3:$V$504,N$1,0)</f>
        <v>N/A</v>
      </c>
      <c r="O421" t="str">
        <f>VLOOKUP($A421,'Plan de acci�n consolidado 2025'!$A$3:$V$504,O$1,0)</f>
        <v>Definir el Plan de difusión (incluye actividades, responsables, fechas y las metas de atenciones, divulgaciones, capacitaciones, sensibilizaciones y campañas .) (Documento Plan de difusión)</v>
      </c>
      <c r="P421">
        <f>VLOOKUP($A421,'Plan de acci�n consolidado 2025'!$A$3:$V$504,P$1,0)</f>
        <v>30</v>
      </c>
      <c r="Q421">
        <f>VLOOKUP($A421,'Plan de acci�n consolidado 2025'!$A$3:$V$504,Q$1,0)</f>
        <v>1</v>
      </c>
      <c r="R421" t="str">
        <f>VLOOKUP($A421,'Plan de acci�n consolidado 2025'!$A$3:$V$504,R$1,0)</f>
        <v>Númerica</v>
      </c>
      <c r="S421" t="str">
        <f>VLOOKUP($A421,'Plan de acci�n consolidado 2025'!$A$3:$V$504,S$1,0)</f>
        <v># de Plan estratégico y cronograma realizado / 1 Plan estratégico y cronograma programado</v>
      </c>
      <c r="T421" s="183" t="str">
        <f>VLOOKUP($A421,'Plan de acci�n consolidado 2025'!$A$3:$V$504,T$1,0)</f>
        <v>2025-01-13</v>
      </c>
      <c r="U421" s="183" t="str">
        <f>VLOOKUP($A421,'Plan de acci�n consolidado 2025'!$A$3:$V$504,U$1,0)</f>
        <v>2025-02-03</v>
      </c>
      <c r="V421" t="str">
        <f>VLOOKUP($A421,'Plan de acci�n consolidado 2025'!$A$3:$V$504,V$1,0)</f>
        <v>3003-GRUPO DE TRABAJO DE APOYO A LA RED NACIONAL DE PROTECCIÓN  AL CONSUMIDOR</v>
      </c>
      <c r="W421"/>
      <c r="X421"/>
    </row>
    <row r="422" spans="1:24" x14ac:dyDescent="0.25">
      <c r="A422" s="31" t="s">
        <v>1299</v>
      </c>
      <c r="B422" t="str">
        <f>VLOOKUP($A422,'Plan de acci�n consolidado 2025'!$A$3:$V$504,B$1,0)</f>
        <v>3003-GRUPO DE TRABAJO DE APOYO A LA RED NACIONAL DE PROTECCIÓN  AL CONSUMIDOR</v>
      </c>
      <c r="C422">
        <f>VLOOKUP($A422,'Plan de acci�n consolidado 2025'!$A$3:$V$504,C$1,0)</f>
        <v>3</v>
      </c>
      <c r="D422" t="str">
        <f>VLOOKUP($A422,'Plan de acci�n consolidado 2025'!$A$3:$V$504,D$1,0)</f>
        <v>Actividad sin participaci�n</v>
      </c>
      <c r="E422" t="str">
        <f>VLOOKUP($A422,'Plan de acci�n consolidado 2025'!$A$3:$V$504,E$1,0)</f>
        <v>3003.1.2</v>
      </c>
      <c r="F422" t="str">
        <f>VLOOKUP($A422,'Plan de acci�n consolidado 2025'!$A$3:$V$504,F$1,0)</f>
        <v>N/A</v>
      </c>
      <c r="G422" t="str">
        <f>VLOOKUP($A422,'Plan de acci�n consolidado 2025'!$A$3:$V$504,G$1,0)</f>
        <v>N/A</v>
      </c>
      <c r="H422" t="str">
        <f>VLOOKUP($A422,'Plan de acci�n consolidado 2025'!$A$3:$V$504,H$1,0)</f>
        <v>N/A</v>
      </c>
      <c r="I422" t="str">
        <f>VLOOKUP($A422,'Plan de acci�n consolidado 2025'!$A$3:$V$504,I$1,0)</f>
        <v>N/A</v>
      </c>
      <c r="J422" t="str">
        <f>VLOOKUP($A422,'Plan de acci�n consolidado 2025'!$A$3:$V$504,J$1,0)</f>
        <v>N/A</v>
      </c>
      <c r="K422" t="str">
        <f>VLOOKUP($A422,'Plan de acci�n consolidado 2025'!$A$3:$V$504,K$1,0)</f>
        <v>N/A</v>
      </c>
      <c r="L422" t="str">
        <f>VLOOKUP($A422,'Plan de acci�n consolidado 2025'!$A$3:$V$504,L$1,0)</f>
        <v>N/A</v>
      </c>
      <c r="M422" t="str">
        <f>VLOOKUP($A422,'Plan de acci�n consolidado 2025'!$A$3:$V$504,M$1,0)</f>
        <v>N/A</v>
      </c>
      <c r="N422" t="str">
        <f>VLOOKUP($A422,'Plan de acci�n consolidado 2025'!$A$3:$V$504,N$1,0)</f>
        <v>N/A</v>
      </c>
      <c r="O422" t="str">
        <f>VLOOKUP($A422,'Plan de acci�n consolidado 2025'!$A$3:$V$504,O$1,0)</f>
        <v>Aprobar el Plan de difusión (Plan Estratégico y Cronograma aprobado por el Coordinador de la RNPC Y/o otras áreas participantes de requerirse.)</v>
      </c>
      <c r="P422">
        <f>VLOOKUP($A422,'Plan de acci�n consolidado 2025'!$A$3:$V$504,P$1,0)</f>
        <v>0</v>
      </c>
      <c r="Q422">
        <f>VLOOKUP($A422,'Plan de acci�n consolidado 2025'!$A$3:$V$504,Q$1,0)</f>
        <v>1</v>
      </c>
      <c r="R422" t="str">
        <f>VLOOKUP($A422,'Plan de acci�n consolidado 2025'!$A$3:$V$504,R$1,0)</f>
        <v>Númerica</v>
      </c>
      <c r="S422" t="str">
        <f>VLOOKUP($A422,'Plan de acci�n consolidado 2025'!$A$3:$V$504,S$1,0)</f>
        <v># de Plan Estratégico y Cronograma de las actividades misionales de la RNPC, aprobado. / 1 Plan Estratégico y Cronograma de las actividades misionales de la RNPC, programado.</v>
      </c>
      <c r="T422" s="183" t="str">
        <f>VLOOKUP($A422,'Plan de acci�n consolidado 2025'!$A$3:$V$504,T$1,0)</f>
        <v>2025-02-03</v>
      </c>
      <c r="U422" s="183" t="str">
        <f>VLOOKUP($A422,'Plan de acci�n consolidado 2025'!$A$3:$V$504,U$1,0)</f>
        <v>2025-02-28</v>
      </c>
      <c r="V422" t="str">
        <f>VLOOKUP($A422,'Plan de acci�n consolidado 2025'!$A$3:$V$504,V$1,0)</f>
        <v>3000-DESPACHO DEL SUPERINTENDENTE DELEGADO PARA LA PROTECCIÓN DEL CONSUMIDOR</v>
      </c>
      <c r="W422"/>
      <c r="X422"/>
    </row>
    <row r="423" spans="1:24" x14ac:dyDescent="0.25">
      <c r="A423" s="31" t="s">
        <v>1302</v>
      </c>
      <c r="B423" t="str">
        <f>VLOOKUP($A423,'Plan de acci�n consolidado 2025'!$A$3:$V$504,B$1,0)</f>
        <v>3003-GRUPO DE TRABAJO DE APOYO A LA RED NACIONAL DE PROTECCIÓN  AL CONSUMIDOR</v>
      </c>
      <c r="C423">
        <f>VLOOKUP($A423,'Plan de acci�n consolidado 2025'!$A$3:$V$504,C$1,0)</f>
        <v>3</v>
      </c>
      <c r="D423" t="str">
        <f>VLOOKUP($A423,'Plan de acci�n consolidado 2025'!$A$3:$V$504,D$1,0)</f>
        <v>Actividad propia</v>
      </c>
      <c r="E423" t="str">
        <f>VLOOKUP($A423,'Plan de acci�n consolidado 2025'!$A$3:$V$504,E$1,0)</f>
        <v>3003.1.3</v>
      </c>
      <c r="F423" t="str">
        <f>VLOOKUP($A423,'Plan de acci�n consolidado 2025'!$A$3:$V$504,F$1,0)</f>
        <v>N/A</v>
      </c>
      <c r="G423" t="str">
        <f>VLOOKUP($A423,'Plan de acci�n consolidado 2025'!$A$3:$V$504,G$1,0)</f>
        <v>N/A</v>
      </c>
      <c r="H423" t="str">
        <f>VLOOKUP($A423,'Plan de acci�n consolidado 2025'!$A$3:$V$504,H$1,0)</f>
        <v>N/A</v>
      </c>
      <c r="I423" t="str">
        <f>VLOOKUP($A423,'Plan de acci�n consolidado 2025'!$A$3:$V$504,I$1,0)</f>
        <v>N/A</v>
      </c>
      <c r="J423" t="str">
        <f>VLOOKUP($A423,'Plan de acci�n consolidado 2025'!$A$3:$V$504,J$1,0)</f>
        <v>N/A</v>
      </c>
      <c r="K423" t="str">
        <f>VLOOKUP($A423,'Plan de acci�n consolidado 2025'!$A$3:$V$504,K$1,0)</f>
        <v>N/A</v>
      </c>
      <c r="L423" t="str">
        <f>VLOOKUP($A423,'Plan de acci�n consolidado 2025'!$A$3:$V$504,L$1,0)</f>
        <v>N/A</v>
      </c>
      <c r="M423" t="str">
        <f>VLOOKUP($A423,'Plan de acci�n consolidado 2025'!$A$3:$V$504,M$1,0)</f>
        <v>N/A</v>
      </c>
      <c r="N423" t="str">
        <f>VLOOKUP($A423,'Plan de acci�n consolidado 2025'!$A$3:$V$504,N$1,0)</f>
        <v>N/A</v>
      </c>
      <c r="O423" t="str">
        <f>VLOOKUP($A423,'Plan de acci�n consolidado 2025'!$A$3:$V$504,O$1,0)</f>
        <v>Ejecutar el Plan de difusión  (Seguimiento trimestral plan y evidencias de ejecución)</v>
      </c>
      <c r="P423">
        <f>VLOOKUP($A423,'Plan de acci�n consolidado 2025'!$A$3:$V$504,P$1,0)</f>
        <v>70</v>
      </c>
      <c r="Q423">
        <f>VLOOKUP($A423,'Plan de acci�n consolidado 2025'!$A$3:$V$504,Q$1,0)</f>
        <v>100</v>
      </c>
      <c r="R423" t="str">
        <f>VLOOKUP($A423,'Plan de acci�n consolidado 2025'!$A$3:$V$504,R$1,0)</f>
        <v>Porcentual</v>
      </c>
      <c r="S423" t="str">
        <f>VLOOKUP($A423,'Plan de acci�n consolidado 2025'!$A$3:$V$504,S$1,0)</f>
        <v>% de avance porcentual de las actividades programadas / 100% de Total porcentaje del plan a ejecutar</v>
      </c>
      <c r="T423" s="183" t="str">
        <f>VLOOKUP($A423,'Plan de acci�n consolidado 2025'!$A$3:$V$504,T$1,0)</f>
        <v>2025-02-03</v>
      </c>
      <c r="U423" s="183" t="str">
        <f>VLOOKUP($A423,'Plan de acci�n consolidado 2025'!$A$3:$V$504,U$1,0)</f>
        <v>2025-12-31</v>
      </c>
      <c r="V423" t="str">
        <f>VLOOKUP($A423,'Plan de acci�n consolidado 2025'!$A$3:$V$504,V$1,0)</f>
        <v>3003-GRUPO DE TRABAJO DE APOYO A LA RED NACIONAL DE PROTECCIÓN  AL CONSUMIDOR</v>
      </c>
      <c r="W423"/>
      <c r="X423"/>
    </row>
    <row r="424" spans="1:24" x14ac:dyDescent="0.25">
      <c r="A424" s="31" t="s">
        <v>1303</v>
      </c>
      <c r="B424" t="str">
        <f>VLOOKUP($A424,'Plan de acci�n consolidado 2025'!$A$3:$V$504,B$1,0)</f>
        <v>3003-GRUPO DE TRABAJO DE APOYO A LA RED NACIONAL DE PROTECCIÓN  AL CONSUMIDOR</v>
      </c>
      <c r="C424">
        <f>VLOOKUP($A424,'Plan de acci�n consolidado 2025'!$A$3:$V$504,C$1,0)</f>
        <v>3</v>
      </c>
      <c r="D424" t="str">
        <f>VLOOKUP($A424,'Plan de acci�n consolidado 2025'!$A$3:$V$504,D$1,0)</f>
        <v>Producto</v>
      </c>
      <c r="E424" t="str">
        <f>VLOOKUP($A424,'Plan de acci�n consolidado 2025'!$A$3:$V$504,E$1,0)</f>
        <v>3003.2</v>
      </c>
      <c r="F424" t="str">
        <f>VLOOKUP($A424,'Plan de acci�n consolidado 2025'!$A$3:$V$504,F$1,0)</f>
        <v>Operativo</v>
      </c>
      <c r="G424" t="str">
        <f>VLOOKUP($A424,'Plan de acci�n consolidado 2025'!$A$3:$V$504,G$1,0)</f>
        <v>Mejorar la oportunidad en la atención de trámites y servicios.</v>
      </c>
      <c r="H424" t="str">
        <f>VLOOKUP($A424,'Plan de acci�n consolidado 2025'!$A$3:$V$504,H$1,0)</f>
        <v>Avance promedio de cumplimiento de productos asociados a mejorar la oportunidad en la atención de trámites y servicios.</v>
      </c>
      <c r="I424" t="str">
        <f>VLOOKUP($A424,'Plan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24" t="str">
        <f>VLOOKUP($A424,'Plan de acci�n consolidado 2025'!$A$3:$V$504,J$1,0)</f>
        <v>N/A</v>
      </c>
      <c r="K424" t="str">
        <f>VLOOKUP($A424,'Plan de acci�n consolidado 2025'!$A$3:$V$504,K$1,0)</f>
        <v>No</v>
      </c>
      <c r="L424" t="str">
        <f>VLOOKUP($A424,'Plan de acci�n consolidado 2025'!$A$3:$V$504,L$1,0)</f>
        <v>C-3503-0200-0009-40401c</v>
      </c>
      <c r="M424" t="str">
        <f>VLOOKUP($A424,'Plan de acci�n consolidado 2025'!$A$3:$V$504,M$1,0)</f>
        <v>Política Servicio al Ciudadano_DIMENSIÓN Gestión con Valores para Resultados</v>
      </c>
      <c r="N424" t="str">
        <f>VLOOKUP($A424,'Plan de acci�n consolidado 2025'!$A$3:$V$504,N$1,0)</f>
        <v>N/A</v>
      </c>
      <c r="O424" t="str">
        <f>VLOOKUP($A424,'Plan de acci�n consolidado 2025'!$A$3:$V$504,O$1,0)</f>
        <v>Arreglos Directos desarrollados a través de las atenciones de las Casas y Rutas del Consumidor, realizados. (Informe final)</v>
      </c>
      <c r="P424">
        <f>VLOOKUP($A424,'Plan de acci�n consolidado 2025'!$A$3:$V$504,P$1,0)</f>
        <v>10</v>
      </c>
      <c r="Q424">
        <f>VLOOKUP($A424,'Plan de acci�n consolidado 2025'!$A$3:$V$504,Q$1,0)</f>
        <v>40</v>
      </c>
      <c r="R424" t="str">
        <f>VLOOKUP($A424,'Plan de acci�n consolidado 2025'!$A$3:$V$504,R$1,0)</f>
        <v>Porcentual</v>
      </c>
      <c r="S424" t="str">
        <f>VLOOKUP($A424,'Plan de acci�n consolidado 2025'!$A$3:$V$504,S$1,0)</f>
        <v>% de encuentros realizados / 40% de invitaciones enviadas</v>
      </c>
      <c r="T424" s="183" t="str">
        <f>VLOOKUP($A424,'Plan de acci�n consolidado 2025'!$A$3:$V$504,T$1,0)</f>
        <v>2025-02-03</v>
      </c>
      <c r="U424" s="183" t="str">
        <f>VLOOKUP($A424,'Plan de acci�n consolidado 2025'!$A$3:$V$504,U$1,0)</f>
        <v>2025-12-31</v>
      </c>
      <c r="V424" t="str">
        <f>VLOOKUP($A424,'Plan de acci�n consolidado 2025'!$A$3:$V$504,V$1,0)</f>
        <v>3003-GRUPO DE TRABAJO DE APOYO A LA RED NACIONAL DE PROTECCIÓN  AL CONSUMIDOR</v>
      </c>
      <c r="W424"/>
      <c r="X424"/>
    </row>
    <row r="425" spans="1:24" x14ac:dyDescent="0.25">
      <c r="A425" s="31" t="s">
        <v>1305</v>
      </c>
      <c r="B425" t="str">
        <f>VLOOKUP($A425,'Plan de acci�n consolidado 2025'!$A$3:$V$504,B$1,0)</f>
        <v>3003-GRUPO DE TRABAJO DE APOYO A LA RED NACIONAL DE PROTECCIÓN  AL CONSUMIDOR</v>
      </c>
      <c r="C425">
        <f>VLOOKUP($A425,'Plan de acci�n consolidado 2025'!$A$3:$V$504,C$1,0)</f>
        <v>3</v>
      </c>
      <c r="D425" t="str">
        <f>VLOOKUP($A425,'Plan de acci�n consolidado 2025'!$A$3:$V$504,D$1,0)</f>
        <v>Actividad propia</v>
      </c>
      <c r="E425" t="str">
        <f>VLOOKUP($A425,'Plan de acci�n consolidado 2025'!$A$3:$V$504,E$1,0)</f>
        <v>3003.2.1</v>
      </c>
      <c r="F425" t="str">
        <f>VLOOKUP($A425,'Plan de acci�n consolidado 2025'!$A$3:$V$504,F$1,0)</f>
        <v>N/A</v>
      </c>
      <c r="G425" t="str">
        <f>VLOOKUP($A425,'Plan de acci�n consolidado 2025'!$A$3:$V$504,G$1,0)</f>
        <v>N/A</v>
      </c>
      <c r="H425" t="str">
        <f>VLOOKUP($A425,'Plan de acci�n consolidado 2025'!$A$3:$V$504,H$1,0)</f>
        <v>N/A</v>
      </c>
      <c r="I425" t="str">
        <f>VLOOKUP($A425,'Plan de acci�n consolidado 2025'!$A$3:$V$504,I$1,0)</f>
        <v>N/A</v>
      </c>
      <c r="J425" t="str">
        <f>VLOOKUP($A425,'Plan de acci�n consolidado 2025'!$A$3:$V$504,J$1,0)</f>
        <v>N/A</v>
      </c>
      <c r="K425" t="str">
        <f>VLOOKUP($A425,'Plan de acci�n consolidado 2025'!$A$3:$V$504,K$1,0)</f>
        <v>N/A</v>
      </c>
      <c r="L425" t="str">
        <f>VLOOKUP($A425,'Plan de acci�n consolidado 2025'!$A$3:$V$504,L$1,0)</f>
        <v>N/A</v>
      </c>
      <c r="M425" t="str">
        <f>VLOOKUP($A425,'Plan de acci�n consolidado 2025'!$A$3:$V$504,M$1,0)</f>
        <v>N/A</v>
      </c>
      <c r="N425" t="str">
        <f>VLOOKUP($A425,'Plan de acci�n consolidado 2025'!$A$3:$V$504,N$1,0)</f>
        <v>N/A</v>
      </c>
      <c r="O425" t="str">
        <f>VLOOKUP($A425,'Plan de acci�n consolidado 2025'!$A$3:$V$504,O$1,0)</f>
        <v>Realizar invitaciones de servicio arreglo directo (Informe trimestral acumulado) (Informe elaborado de las invitaciones servicio arreglo directo)</v>
      </c>
      <c r="P425">
        <f>VLOOKUP($A425,'Plan de acci�n consolidado 2025'!$A$3:$V$504,P$1,0)</f>
        <v>30</v>
      </c>
      <c r="Q425">
        <f>VLOOKUP($A425,'Plan de acci�n consolidado 2025'!$A$3:$V$504,Q$1,0)</f>
        <v>4000</v>
      </c>
      <c r="R425" t="str">
        <f>VLOOKUP($A425,'Plan de acci�n consolidado 2025'!$A$3:$V$504,R$1,0)</f>
        <v>Númerica</v>
      </c>
      <c r="S425" t="str">
        <f>VLOOKUP($A425,'Plan de acci�n consolidado 2025'!$A$3:$V$504,S$1,0)</f>
        <v># de invitaciones realizadas / 4000 invitaciones programadas</v>
      </c>
      <c r="T425" s="183" t="str">
        <f>VLOOKUP($A425,'Plan de acci�n consolidado 2025'!$A$3:$V$504,T$1,0)</f>
        <v>2025-02-03</v>
      </c>
      <c r="U425" s="183" t="str">
        <f>VLOOKUP($A425,'Plan de acci�n consolidado 2025'!$A$3:$V$504,U$1,0)</f>
        <v>2025-12-31</v>
      </c>
      <c r="V425" t="str">
        <f>VLOOKUP($A425,'Plan de acci�n consolidado 2025'!$A$3:$V$504,V$1,0)</f>
        <v>3003-GRUPO DE TRABAJO DE APOYO A LA RED NACIONAL DE PROTECCIÓN  AL CONSUMIDOR</v>
      </c>
      <c r="W425"/>
      <c r="X425"/>
    </row>
    <row r="426" spans="1:24" x14ac:dyDescent="0.25">
      <c r="A426" s="31" t="s">
        <v>1307</v>
      </c>
      <c r="B426" t="str">
        <f>VLOOKUP($A426,'Plan de acci�n consolidado 2025'!$A$3:$V$504,B$1,0)</f>
        <v>3003-GRUPO DE TRABAJO DE APOYO A LA RED NACIONAL DE PROTECCIÓN  AL CONSUMIDOR</v>
      </c>
      <c r="C426">
        <f>VLOOKUP($A426,'Plan de acci�n consolidado 2025'!$A$3:$V$504,C$1,0)</f>
        <v>3</v>
      </c>
      <c r="D426" t="str">
        <f>VLOOKUP($A426,'Plan de acci�n consolidado 2025'!$A$3:$V$504,D$1,0)</f>
        <v>Actividad propia</v>
      </c>
      <c r="E426" t="str">
        <f>VLOOKUP($A426,'Plan de acci�n consolidado 2025'!$A$3:$V$504,E$1,0)</f>
        <v>3003.2.2</v>
      </c>
      <c r="F426" t="str">
        <f>VLOOKUP($A426,'Plan de acci�n consolidado 2025'!$A$3:$V$504,F$1,0)</f>
        <v>N/A</v>
      </c>
      <c r="G426" t="str">
        <f>VLOOKUP($A426,'Plan de acci�n consolidado 2025'!$A$3:$V$504,G$1,0)</f>
        <v>N/A</v>
      </c>
      <c r="H426" t="str">
        <f>VLOOKUP($A426,'Plan de acci�n consolidado 2025'!$A$3:$V$504,H$1,0)</f>
        <v>N/A</v>
      </c>
      <c r="I426" t="str">
        <f>VLOOKUP($A426,'Plan de acci�n consolidado 2025'!$A$3:$V$504,I$1,0)</f>
        <v>N/A</v>
      </c>
      <c r="J426" t="str">
        <f>VLOOKUP($A426,'Plan de acci�n consolidado 2025'!$A$3:$V$504,J$1,0)</f>
        <v>N/A</v>
      </c>
      <c r="K426" t="str">
        <f>VLOOKUP($A426,'Plan de acci�n consolidado 2025'!$A$3:$V$504,K$1,0)</f>
        <v>N/A</v>
      </c>
      <c r="L426" t="str">
        <f>VLOOKUP($A426,'Plan de acci�n consolidado 2025'!$A$3:$V$504,L$1,0)</f>
        <v>N/A</v>
      </c>
      <c r="M426" t="str">
        <f>VLOOKUP($A426,'Plan de acci�n consolidado 2025'!$A$3:$V$504,M$1,0)</f>
        <v>N/A</v>
      </c>
      <c r="N426" t="str">
        <f>VLOOKUP($A426,'Plan de acci�n consolidado 2025'!$A$3:$V$504,N$1,0)</f>
        <v>N/A</v>
      </c>
      <c r="O426" t="str">
        <f>VLOOKUP($A426,'Plan de acci�n consolidado 2025'!$A$3:$V$504,O$1,0)</f>
        <v>Realizar Jornada Nacional de las soluciones en materia de protección al consumidor  (Informe jornada Nacional de las soluciones en materia de protección al consumidor)</v>
      </c>
      <c r="P426">
        <f>VLOOKUP($A426,'Plan de acci�n consolidado 2025'!$A$3:$V$504,P$1,0)</f>
        <v>30</v>
      </c>
      <c r="Q426">
        <f>VLOOKUP($A426,'Plan de acci�n consolidado 2025'!$A$3:$V$504,Q$1,0)</f>
        <v>4</v>
      </c>
      <c r="R426" t="str">
        <f>VLOOKUP($A426,'Plan de acci�n consolidado 2025'!$A$3:$V$504,R$1,0)</f>
        <v>Númerica</v>
      </c>
      <c r="S426" t="str">
        <f>VLOOKUP($A426,'Plan de acci�n consolidado 2025'!$A$3:$V$504,S$1,0)</f>
        <v># de jornadas realizadas / 4 jornadas programadas</v>
      </c>
      <c r="T426" s="183" t="str">
        <f>VLOOKUP($A426,'Plan de acci�n consolidado 2025'!$A$3:$V$504,T$1,0)</f>
        <v>2025-02-03</v>
      </c>
      <c r="U426" s="183" t="str">
        <f>VLOOKUP($A426,'Plan de acci�n consolidado 2025'!$A$3:$V$504,U$1,0)</f>
        <v>2025-12-31</v>
      </c>
      <c r="V426" t="str">
        <f>VLOOKUP($A426,'Plan de acci�n consolidado 2025'!$A$3:$V$504,V$1,0)</f>
        <v>3003-GRUPO DE TRABAJO DE APOYO A LA RED NACIONAL DE PROTECCIÓN  AL CONSUMIDOR</v>
      </c>
      <c r="W426"/>
      <c r="X426"/>
    </row>
    <row r="427" spans="1:24" x14ac:dyDescent="0.25">
      <c r="A427" s="31" t="s">
        <v>1309</v>
      </c>
      <c r="B427" t="str">
        <f>VLOOKUP($A427,'Plan de acci�n consolidado 2025'!$A$3:$V$504,B$1,0)</f>
        <v>3003-GRUPO DE TRABAJO DE APOYO A LA RED NACIONAL DE PROTECCIÓN  AL CONSUMIDOR</v>
      </c>
      <c r="C427">
        <f>VLOOKUP($A427,'Plan de acci�n consolidado 2025'!$A$3:$V$504,C$1,0)</f>
        <v>3</v>
      </c>
      <c r="D427" t="str">
        <f>VLOOKUP($A427,'Plan de acci�n consolidado 2025'!$A$3:$V$504,D$1,0)</f>
        <v>Actividad propia</v>
      </c>
      <c r="E427" t="str">
        <f>VLOOKUP($A427,'Plan de acci�n consolidado 2025'!$A$3:$V$504,E$1,0)</f>
        <v>3003.2.3</v>
      </c>
      <c r="F427" t="str">
        <f>VLOOKUP($A427,'Plan de acci�n consolidado 2025'!$A$3:$V$504,F$1,0)</f>
        <v>N/A</v>
      </c>
      <c r="G427" t="str">
        <f>VLOOKUP($A427,'Plan de acci�n consolidado 2025'!$A$3:$V$504,G$1,0)</f>
        <v>N/A</v>
      </c>
      <c r="H427" t="str">
        <f>VLOOKUP($A427,'Plan de acci�n consolidado 2025'!$A$3:$V$504,H$1,0)</f>
        <v>N/A</v>
      </c>
      <c r="I427" t="str">
        <f>VLOOKUP($A427,'Plan de acci�n consolidado 2025'!$A$3:$V$504,I$1,0)</f>
        <v>N/A</v>
      </c>
      <c r="J427" t="str">
        <f>VLOOKUP($A427,'Plan de acci�n consolidado 2025'!$A$3:$V$504,J$1,0)</f>
        <v>N/A</v>
      </c>
      <c r="K427" t="str">
        <f>VLOOKUP($A427,'Plan de acci�n consolidado 2025'!$A$3:$V$504,K$1,0)</f>
        <v>N/A</v>
      </c>
      <c r="L427" t="str">
        <f>VLOOKUP($A427,'Plan de acci�n consolidado 2025'!$A$3:$V$504,L$1,0)</f>
        <v>N/A</v>
      </c>
      <c r="M427" t="str">
        <f>VLOOKUP($A427,'Plan de acci�n consolidado 2025'!$A$3:$V$504,M$1,0)</f>
        <v>N/A</v>
      </c>
      <c r="N427" t="str">
        <f>VLOOKUP($A427,'Plan de acci�n consolidado 2025'!$A$3:$V$504,N$1,0)</f>
        <v>N/A</v>
      </c>
      <c r="O427" t="str">
        <f>VLOOKUP($A427,'Plan de acci�n consolidado 2025'!$A$3:$V$504,O$1,0)</f>
        <v>Realizar encuentros de arreglo directo (Informe arreglos directos realizados)</v>
      </c>
      <c r="P427">
        <f>VLOOKUP($A427,'Plan de acci�n consolidado 2025'!$A$3:$V$504,P$1,0)</f>
        <v>40</v>
      </c>
      <c r="Q427">
        <f>VLOOKUP($A427,'Plan de acci�n consolidado 2025'!$A$3:$V$504,Q$1,0)</f>
        <v>1600</v>
      </c>
      <c r="R427" t="str">
        <f>VLOOKUP($A427,'Plan de acci�n consolidado 2025'!$A$3:$V$504,R$1,0)</f>
        <v>Númerica</v>
      </c>
      <c r="S427" t="str">
        <f>VLOOKUP($A427,'Plan de acci�n consolidado 2025'!$A$3:$V$504,S$1,0)</f>
        <v># de Encuentros de arreglos directos realizados / 1600 Encuentros de arreglos directos programados</v>
      </c>
      <c r="T427" s="183" t="str">
        <f>VLOOKUP($A427,'Plan de acci�n consolidado 2025'!$A$3:$V$504,T$1,0)</f>
        <v>2025-02-03</v>
      </c>
      <c r="U427" s="183" t="str">
        <f>VLOOKUP($A427,'Plan de acci�n consolidado 2025'!$A$3:$V$504,U$1,0)</f>
        <v>2025-12-31</v>
      </c>
      <c r="V427" t="str">
        <f>VLOOKUP($A427,'Plan de acci�n consolidado 2025'!$A$3:$V$504,V$1,0)</f>
        <v>3003-GRUPO DE TRABAJO DE APOYO A LA RED NACIONAL DE PROTECCIÓN  AL CONSUMIDOR</v>
      </c>
      <c r="W427"/>
      <c r="X427"/>
    </row>
    <row r="428" spans="1:24" x14ac:dyDescent="0.25">
      <c r="A428" s="31" t="s">
        <v>1310</v>
      </c>
      <c r="B428" t="str">
        <f>VLOOKUP($A428,'Plan de acci�n consolidado 2025'!$A$3:$V$504,B$1,0)</f>
        <v>3003-GRUPO DE TRABAJO DE APOYO A LA RED NACIONAL DE PROTECCIÓN  AL CONSUMIDOR</v>
      </c>
      <c r="C428">
        <f>VLOOKUP($A428,'Plan de acci�n consolidado 2025'!$A$3:$V$504,C$1,0)</f>
        <v>3</v>
      </c>
      <c r="D428" t="str">
        <f>VLOOKUP($A428,'Plan de acci�n consolidado 2025'!$A$3:$V$504,D$1,0)</f>
        <v>Producto</v>
      </c>
      <c r="E428" t="str">
        <f>VLOOKUP($A428,'Plan de acci�n consolidado 2025'!$A$3:$V$504,E$1,0)</f>
        <v>3003.3</v>
      </c>
      <c r="F428" t="str">
        <f>VLOOKUP($A428,'Plan de acci�n consolidado 2025'!$A$3:$V$504,F$1,0)</f>
        <v>Innovador</v>
      </c>
      <c r="G428" t="str">
        <f>VLOOKUP($A428,'Plan de acci�n consolidado 2025'!$A$3:$V$504,G$1,0)</f>
        <v xml:space="preserve">Generar sinergias con agentes nacionales e internacionales que permitan potenciar las capacidades de la SIC.
</v>
      </c>
      <c r="H428" t="str">
        <f>VLOOKUP($A428,'Plan de acci�n consolidado 2025'!$A$3:$V$504,H$1,0)</f>
        <v xml:space="preserve">Cumplimiento de productos del PAI asociados a Generar sinergias con agentes nacionales e internacionales que permitan potenciar las capacidades de la SIC.
</v>
      </c>
      <c r="I428" t="str">
        <f>VLOOKUP($A428,'Plan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28" t="str">
        <f>VLOOKUP($A428,'Plan de acci�n consolidado 2025'!$A$3:$V$504,J$1,0)</f>
        <v>N/A</v>
      </c>
      <c r="K428" t="str">
        <f>VLOOKUP($A428,'Plan de acci�n consolidado 2025'!$A$3:$V$504,K$1,0)</f>
        <v>No</v>
      </c>
      <c r="L428" t="str">
        <f>VLOOKUP($A428,'Plan de acci�n consolidado 2025'!$A$3:$V$504,L$1,0)</f>
        <v>C-3503-0200-0009-40401c</v>
      </c>
      <c r="M428" t="str">
        <f>VLOOKUP($A428,'Plan de acci�n consolidado 2025'!$A$3:$V$504,M$1,0)</f>
        <v>Política Participación Ciudadana en la Gestión Pública _DIMENSIÓN Gestión con Valores para Resultados</v>
      </c>
      <c r="N428" t="str">
        <f>VLOOKUP($A428,'Plan de acci�n consolidado 2025'!$A$3:$V$504,N$1,0)</f>
        <v xml:space="preserve">PND_8_Fortalecer lasCapacidades yConocimiento sobreDerechos yDeberesDe las relacionesDeConsumo;
PND 10_Fortalecer las actividades de inspección, vigilancia y Control </v>
      </c>
      <c r="O428" t="str">
        <f>VLOOKUP($A428,'Plan de acci�n consolidado 2025'!$A$3:$V$504,O$1,0)</f>
        <v>Alcaldías en sus facultades administrativas y de metrología legal frente a la protección al consumidor en el territorio nacional, capacitadas (Informe final)</v>
      </c>
      <c r="P428">
        <f>VLOOKUP($A428,'Plan de acci�n consolidado 2025'!$A$3:$V$504,P$1,0)</f>
        <v>20</v>
      </c>
      <c r="Q428">
        <f>VLOOKUP($A428,'Plan de acci�n consolidado 2025'!$A$3:$V$504,Q$1,0)</f>
        <v>440</v>
      </c>
      <c r="R428" t="str">
        <f>VLOOKUP($A428,'Plan de acci�n consolidado 2025'!$A$3:$V$504,R$1,0)</f>
        <v>Númerica</v>
      </c>
      <c r="S428" t="str">
        <f>VLOOKUP($A428,'Plan de acci�n consolidado 2025'!$A$3:$V$504,S$1,0)</f>
        <v># de alcaldías en materia de protección al consumidor capacitadas(fortalecidas) / 440 alcaldías programadas para capacitar en el 2025 (40total de alcaldías)</v>
      </c>
      <c r="T428" s="183" t="str">
        <f>VLOOKUP($A428,'Plan de acci�n consolidado 2025'!$A$3:$V$504,T$1,0)</f>
        <v>2025-02-03</v>
      </c>
      <c r="U428" s="183" t="str">
        <f>VLOOKUP($A428,'Plan de acci�n consolidado 2025'!$A$3:$V$504,U$1,0)</f>
        <v>2025-12-31</v>
      </c>
      <c r="V428" t="str">
        <f>VLOOKUP($A428,'Plan de acci�n consolidado 2025'!$A$3:$V$504,V$1,0)</f>
        <v>3003-GRUPO DE TRABAJO DE APOYO A LA RED NACIONAL DE PROTECCIÓN  AL CONSUMIDOR</v>
      </c>
      <c r="W428"/>
      <c r="X428"/>
    </row>
    <row r="429" spans="1:24" x14ac:dyDescent="0.25">
      <c r="A429" s="31" t="s">
        <v>1312</v>
      </c>
      <c r="B429" t="str">
        <f>VLOOKUP($A429,'Plan de acci�n consolidado 2025'!$A$3:$V$504,B$1,0)</f>
        <v>3003-GRUPO DE TRABAJO DE APOYO A LA RED NACIONAL DE PROTECCIÓN  AL CONSUMIDOR</v>
      </c>
      <c r="C429">
        <f>VLOOKUP($A429,'Plan de acci�n consolidado 2025'!$A$3:$V$504,C$1,0)</f>
        <v>3</v>
      </c>
      <c r="D429" t="str">
        <f>VLOOKUP($A429,'Plan de acci�n consolidado 2025'!$A$3:$V$504,D$1,0)</f>
        <v>Actividad propia</v>
      </c>
      <c r="E429" t="str">
        <f>VLOOKUP($A429,'Plan de acci�n consolidado 2025'!$A$3:$V$504,E$1,0)</f>
        <v>3003.3.1</v>
      </c>
      <c r="F429" t="str">
        <f>VLOOKUP($A429,'Plan de acci�n consolidado 2025'!$A$3:$V$504,F$1,0)</f>
        <v>N/A</v>
      </c>
      <c r="G429" t="str">
        <f>VLOOKUP($A429,'Plan de acci�n consolidado 2025'!$A$3:$V$504,G$1,0)</f>
        <v>N/A</v>
      </c>
      <c r="H429" t="str">
        <f>VLOOKUP($A429,'Plan de acci�n consolidado 2025'!$A$3:$V$504,H$1,0)</f>
        <v>N/A</v>
      </c>
      <c r="I429" t="str">
        <f>VLOOKUP($A429,'Plan de acci�n consolidado 2025'!$A$3:$V$504,I$1,0)</f>
        <v>N/A</v>
      </c>
      <c r="J429" t="str">
        <f>VLOOKUP($A429,'Plan de acci�n consolidado 2025'!$A$3:$V$504,J$1,0)</f>
        <v>N/A</v>
      </c>
      <c r="K429" t="str">
        <f>VLOOKUP($A429,'Plan de acci�n consolidado 2025'!$A$3:$V$504,K$1,0)</f>
        <v>N/A</v>
      </c>
      <c r="L429" t="str">
        <f>VLOOKUP($A429,'Plan de acci�n consolidado 2025'!$A$3:$V$504,L$1,0)</f>
        <v>N/A</v>
      </c>
      <c r="M429" t="str">
        <f>VLOOKUP($A429,'Plan de acci�n consolidado 2025'!$A$3:$V$504,M$1,0)</f>
        <v>N/A</v>
      </c>
      <c r="N429" t="str">
        <f>VLOOKUP($A429,'Plan de acci�n consolidado 2025'!$A$3:$V$504,N$1,0)</f>
        <v>N/A</v>
      </c>
      <c r="O429" t="str">
        <f>VLOOKUP($A429,'Plan de acci�n consolidado 2025'!$A$3:$V$504,O$1,0)</f>
        <v>Aprobar por parte del coordinador de la RED el cronograma de intervención de alcaldías (Cronograma de intervención de alcaldías aprobado por parte del coordinador de la RED)</v>
      </c>
      <c r="P429">
        <f>VLOOKUP($A429,'Plan de acci�n consolidado 2025'!$A$3:$V$504,P$1,0)</f>
        <v>20</v>
      </c>
      <c r="Q429">
        <f>VLOOKUP($A429,'Plan de acci�n consolidado 2025'!$A$3:$V$504,Q$1,0)</f>
        <v>1</v>
      </c>
      <c r="R429" t="str">
        <f>VLOOKUP($A429,'Plan de acci�n consolidado 2025'!$A$3:$V$504,R$1,0)</f>
        <v>Númerica</v>
      </c>
      <c r="S429" t="str">
        <f>VLOOKUP($A429,'Plan de acci�n consolidado 2025'!$A$3:$V$504,S$1,0)</f>
        <v># de cronogramas aprobado / 1 cronogramas programado</v>
      </c>
      <c r="T429" s="183" t="str">
        <f>VLOOKUP($A429,'Plan de acci�n consolidado 2025'!$A$3:$V$504,T$1,0)</f>
        <v>2025-02-03</v>
      </c>
      <c r="U429" s="183" t="str">
        <f>VLOOKUP($A429,'Plan de acci�n consolidado 2025'!$A$3:$V$504,U$1,0)</f>
        <v>2025-02-28</v>
      </c>
      <c r="V429" t="str">
        <f>VLOOKUP($A429,'Plan de acci�n consolidado 2025'!$A$3:$V$504,V$1,0)</f>
        <v>3003-GRUPO DE TRABAJO DE APOYO A LA RED NACIONAL DE PROTECCIÓN  AL CONSUMIDOR</v>
      </c>
      <c r="W429"/>
      <c r="X429"/>
    </row>
    <row r="430" spans="1:24" x14ac:dyDescent="0.25">
      <c r="A430" s="31" t="s">
        <v>1314</v>
      </c>
      <c r="B430" t="str">
        <f>VLOOKUP($A430,'Plan de acci�n consolidado 2025'!$A$3:$V$504,B$1,0)</f>
        <v>3003-GRUPO DE TRABAJO DE APOYO A LA RED NACIONAL DE PROTECCIÓN  AL CONSUMIDOR</v>
      </c>
      <c r="C430">
        <f>VLOOKUP($A430,'Plan de acci�n consolidado 2025'!$A$3:$V$504,C$1,0)</f>
        <v>3</v>
      </c>
      <c r="D430" t="str">
        <f>VLOOKUP($A430,'Plan de acci�n consolidado 2025'!$A$3:$V$504,D$1,0)</f>
        <v>Actividad propia</v>
      </c>
      <c r="E430" t="str">
        <f>VLOOKUP($A430,'Plan de acci�n consolidado 2025'!$A$3:$V$504,E$1,0)</f>
        <v>3003.3.2</v>
      </c>
      <c r="F430" t="str">
        <f>VLOOKUP($A430,'Plan de acci�n consolidado 2025'!$A$3:$V$504,F$1,0)</f>
        <v>N/A</v>
      </c>
      <c r="G430" t="str">
        <f>VLOOKUP($A430,'Plan de acci�n consolidado 2025'!$A$3:$V$504,G$1,0)</f>
        <v>N/A</v>
      </c>
      <c r="H430" t="str">
        <f>VLOOKUP($A430,'Plan de acci�n consolidado 2025'!$A$3:$V$504,H$1,0)</f>
        <v>N/A</v>
      </c>
      <c r="I430" t="str">
        <f>VLOOKUP($A430,'Plan de acci�n consolidado 2025'!$A$3:$V$504,I$1,0)</f>
        <v>N/A</v>
      </c>
      <c r="J430" t="str">
        <f>VLOOKUP($A430,'Plan de acci�n consolidado 2025'!$A$3:$V$504,J$1,0)</f>
        <v>N/A</v>
      </c>
      <c r="K430" t="str">
        <f>VLOOKUP($A430,'Plan de acci�n consolidado 2025'!$A$3:$V$504,K$1,0)</f>
        <v>N/A</v>
      </c>
      <c r="L430" t="str">
        <f>VLOOKUP($A430,'Plan de acci�n consolidado 2025'!$A$3:$V$504,L$1,0)</f>
        <v>N/A</v>
      </c>
      <c r="M430" t="str">
        <f>VLOOKUP($A430,'Plan de acci�n consolidado 2025'!$A$3:$V$504,M$1,0)</f>
        <v>N/A</v>
      </c>
      <c r="N430" t="str">
        <f>VLOOKUP($A430,'Plan de acci�n consolidado 2025'!$A$3:$V$504,N$1,0)</f>
        <v>N/A</v>
      </c>
      <c r="O430" t="str">
        <f>VLOOKUP($A430,'Plan de acci�n consolidado 2025'!$A$3:$V$504,O$1,0)</f>
        <v>Capacitar en materia de protección al consumidor a las alcaldías municipales (Informe trimestral de seguimiento y Listados de Asistencia/registros fotográficos/capturas de pantallas)</v>
      </c>
      <c r="P430">
        <f>VLOOKUP($A430,'Plan de acci�n consolidado 2025'!$A$3:$V$504,P$1,0)</f>
        <v>80</v>
      </c>
      <c r="Q430">
        <f>VLOOKUP($A430,'Plan de acci�n consolidado 2025'!$A$3:$V$504,Q$1,0)</f>
        <v>440</v>
      </c>
      <c r="R430" t="str">
        <f>VLOOKUP($A430,'Plan de acci�n consolidado 2025'!$A$3:$V$504,R$1,0)</f>
        <v>Númerica</v>
      </c>
      <c r="S430" t="str">
        <f>VLOOKUP($A430,'Plan de acci�n consolidado 2025'!$A$3:$V$504,S$1,0)</f>
        <v># de alcaldías capacitadas / 440 alcaldías programadas</v>
      </c>
      <c r="T430" s="183" t="str">
        <f>VLOOKUP($A430,'Plan de acci�n consolidado 2025'!$A$3:$V$504,T$1,0)</f>
        <v>2025-02-03</v>
      </c>
      <c r="U430" s="183" t="str">
        <f>VLOOKUP($A430,'Plan de acci�n consolidado 2025'!$A$3:$V$504,U$1,0)</f>
        <v>2025-12-31</v>
      </c>
      <c r="V430" t="str">
        <f>VLOOKUP($A430,'Plan de acci�n consolidado 2025'!$A$3:$V$504,V$1,0)</f>
        <v>3003-GRUPO DE TRABAJO DE APOYO A LA RED NACIONAL DE PROTECCIÓN  AL CONSUMIDOR</v>
      </c>
      <c r="W430"/>
      <c r="X430"/>
    </row>
    <row r="431" spans="1:24" x14ac:dyDescent="0.25">
      <c r="A431" s="31" t="s">
        <v>1316</v>
      </c>
      <c r="B431" t="str">
        <f>VLOOKUP($A431,'Plan de acci�n consolidado 2025'!$A$3:$V$504,B$1,0)</f>
        <v>3003-GRUPO DE TRABAJO DE APOYO A LA RED NACIONAL DE PROTECCIÓN  AL CONSUMIDOR</v>
      </c>
      <c r="C431">
        <f>VLOOKUP($A431,'Plan de acci�n consolidado 2025'!$A$3:$V$504,C$1,0)</f>
        <v>3</v>
      </c>
      <c r="D431" t="str">
        <f>VLOOKUP($A431,'Plan de acci�n consolidado 2025'!$A$3:$V$504,D$1,0)</f>
        <v>Producto</v>
      </c>
      <c r="E431" t="str">
        <f>VLOOKUP($A431,'Plan de acci�n consolidado 2025'!$A$3:$V$504,E$1,0)</f>
        <v>3003.4</v>
      </c>
      <c r="F431" t="str">
        <f>VLOOKUP($A431,'Plan de acci�n consolidado 2025'!$A$3:$V$504,F$1,0)</f>
        <v>Operativo</v>
      </c>
      <c r="G431" t="str">
        <f>VLOOKUP($A431,'Plan de acci�n consolidado 2025'!$A$3:$V$504,G$1,0)</f>
        <v xml:space="preserve">Generar sinergias con agentes nacionales e internacionales que permitan potenciar las capacidades de la SIC.
</v>
      </c>
      <c r="H431" t="str">
        <f>VLOOKUP($A431,'Plan de acci�n consolidado 2025'!$A$3:$V$504,H$1,0)</f>
        <v xml:space="preserve">Cumplimiento de productos del PAI asociados a Generar sinergias con agentes nacionales e internacionales que permitan potenciar las capacidades de la SIC.
</v>
      </c>
      <c r="I431" t="str">
        <f>VLOOKUP($A431,'Plan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31" t="str">
        <f>VLOOKUP($A431,'Plan de acci�n consolidado 2025'!$A$3:$V$504,J$1,0)</f>
        <v>N/A</v>
      </c>
      <c r="K431" t="str">
        <f>VLOOKUP($A431,'Plan de acci�n consolidado 2025'!$A$3:$V$504,K$1,0)</f>
        <v>Si</v>
      </c>
      <c r="L431" t="str">
        <f>VLOOKUP($A431,'Plan de acci�n consolidado 2025'!$A$3:$V$504,L$1,0)</f>
        <v>C-3503-0200-0009-40401c</v>
      </c>
      <c r="M431" t="str">
        <f>VLOOKUP($A431,'Plan de acci�n consolidado 2025'!$A$3:$V$504,M$1,0)</f>
        <v>Política Servicio al Ciudadano_DIMENSIÓN Gestión con Valores para Resultados</v>
      </c>
      <c r="N431" t="str">
        <f>VLOOKUP($A431,'Plan de acci�n consolidado 2025'!$A$3:$V$504,N$1,0)</f>
        <v>PND_8_Fortalecer lasCapacidades yConocimiento sobreDerechos yDeberesDe las relacionesDeConsumo</v>
      </c>
      <c r="O431" t="str">
        <f>VLOOKUP($A431,'Plan de acci�n consolidado 2025'!$A$3:$V$504,O$1,0)</f>
        <v>Cobertura departamental de la Red Nacional de Protección al Consumidor, a través de las Casas de Consumidor de Bienes y Servicios, ampliada (Informe final)</v>
      </c>
      <c r="P431">
        <f>VLOOKUP($A431,'Plan de acci�n consolidado 2025'!$A$3:$V$504,P$1,0)</f>
        <v>15</v>
      </c>
      <c r="Q431">
        <f>VLOOKUP($A431,'Plan de acci�n consolidado 2025'!$A$3:$V$504,Q$1,0)</f>
        <v>5</v>
      </c>
      <c r="R431" t="str">
        <f>VLOOKUP($A431,'Plan de acci�n consolidado 2025'!$A$3:$V$504,R$1,0)</f>
        <v>Númerica</v>
      </c>
      <c r="S431" t="str">
        <f>VLOOKUP($A431,'Plan de acci�n consolidado 2025'!$A$3:$V$504,S$1,0)</f>
        <v># de casas abiertas en departamentos  generando presencia de la Red Nacional de Protección del Consumidor / 5 casas programadas</v>
      </c>
      <c r="T431" s="183" t="str">
        <f>VLOOKUP($A431,'Plan de acci�n consolidado 2025'!$A$3:$V$504,T$1,0)</f>
        <v>2025-02-03</v>
      </c>
      <c r="U431" s="183" t="str">
        <f>VLOOKUP($A431,'Plan de acci�n consolidado 2025'!$A$3:$V$504,U$1,0)</f>
        <v>2025-12-19</v>
      </c>
      <c r="V431" t="str">
        <f>VLOOKUP($A431,'Plan de acci�n consolidado 2025'!$A$3:$V$504,V$1,0)</f>
        <v>142-GRUPO DE TRABAJO DE SERVICIOS ADMINISTRATIVOS Y RECURSOS FÍSICOS;
3003-GRUPO DE TRABAJO DE APOYO A LA RED NACIONAL DE PROTECCIÓN  AL CONSUMIDOR;
73-GRUPO DE TRABAJO DE COMUNICACION</v>
      </c>
      <c r="W431"/>
      <c r="X431"/>
    </row>
    <row r="432" spans="1:24" x14ac:dyDescent="0.25">
      <c r="A432" s="31" t="s">
        <v>1318</v>
      </c>
      <c r="B432" t="str">
        <f>VLOOKUP($A432,'Plan de acci�n consolidado 2025'!$A$3:$V$504,B$1,0)</f>
        <v>3003-GRUPO DE TRABAJO DE APOYO A LA RED NACIONAL DE PROTECCIÓN  AL CONSUMIDOR</v>
      </c>
      <c r="C432">
        <f>VLOOKUP($A432,'Plan de acci�n consolidado 2025'!$A$3:$V$504,C$1,0)</f>
        <v>3</v>
      </c>
      <c r="D432" t="str">
        <f>VLOOKUP($A432,'Plan de acci�n consolidado 2025'!$A$3:$V$504,D$1,0)</f>
        <v>Actividad propia</v>
      </c>
      <c r="E432" t="str">
        <f>VLOOKUP($A432,'Plan de acci�n consolidado 2025'!$A$3:$V$504,E$1,0)</f>
        <v>3003.4.1</v>
      </c>
      <c r="F432" t="str">
        <f>VLOOKUP($A432,'Plan de acci�n consolidado 2025'!$A$3:$V$504,F$1,0)</f>
        <v>N/A</v>
      </c>
      <c r="G432" t="str">
        <f>VLOOKUP($A432,'Plan de acci�n consolidado 2025'!$A$3:$V$504,G$1,0)</f>
        <v>N/A</v>
      </c>
      <c r="H432" t="str">
        <f>VLOOKUP($A432,'Plan de acci�n consolidado 2025'!$A$3:$V$504,H$1,0)</f>
        <v>N/A</v>
      </c>
      <c r="I432" t="str">
        <f>VLOOKUP($A432,'Plan de acci�n consolidado 2025'!$A$3:$V$504,I$1,0)</f>
        <v>N/A</v>
      </c>
      <c r="J432" t="str">
        <f>VLOOKUP($A432,'Plan de acci�n consolidado 2025'!$A$3:$V$504,J$1,0)</f>
        <v>N/A</v>
      </c>
      <c r="K432" t="str">
        <f>VLOOKUP($A432,'Plan de acci�n consolidado 2025'!$A$3:$V$504,K$1,0)</f>
        <v>N/A</v>
      </c>
      <c r="L432" t="str">
        <f>VLOOKUP($A432,'Plan de acci�n consolidado 2025'!$A$3:$V$504,L$1,0)</f>
        <v>N/A</v>
      </c>
      <c r="M432" t="str">
        <f>VLOOKUP($A432,'Plan de acci�n consolidado 2025'!$A$3:$V$504,M$1,0)</f>
        <v>N/A</v>
      </c>
      <c r="N432" t="str">
        <f>VLOOKUP($A432,'Plan de acci�n consolidado 2025'!$A$3:$V$504,N$1,0)</f>
        <v>N/A</v>
      </c>
      <c r="O432" t="str">
        <f>VLOOKUP($A432,'Plan de acci�n consolidado 2025'!$A$3:$V$504,O$1,0)</f>
        <v>Gestionar y firmar los convenios interadministrativos con las entidades del orden nacional y/o alcaldías para la apertura de nuevas CCBS (Informe convenios interadministrativos con las entidades del orden nacional y/o alcaldías para la apertura de nuevas CCBS)</v>
      </c>
      <c r="P432">
        <f>VLOOKUP($A432,'Plan de acci�n consolidado 2025'!$A$3:$V$504,P$1,0)</f>
        <v>20</v>
      </c>
      <c r="Q432">
        <f>VLOOKUP($A432,'Plan de acci�n consolidado 2025'!$A$3:$V$504,Q$1,0)</f>
        <v>5</v>
      </c>
      <c r="R432" t="str">
        <f>VLOOKUP($A432,'Plan de acci�n consolidado 2025'!$A$3:$V$504,R$1,0)</f>
        <v>Númerica</v>
      </c>
      <c r="S432" t="str">
        <f>VLOOKUP($A432,'Plan de acci�n consolidado 2025'!$A$3:$V$504,S$1,0)</f>
        <v># de Convenios firmados / 5 convenios programados para firma</v>
      </c>
      <c r="T432" s="183" t="str">
        <f>VLOOKUP($A432,'Plan de acci�n consolidado 2025'!$A$3:$V$504,T$1,0)</f>
        <v>2025-02-03</v>
      </c>
      <c r="U432" s="183" t="str">
        <f>VLOOKUP($A432,'Plan de acci�n consolidado 2025'!$A$3:$V$504,U$1,0)</f>
        <v>2025-12-19</v>
      </c>
      <c r="V432" t="str">
        <f>VLOOKUP($A432,'Plan de acci�n consolidado 2025'!$A$3:$V$504,V$1,0)</f>
        <v>3003-GRUPO DE TRABAJO DE APOYO A LA RED NACIONAL DE PROTECCIÓN  AL CONSUMIDOR</v>
      </c>
      <c r="W432"/>
      <c r="X432"/>
    </row>
    <row r="433" spans="1:24" x14ac:dyDescent="0.25">
      <c r="A433" s="31" t="s">
        <v>1320</v>
      </c>
      <c r="B433" t="str">
        <f>VLOOKUP($A433,'Plan de acci�n consolidado 2025'!$A$3:$V$504,B$1,0)</f>
        <v>3003-GRUPO DE TRABAJO DE APOYO A LA RED NACIONAL DE PROTECCIÓN  AL CONSUMIDOR</v>
      </c>
      <c r="C433">
        <f>VLOOKUP($A433,'Plan de acci�n consolidado 2025'!$A$3:$V$504,C$1,0)</f>
        <v>3</v>
      </c>
      <c r="D433" t="str">
        <f>VLOOKUP($A433,'Plan de acci�n consolidado 2025'!$A$3:$V$504,D$1,0)</f>
        <v>Actividad propia</v>
      </c>
      <c r="E433" t="str">
        <f>VLOOKUP($A433,'Plan de acci�n consolidado 2025'!$A$3:$V$504,E$1,0)</f>
        <v>3003.4.2</v>
      </c>
      <c r="F433" t="str">
        <f>VLOOKUP($A433,'Plan de acci�n consolidado 2025'!$A$3:$V$504,F$1,0)</f>
        <v>N/A</v>
      </c>
      <c r="G433" t="str">
        <f>VLOOKUP($A433,'Plan de acci�n consolidado 2025'!$A$3:$V$504,G$1,0)</f>
        <v>N/A</v>
      </c>
      <c r="H433" t="str">
        <f>VLOOKUP($A433,'Plan de acci�n consolidado 2025'!$A$3:$V$504,H$1,0)</f>
        <v>N/A</v>
      </c>
      <c r="I433" t="str">
        <f>VLOOKUP($A433,'Plan de acci�n consolidado 2025'!$A$3:$V$504,I$1,0)</f>
        <v>N/A</v>
      </c>
      <c r="J433" t="str">
        <f>VLOOKUP($A433,'Plan de acci�n consolidado 2025'!$A$3:$V$504,J$1,0)</f>
        <v>N/A</v>
      </c>
      <c r="K433" t="str">
        <f>VLOOKUP($A433,'Plan de acci�n consolidado 2025'!$A$3:$V$504,K$1,0)</f>
        <v>N/A</v>
      </c>
      <c r="L433" t="str">
        <f>VLOOKUP($A433,'Plan de acci�n consolidado 2025'!$A$3:$V$504,L$1,0)</f>
        <v>N/A</v>
      </c>
      <c r="M433" t="str">
        <f>VLOOKUP($A433,'Plan de acci�n consolidado 2025'!$A$3:$V$504,M$1,0)</f>
        <v>N/A</v>
      </c>
      <c r="N433" t="str">
        <f>VLOOKUP($A433,'Plan de acci�n consolidado 2025'!$A$3:$V$504,N$1,0)</f>
        <v>N/A</v>
      </c>
      <c r="O433" t="str">
        <f>VLOOKUP($A433,'Plan de acci�n consolidado 2025'!$A$3:$V$504,O$1,0)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33">
        <f>VLOOKUP($A433,'Plan de acci�n consolidado 2025'!$A$3:$V$504,P$1,0)</f>
        <v>20</v>
      </c>
      <c r="Q433">
        <f>VLOOKUP($A433,'Plan de acci�n consolidado 2025'!$A$3:$V$504,Q$1,0)</f>
        <v>5</v>
      </c>
      <c r="R433" t="str">
        <f>VLOOKUP($A433,'Plan de acci�n consolidado 2025'!$A$3:$V$504,R$1,0)</f>
        <v>Númerica</v>
      </c>
      <c r="S433" t="str">
        <f>VLOOKUP($A433,'Plan de acci�n consolidado 2025'!$A$3:$V$504,S$1,0)</f>
        <v># de casas adecuadas y dotadas / 5 casas programadas</v>
      </c>
      <c r="T433" s="183" t="str">
        <f>VLOOKUP($A433,'Plan de acci�n consolidado 2025'!$A$3:$V$504,T$1,0)</f>
        <v>2025-02-03</v>
      </c>
      <c r="U433" s="183" t="str">
        <f>VLOOKUP($A433,'Plan de acci�n consolidado 2025'!$A$3:$V$504,U$1,0)</f>
        <v>2025-12-19</v>
      </c>
      <c r="V433" t="str">
        <f>VLOOKUP($A433,'Plan de acci�n consolidado 2025'!$A$3:$V$504,V$1,0)</f>
        <v>142-GRUPO DE TRABAJO DE SERVICIOS ADMINISTRATIVOS Y RECURSOS FÍSICOS;
3003-GRUPO DE TRABAJO DE APOYO A LA RED NACIONAL DE PROTECCIÓN  AL CONSUMIDOR</v>
      </c>
      <c r="W433"/>
      <c r="X433"/>
    </row>
    <row r="434" spans="1:24" x14ac:dyDescent="0.25">
      <c r="A434" s="31" t="s">
        <v>1323</v>
      </c>
      <c r="B434" t="str">
        <f>VLOOKUP($A434,'Plan de acci�n consolidado 2025'!$A$3:$V$504,B$1,0)</f>
        <v>3003-GRUPO DE TRABAJO DE APOYO A LA RED NACIONAL DE PROTECCIÓN  AL CONSUMIDOR</v>
      </c>
      <c r="C434">
        <f>VLOOKUP($A434,'Plan de acci�n consolidado 2025'!$A$3:$V$504,C$1,0)</f>
        <v>3</v>
      </c>
      <c r="D434" t="str">
        <f>VLOOKUP($A434,'Plan de acci�n consolidado 2025'!$A$3:$V$504,D$1,0)</f>
        <v>Actividad propia</v>
      </c>
      <c r="E434" t="str">
        <f>VLOOKUP($A434,'Plan de acci�n consolidado 2025'!$A$3:$V$504,E$1,0)</f>
        <v>3003.4.3</v>
      </c>
      <c r="F434" t="str">
        <f>VLOOKUP($A434,'Plan de acci�n consolidado 2025'!$A$3:$V$504,F$1,0)</f>
        <v>N/A</v>
      </c>
      <c r="G434" t="str">
        <f>VLOOKUP($A434,'Plan de acci�n consolidado 2025'!$A$3:$V$504,G$1,0)</f>
        <v>N/A</v>
      </c>
      <c r="H434" t="str">
        <f>VLOOKUP($A434,'Plan de acci�n consolidado 2025'!$A$3:$V$504,H$1,0)</f>
        <v>N/A</v>
      </c>
      <c r="I434" t="str">
        <f>VLOOKUP($A434,'Plan de acci�n consolidado 2025'!$A$3:$V$504,I$1,0)</f>
        <v>N/A</v>
      </c>
      <c r="J434" t="str">
        <f>VLOOKUP($A434,'Plan de acci�n consolidado 2025'!$A$3:$V$504,J$1,0)</f>
        <v>N/A</v>
      </c>
      <c r="K434" t="str">
        <f>VLOOKUP($A434,'Plan de acci�n consolidado 2025'!$A$3:$V$504,K$1,0)</f>
        <v>N/A</v>
      </c>
      <c r="L434" t="str">
        <f>VLOOKUP($A434,'Plan de acci�n consolidado 2025'!$A$3:$V$504,L$1,0)</f>
        <v>N/A</v>
      </c>
      <c r="M434" t="str">
        <f>VLOOKUP($A434,'Plan de acci�n consolidado 2025'!$A$3:$V$504,M$1,0)</f>
        <v>N/A</v>
      </c>
      <c r="N434" t="str">
        <f>VLOOKUP($A434,'Plan de acci�n consolidado 2025'!$A$3:$V$504,N$1,0)</f>
        <v>N/A</v>
      </c>
      <c r="O434" t="str">
        <f>VLOOKUP($A434,'Plan de acci�n consolidado 2025'!$A$3:$V$504,O$1,0)</f>
        <v>Realizar la inauguración y poner en operacion las Casas del Consumidor de Bienes y Servicios en el territorio nacional (Informe por CCBS aperturada) (Informe por CCBS apertura da y puesta en operación)</v>
      </c>
      <c r="P434">
        <f>VLOOKUP($A434,'Plan de acci�n consolidado 2025'!$A$3:$V$504,P$1,0)</f>
        <v>60</v>
      </c>
      <c r="Q434">
        <f>VLOOKUP($A434,'Plan de acci�n consolidado 2025'!$A$3:$V$504,Q$1,0)</f>
        <v>5</v>
      </c>
      <c r="R434" t="str">
        <f>VLOOKUP($A434,'Plan de acci�n consolidado 2025'!$A$3:$V$504,R$1,0)</f>
        <v>Númerica</v>
      </c>
      <c r="S434" t="str">
        <f>VLOOKUP($A434,'Plan de acci�n consolidado 2025'!$A$3:$V$504,S$1,0)</f>
        <v># de casas abiertas en departamentos generando presencia de la Red Nacional de Protección del Consumidor / 5 casas programadas</v>
      </c>
      <c r="T434" s="183" t="str">
        <f>VLOOKUP($A434,'Plan de acci�n consolidado 2025'!$A$3:$V$504,T$1,0)</f>
        <v>2025-02-03</v>
      </c>
      <c r="U434" s="183" t="str">
        <f>VLOOKUP($A434,'Plan de acci�n consolidado 2025'!$A$3:$V$504,U$1,0)</f>
        <v>2025-12-19</v>
      </c>
      <c r="V434" t="str">
        <f>VLOOKUP($A434,'Plan de acci�n consolidado 2025'!$A$3:$V$504,V$1,0)</f>
        <v>3003-GRUPO DE TRABAJO DE APOYO A LA RED NACIONAL DE PROTECCIÓN  AL CONSUMIDOR;
73-GRUPO DE TRABAJO DE COMUNICACION</v>
      </c>
      <c r="W434"/>
      <c r="X434"/>
    </row>
    <row r="435" spans="1:24" x14ac:dyDescent="0.25">
      <c r="A435" s="31" t="s">
        <v>1325</v>
      </c>
      <c r="B435" t="str">
        <f>VLOOKUP($A435,'Plan de acci�n consolidado 2025'!$A$3:$V$504,B$1,0)</f>
        <v>3003-GRUPO DE TRABAJO DE APOYO A LA RED NACIONAL DE PROTECCIÓN  AL CONSUMIDOR</v>
      </c>
      <c r="C435">
        <f>VLOOKUP($A435,'Plan de acci�n consolidado 2025'!$A$3:$V$504,C$1,0)</f>
        <v>3</v>
      </c>
      <c r="D435" t="str">
        <f>VLOOKUP($A435,'Plan de acci�n consolidado 2025'!$A$3:$V$504,D$1,0)</f>
        <v>Producto</v>
      </c>
      <c r="E435" t="str">
        <f>VLOOKUP($A435,'Plan de acci�n consolidado 2025'!$A$3:$V$504,E$1,0)</f>
        <v>3003.5</v>
      </c>
      <c r="F435" t="str">
        <f>VLOOKUP($A435,'Plan de acci�n consolidado 2025'!$A$3:$V$504,F$1,0)</f>
        <v>Innovador</v>
      </c>
      <c r="G435" t="str">
        <f>VLOOKUP($A435,'Plan de acci�n consolidado 2025'!$A$3:$V$504,G$1,0)</f>
        <v xml:space="preserve">Promover el enfoque preventivo, diferencial y territorial en el que hacer misional de la entidad 
</v>
      </c>
      <c r="H435" t="str">
        <f>VLOOKUP($A435,'Plan de acci�n consolidado 2025'!$A$3:$V$504,H$1,0)</f>
        <v xml:space="preserve">Cumplimiento de productos del PAI asociados a Promover el enfoque preventivo, diferencial y territorial en el que hacer misional de la entidad 
</v>
      </c>
      <c r="I435" t="str">
        <f>VLOOKUP($A435,'Plan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t="str">
        <f>VLOOKUP($A435,'Plan de acci�n consolidado 2025'!$A$3:$V$504,J$1,0)</f>
        <v xml:space="preserve">PND - 5-31-5-b- Convergencia regional - Entidades públicas territoriales y nacionales fortalecidas </v>
      </c>
      <c r="K435" t="str">
        <f>VLOOKUP($A435,'Plan de acci�n consolidado 2025'!$A$3:$V$504,K$1,0)</f>
        <v>Si</v>
      </c>
      <c r="L435" t="str">
        <f>VLOOKUP($A435,'Plan de acci�n consolidado 2025'!$A$3:$V$504,L$1,0)</f>
        <v>C-3503-0200-0009-40401c</v>
      </c>
      <c r="M435" t="str">
        <f>VLOOKUP($A435,'Plan de acci�n consolidado 2025'!$A$3:$V$504,M$1,0)</f>
        <v>Política Gestión del Conocimiento y la Innovación _DIMENSIÓN Gestión del conocimiento y la innovación</v>
      </c>
      <c r="N435" t="str">
        <f>VLOOKUP($A435,'Plan de acci�n consolidado 2025'!$A$3:$V$504,N$1,0)</f>
        <v>PEI_17;
PES_20230197;
PND_8_Fortalecer lasCapacidades yConocimiento sobreDerechos yDeberesDe las relacionesDeConsumo</v>
      </c>
      <c r="O435" t="str">
        <f>VLOOKUP($A435,'Plan de acci�n consolidado 2025'!$A$3:$V$504,O$1,0)</f>
        <v>Guía de Aprendizaje en Derecho de Consumo traducida a lenguaje de minorías étnicas, elaborada y socializada  (Guía en formato digital)</v>
      </c>
      <c r="P435">
        <f>VLOOKUP($A435,'Plan de acci�n consolidado 2025'!$A$3:$V$504,P$1,0)</f>
        <v>20</v>
      </c>
      <c r="Q435">
        <f>VLOOKUP($A435,'Plan de acci�n consolidado 2025'!$A$3:$V$504,Q$1,0)</f>
        <v>1</v>
      </c>
      <c r="R435" t="str">
        <f>VLOOKUP($A435,'Plan de acci�n consolidado 2025'!$A$3:$V$504,R$1,0)</f>
        <v>Númerica</v>
      </c>
      <c r="S435" t="str">
        <f>VLOOKUP($A435,'Plan de acci�n consolidado 2025'!$A$3:$V$504,S$1,0)</f>
        <v># de Guía de Aprendizaje en Derecho de Consumo traducida a lenguaje de minorías étnicas, elaborada y socializada / 1 Guía de Aprendizaje en Derecho de Consumo traducida a lenguaje de minorías étnicas. Programada</v>
      </c>
      <c r="T435" s="183" t="str">
        <f>VLOOKUP($A435,'Plan de acci�n consolidado 2025'!$A$3:$V$504,T$1,0)</f>
        <v>2025-02-03</v>
      </c>
      <c r="U435" s="183" t="str">
        <f>VLOOKUP($A435,'Plan de acci�n consolidado 2025'!$A$3:$V$504,U$1,0)</f>
        <v>2025-12-15</v>
      </c>
      <c r="V435" t="str">
        <f>VLOOKUP($A435,'Plan de acci�n consolidado 2025'!$A$3:$V$504,V$1,0)</f>
        <v>3003-GRUPO DE TRABAJO DE APOYO A LA RED NACIONAL DE PROTECCIÓN  AL CONSUMIDOR;
71-GRUPO DE TRABAJO DE FORMACION</v>
      </c>
      <c r="W435"/>
      <c r="X435"/>
    </row>
    <row r="436" spans="1:24" x14ac:dyDescent="0.25">
      <c r="A436" s="31" t="s">
        <v>1327</v>
      </c>
      <c r="B436" t="str">
        <f>VLOOKUP($A436,'Plan de acci�n consolidado 2025'!$A$3:$V$504,B$1,0)</f>
        <v>3003-GRUPO DE TRABAJO DE APOYO A LA RED NACIONAL DE PROTECCIÓN  AL CONSUMIDOR</v>
      </c>
      <c r="C436">
        <f>VLOOKUP($A436,'Plan de acci�n consolidado 2025'!$A$3:$V$504,C$1,0)</f>
        <v>3</v>
      </c>
      <c r="D436" t="str">
        <f>VLOOKUP($A436,'Plan de acci�n consolidado 2025'!$A$3:$V$504,D$1,0)</f>
        <v>Actividad propia</v>
      </c>
      <c r="E436" t="str">
        <f>VLOOKUP($A436,'Plan de acci�n consolidado 2025'!$A$3:$V$504,E$1,0)</f>
        <v>3003.5.1</v>
      </c>
      <c r="F436" t="str">
        <f>VLOOKUP($A436,'Plan de acci�n consolidado 2025'!$A$3:$V$504,F$1,0)</f>
        <v>N/A</v>
      </c>
      <c r="G436" t="str">
        <f>VLOOKUP($A436,'Plan de acci�n consolidado 2025'!$A$3:$V$504,G$1,0)</f>
        <v>N/A</v>
      </c>
      <c r="H436" t="str">
        <f>VLOOKUP($A436,'Plan de acci�n consolidado 2025'!$A$3:$V$504,H$1,0)</f>
        <v>N/A</v>
      </c>
      <c r="I436" t="str">
        <f>VLOOKUP($A436,'Plan de acci�n consolidado 2025'!$A$3:$V$504,I$1,0)</f>
        <v>N/A</v>
      </c>
      <c r="J436" t="str">
        <f>VLOOKUP($A436,'Plan de acci�n consolidado 2025'!$A$3:$V$504,J$1,0)</f>
        <v>N/A</v>
      </c>
      <c r="K436" t="str">
        <f>VLOOKUP($A436,'Plan de acci�n consolidado 2025'!$A$3:$V$504,K$1,0)</f>
        <v>N/A</v>
      </c>
      <c r="L436" t="str">
        <f>VLOOKUP($A436,'Plan de acci�n consolidado 2025'!$A$3:$V$504,L$1,0)</f>
        <v>N/A</v>
      </c>
      <c r="M436" t="str">
        <f>VLOOKUP($A436,'Plan de acci�n consolidado 2025'!$A$3:$V$504,M$1,0)</f>
        <v>N/A</v>
      </c>
      <c r="N436" t="str">
        <f>VLOOKUP($A436,'Plan de acci�n consolidado 2025'!$A$3:$V$504,N$1,0)</f>
        <v>N/A</v>
      </c>
      <c r="O436" t="str">
        <f>VLOOKUP($A436,'Plan de acci�n consolidado 2025'!$A$3:$V$504,O$1,0)</f>
        <v>Definir el grupo étnico para la traducción de la Guía de Aprendizaje en Derecho de Consumo  (Acta de acuerdo de grupo étnico definido)</v>
      </c>
      <c r="P436">
        <f>VLOOKUP($A436,'Plan de acci�n consolidado 2025'!$A$3:$V$504,P$1,0)</f>
        <v>10</v>
      </c>
      <c r="Q436">
        <f>VLOOKUP($A436,'Plan de acci�n consolidado 2025'!$A$3:$V$504,Q$1,0)</f>
        <v>1</v>
      </c>
      <c r="R436" t="str">
        <f>VLOOKUP($A436,'Plan de acci�n consolidado 2025'!$A$3:$V$504,R$1,0)</f>
        <v>Númerica</v>
      </c>
      <c r="S436" t="str">
        <f>VLOOKUP($A436,'Plan de acci�n consolidado 2025'!$A$3:$V$504,S$1,0)</f>
        <v># de Grupo Étnico definido para realizar la traducción de la guía / 1 Grupo Étnico  por definir para realizar la traducción de la guía</v>
      </c>
      <c r="T436" s="183" t="str">
        <f>VLOOKUP($A436,'Plan de acci�n consolidado 2025'!$A$3:$V$504,T$1,0)</f>
        <v>2025-02-03</v>
      </c>
      <c r="U436" s="183" t="str">
        <f>VLOOKUP($A436,'Plan de acci�n consolidado 2025'!$A$3:$V$504,U$1,0)</f>
        <v>2025-03-31</v>
      </c>
      <c r="V436" t="str">
        <f>VLOOKUP($A436,'Plan de acci�n consolidado 2025'!$A$3:$V$504,V$1,0)</f>
        <v>3003-GRUPO DE TRABAJO DE APOYO A LA RED NACIONAL DE PROTECCIÓN  AL CONSUMIDOR;
71-GRUPO DE TRABAJO DE FORMACION</v>
      </c>
      <c r="W436"/>
      <c r="X436"/>
    </row>
    <row r="437" spans="1:24" x14ac:dyDescent="0.25">
      <c r="A437" s="31" t="s">
        <v>1330</v>
      </c>
      <c r="B437" t="str">
        <f>VLOOKUP($A437,'Plan de acci�n consolidado 2025'!$A$3:$V$504,B$1,0)</f>
        <v>3003-GRUPO DE TRABAJO DE APOYO A LA RED NACIONAL DE PROTECCIÓN  AL CONSUMIDOR</v>
      </c>
      <c r="C437">
        <f>VLOOKUP($A437,'Plan de acci�n consolidado 2025'!$A$3:$V$504,C$1,0)</f>
        <v>3</v>
      </c>
      <c r="D437" t="str">
        <f>VLOOKUP($A437,'Plan de acci�n consolidado 2025'!$A$3:$V$504,D$1,0)</f>
        <v>Actividad propia</v>
      </c>
      <c r="E437" t="str">
        <f>VLOOKUP($A437,'Plan de acci�n consolidado 2025'!$A$3:$V$504,E$1,0)</f>
        <v>3003.5.2</v>
      </c>
      <c r="F437" t="str">
        <f>VLOOKUP($A437,'Plan de acci�n consolidado 2025'!$A$3:$V$504,F$1,0)</f>
        <v>N/A</v>
      </c>
      <c r="G437" t="str">
        <f>VLOOKUP($A437,'Plan de acci�n consolidado 2025'!$A$3:$V$504,G$1,0)</f>
        <v>N/A</v>
      </c>
      <c r="H437" t="str">
        <f>VLOOKUP($A437,'Plan de acci�n consolidado 2025'!$A$3:$V$504,H$1,0)</f>
        <v>N/A</v>
      </c>
      <c r="I437" t="str">
        <f>VLOOKUP($A437,'Plan de acci�n consolidado 2025'!$A$3:$V$504,I$1,0)</f>
        <v>N/A</v>
      </c>
      <c r="J437" t="str">
        <f>VLOOKUP($A437,'Plan de acci�n consolidado 2025'!$A$3:$V$504,J$1,0)</f>
        <v>N/A</v>
      </c>
      <c r="K437" t="str">
        <f>VLOOKUP($A437,'Plan de acci�n consolidado 2025'!$A$3:$V$504,K$1,0)</f>
        <v>N/A</v>
      </c>
      <c r="L437" t="str">
        <f>VLOOKUP($A437,'Plan de acci�n consolidado 2025'!$A$3:$V$504,L$1,0)</f>
        <v>N/A</v>
      </c>
      <c r="M437" t="str">
        <f>VLOOKUP($A437,'Plan de acci�n consolidado 2025'!$A$3:$V$504,M$1,0)</f>
        <v>N/A</v>
      </c>
      <c r="N437" t="str">
        <f>VLOOKUP($A437,'Plan de acci�n consolidado 2025'!$A$3:$V$504,N$1,0)</f>
        <v>N/A</v>
      </c>
      <c r="O437" t="str">
        <f>VLOOKUP($A437,'Plan de acci�n consolidado 2025'!$A$3:$V$504,O$1,0)</f>
        <v>Consolidar y traducir la Guía de Aprendizaje en Derecho de Consumo en lenguaje étnico aprobada (Guía de Aprendizaje en Derecho de Consumo en lenguaje étnico aprobada y traducida)</v>
      </c>
      <c r="P437">
        <f>VLOOKUP($A437,'Plan de acci�n consolidado 2025'!$A$3:$V$504,P$1,0)</f>
        <v>50</v>
      </c>
      <c r="Q437">
        <f>VLOOKUP($A437,'Plan de acci�n consolidado 2025'!$A$3:$V$504,Q$1,0)</f>
        <v>1</v>
      </c>
      <c r="R437" t="str">
        <f>VLOOKUP($A437,'Plan de acci�n consolidado 2025'!$A$3:$V$504,R$1,0)</f>
        <v>Númerica</v>
      </c>
      <c r="S437" t="str">
        <f>VLOOKUP($A437,'Plan de acci�n consolidado 2025'!$A$3:$V$504,S$1,0)</f>
        <v># de Guía de Aprendizaje en Derecho de Consumo en lenguaje étnico, traducida / 1 Guía de Aprendizaje en Derecho de Consumo en lenguaje étnico, por traducir</v>
      </c>
      <c r="T437" s="183" t="str">
        <f>VLOOKUP($A437,'Plan de acci�n consolidado 2025'!$A$3:$V$504,T$1,0)</f>
        <v>2025-04-01</v>
      </c>
      <c r="U437" s="183" t="str">
        <f>VLOOKUP($A437,'Plan de acci�n consolidado 2025'!$A$3:$V$504,U$1,0)</f>
        <v>2025-08-29</v>
      </c>
      <c r="V437" t="str">
        <f>VLOOKUP($A437,'Plan de acci�n consolidado 2025'!$A$3:$V$504,V$1,0)</f>
        <v>3003-GRUPO DE TRABAJO DE APOYO A LA RED NACIONAL DE PROTECCIÓN  AL CONSUMIDOR</v>
      </c>
      <c r="W437"/>
      <c r="X437"/>
    </row>
    <row r="438" spans="1:24" x14ac:dyDescent="0.25">
      <c r="A438" s="31" t="s">
        <v>1332</v>
      </c>
      <c r="B438" t="str">
        <f>VLOOKUP($A438,'Plan de acci�n consolidado 2025'!$A$3:$V$504,B$1,0)</f>
        <v>3003-GRUPO DE TRABAJO DE APOYO A LA RED NACIONAL DE PROTECCIÓN  AL CONSUMIDOR</v>
      </c>
      <c r="C438">
        <f>VLOOKUP($A438,'Plan de acci�n consolidado 2025'!$A$3:$V$504,C$1,0)</f>
        <v>3</v>
      </c>
      <c r="D438" t="str">
        <f>VLOOKUP($A438,'Plan de acci�n consolidado 2025'!$A$3:$V$504,D$1,0)</f>
        <v>Actividad propia</v>
      </c>
      <c r="E438" t="str">
        <f>VLOOKUP($A438,'Plan de acci�n consolidado 2025'!$A$3:$V$504,E$1,0)</f>
        <v>3003.5.3</v>
      </c>
      <c r="F438" t="str">
        <f>VLOOKUP($A438,'Plan de acci�n consolidado 2025'!$A$3:$V$504,F$1,0)</f>
        <v>N/A</v>
      </c>
      <c r="G438" t="str">
        <f>VLOOKUP($A438,'Plan de acci�n consolidado 2025'!$A$3:$V$504,G$1,0)</f>
        <v>N/A</v>
      </c>
      <c r="H438" t="str">
        <f>VLOOKUP($A438,'Plan de acci�n consolidado 2025'!$A$3:$V$504,H$1,0)</f>
        <v>N/A</v>
      </c>
      <c r="I438" t="str">
        <f>VLOOKUP($A438,'Plan de acci�n consolidado 2025'!$A$3:$V$504,I$1,0)</f>
        <v>N/A</v>
      </c>
      <c r="J438" t="str">
        <f>VLOOKUP($A438,'Plan de acci�n consolidado 2025'!$A$3:$V$504,J$1,0)</f>
        <v>N/A</v>
      </c>
      <c r="K438" t="str">
        <f>VLOOKUP($A438,'Plan de acci�n consolidado 2025'!$A$3:$V$504,K$1,0)</f>
        <v>N/A</v>
      </c>
      <c r="L438" t="str">
        <f>VLOOKUP($A438,'Plan de acci�n consolidado 2025'!$A$3:$V$504,L$1,0)</f>
        <v>N/A</v>
      </c>
      <c r="M438" t="str">
        <f>VLOOKUP($A438,'Plan de acci�n consolidado 2025'!$A$3:$V$504,M$1,0)</f>
        <v>N/A</v>
      </c>
      <c r="N438" t="str">
        <f>VLOOKUP($A438,'Plan de acci�n consolidado 2025'!$A$3:$V$504,N$1,0)</f>
        <v>N/A</v>
      </c>
      <c r="O438" t="str">
        <f>VLOOKUP($A438,'Plan de acci�n consolidado 2025'!$A$3:$V$504,O$1,0)</f>
        <v>Definir la Estrategia de socialización de la Guía de Aprendizaje en Derecho de Consumo (Documento Estrategia de socialización de la Guía de Aprendizaje en Derecho de Consumo)</v>
      </c>
      <c r="P438">
        <f>VLOOKUP($A438,'Plan de acci�n consolidado 2025'!$A$3:$V$504,P$1,0)</f>
        <v>20</v>
      </c>
      <c r="Q438">
        <f>VLOOKUP($A438,'Plan de acci�n consolidado 2025'!$A$3:$V$504,Q$1,0)</f>
        <v>1</v>
      </c>
      <c r="R438" t="str">
        <f>VLOOKUP($A438,'Plan de acci�n consolidado 2025'!$A$3:$V$504,R$1,0)</f>
        <v>Númerica</v>
      </c>
      <c r="S438" t="str">
        <f>VLOOKUP($A438,'Plan de acci�n consolidado 2025'!$A$3:$V$504,S$1,0)</f>
        <v># de Estrategia definida / 1 Estrategia por definir</v>
      </c>
      <c r="T438" s="183" t="str">
        <f>VLOOKUP($A438,'Plan de acci�n consolidado 2025'!$A$3:$V$504,T$1,0)</f>
        <v>2025-06-03</v>
      </c>
      <c r="U438" s="183" t="str">
        <f>VLOOKUP($A438,'Plan de acci�n consolidado 2025'!$A$3:$V$504,U$1,0)</f>
        <v>2025-08-29</v>
      </c>
      <c r="V438" t="str">
        <f>VLOOKUP($A438,'Plan de acci�n consolidado 2025'!$A$3:$V$504,V$1,0)</f>
        <v>3003-GRUPO DE TRABAJO DE APOYO A LA RED NACIONAL DE PROTECCIÓN  AL CONSUMIDOR</v>
      </c>
      <c r="W438"/>
      <c r="X438"/>
    </row>
    <row r="439" spans="1:24" x14ac:dyDescent="0.25">
      <c r="A439" s="31" t="s">
        <v>1334</v>
      </c>
      <c r="B439" t="str">
        <f>VLOOKUP($A439,'Plan de acci�n consolidado 2025'!$A$3:$V$504,B$1,0)</f>
        <v>3003-GRUPO DE TRABAJO DE APOYO A LA RED NACIONAL DE PROTECCIÓN  AL CONSUMIDOR</v>
      </c>
      <c r="C439">
        <f>VLOOKUP($A439,'Plan de acci�n consolidado 2025'!$A$3:$V$504,C$1,0)</f>
        <v>3</v>
      </c>
      <c r="D439" t="str">
        <f>VLOOKUP($A439,'Plan de acci�n consolidado 2025'!$A$3:$V$504,D$1,0)</f>
        <v>Actividad propia</v>
      </c>
      <c r="E439" t="str">
        <f>VLOOKUP($A439,'Plan de acci�n consolidado 2025'!$A$3:$V$504,E$1,0)</f>
        <v>3003.5.4</v>
      </c>
      <c r="F439" t="str">
        <f>VLOOKUP($A439,'Plan de acci�n consolidado 2025'!$A$3:$V$504,F$1,0)</f>
        <v>N/A</v>
      </c>
      <c r="G439" t="str">
        <f>VLOOKUP($A439,'Plan de acci�n consolidado 2025'!$A$3:$V$504,G$1,0)</f>
        <v>N/A</v>
      </c>
      <c r="H439" t="str">
        <f>VLOOKUP($A439,'Plan de acci�n consolidado 2025'!$A$3:$V$504,H$1,0)</f>
        <v>N/A</v>
      </c>
      <c r="I439" t="str">
        <f>VLOOKUP($A439,'Plan de acci�n consolidado 2025'!$A$3:$V$504,I$1,0)</f>
        <v>N/A</v>
      </c>
      <c r="J439" t="str">
        <f>VLOOKUP($A439,'Plan de acci�n consolidado 2025'!$A$3:$V$504,J$1,0)</f>
        <v>N/A</v>
      </c>
      <c r="K439" t="str">
        <f>VLOOKUP($A439,'Plan de acci�n consolidado 2025'!$A$3:$V$504,K$1,0)</f>
        <v>N/A</v>
      </c>
      <c r="L439" t="str">
        <f>VLOOKUP($A439,'Plan de acci�n consolidado 2025'!$A$3:$V$504,L$1,0)</f>
        <v>N/A</v>
      </c>
      <c r="M439" t="str">
        <f>VLOOKUP($A439,'Plan de acci�n consolidado 2025'!$A$3:$V$504,M$1,0)</f>
        <v>N/A</v>
      </c>
      <c r="N439" t="str">
        <f>VLOOKUP($A439,'Plan de acci�n consolidado 2025'!$A$3:$V$504,N$1,0)</f>
        <v>N/A</v>
      </c>
      <c r="O439" t="str">
        <f>VLOOKUP($A439,'Plan de acci�n consolidado 2025'!$A$3:$V$504,O$1,0)</f>
        <v>Aplicar la estrategia de socialización definida (Informe de aplicación de la estrategia)</v>
      </c>
      <c r="P439">
        <f>VLOOKUP($A439,'Plan de acci�n consolidado 2025'!$A$3:$V$504,P$1,0)</f>
        <v>20</v>
      </c>
      <c r="Q439">
        <f>VLOOKUP($A439,'Plan de acci�n consolidado 2025'!$A$3:$V$504,Q$1,0)</f>
        <v>1</v>
      </c>
      <c r="R439" t="str">
        <f>VLOOKUP($A439,'Plan de acci�n consolidado 2025'!$A$3:$V$504,R$1,0)</f>
        <v>Númerica</v>
      </c>
      <c r="S439" t="str">
        <f>VLOOKUP($A439,'Plan de acci�n consolidado 2025'!$A$3:$V$504,S$1,0)</f>
        <v># de Estrategia de  socializada / 1 Estrategia programada</v>
      </c>
      <c r="T439" s="183" t="str">
        <f>VLOOKUP($A439,'Plan de acci�n consolidado 2025'!$A$3:$V$504,T$1,0)</f>
        <v>2025-09-01</v>
      </c>
      <c r="U439" s="183" t="str">
        <f>VLOOKUP($A439,'Plan de acci�n consolidado 2025'!$A$3:$V$504,U$1,0)</f>
        <v>2025-12-15</v>
      </c>
      <c r="V439" t="str">
        <f>VLOOKUP($A439,'Plan de acci�n consolidado 2025'!$A$3:$V$504,V$1,0)</f>
        <v>3003-GRUPO DE TRABAJO DE APOYO A LA RED NACIONAL DE PROTECCIÓN  AL CONSUMIDOR</v>
      </c>
      <c r="W439"/>
      <c r="X439"/>
    </row>
    <row r="440" spans="1:24" x14ac:dyDescent="0.25">
      <c r="A440" s="31" t="s">
        <v>1335</v>
      </c>
      <c r="B440" t="str">
        <f>VLOOKUP($A440,'Plan de acci�n consolidado 2025'!$A$3:$V$504,B$1,0)</f>
        <v>3003-GRUPO DE TRABAJO DE APOYO A LA RED NACIONAL DE PROTECCIÓN  AL CONSUMIDOR</v>
      </c>
      <c r="C440">
        <f>VLOOKUP($A440,'Plan de acci�n consolidado 2025'!$A$3:$V$504,C$1,0)</f>
        <v>3</v>
      </c>
      <c r="D440" t="str">
        <f>VLOOKUP($A440,'Plan de acci�n consolidado 2025'!$A$3:$V$504,D$1,0)</f>
        <v>Producto</v>
      </c>
      <c r="E440" t="str">
        <f>VLOOKUP($A440,'Plan de acci�n consolidado 2025'!$A$3:$V$504,E$1,0)</f>
        <v>3003.6</v>
      </c>
      <c r="F440" t="str">
        <f>VLOOKUP($A440,'Plan de acci�n consolidado 2025'!$A$3:$V$504,F$1,0)</f>
        <v>Innovador</v>
      </c>
      <c r="G440" t="str">
        <f>VLOOKUP($A440,'Plan de acci�n consolidado 2025'!$A$3:$V$504,G$1,0)</f>
        <v xml:space="preserve">Generar sinergias con agentes nacionales e internacionales que permitan potenciar las capacidades de la SIC.
</v>
      </c>
      <c r="H440" t="str">
        <f>VLOOKUP($A440,'Plan de acci�n consolidado 2025'!$A$3:$V$504,H$1,0)</f>
        <v xml:space="preserve">Cumplimiento de productos del PAI asociados a Generar sinergias con agentes nacionales e internacionales que permitan potenciar las capacidades de la SIC.
</v>
      </c>
      <c r="I440" t="str">
        <f>VLOOKUP($A440,'Plan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40" t="str">
        <f>VLOOKUP($A440,'Plan de acci�n consolidado 2025'!$A$3:$V$504,J$1,0)</f>
        <v>N/A</v>
      </c>
      <c r="K440" t="str">
        <f>VLOOKUP($A440,'Plan de acci�n consolidado 2025'!$A$3:$V$504,K$1,0)</f>
        <v>No</v>
      </c>
      <c r="L440" t="str">
        <f>VLOOKUP($A440,'Plan de acci�n consolidado 2025'!$A$3:$V$504,L$1,0)</f>
        <v>C-3503-0200-0009-40401c</v>
      </c>
      <c r="M440" t="str">
        <f>VLOOKUP($A440,'Plan de acci�n consolidado 2025'!$A$3:$V$504,M$1,0)</f>
        <v>Política Participación Ciudadana en la Gestión Pública _DIMENSIÓN Gestión con Valores para Resultados</v>
      </c>
      <c r="N440" t="str">
        <f>VLOOKUP($A440,'Plan de acci�n consolidado 2025'!$A$3:$V$504,N$1,0)</f>
        <v>PND_8_Fortalecer lasCapacidades yConocimiento sobreDerechos yDeberesDe las relacionesDeConsumo</v>
      </c>
      <c r="O440" t="str">
        <f>VLOOKUP($A440,'Plan de acci�n consolidado 2025'!$A$3:$V$504,O$1,0)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P440">
        <f>VLOOKUP($A440,'Plan de acci�n consolidado 2025'!$A$3:$V$504,P$1,0)</f>
        <v>15</v>
      </c>
      <c r="Q440">
        <f>VLOOKUP($A440,'Plan de acci�n consolidado 2025'!$A$3:$V$504,Q$1,0)</f>
        <v>1</v>
      </c>
      <c r="R440" t="str">
        <f>VLOOKUP($A440,'Plan de acci�n consolidado 2025'!$A$3:$V$504,R$1,0)</f>
        <v>Númerica</v>
      </c>
      <c r="S440" t="str">
        <f>VLOOKUP($A440,'Plan de acci�n consolidado 2025'!$A$3:$V$504,S$1,0)</f>
        <v># de Cartilla elaborada y aprobada. / 1 Cartilla programada</v>
      </c>
      <c r="T440" s="183" t="str">
        <f>VLOOKUP($A440,'Plan de acci�n consolidado 2025'!$A$3:$V$504,T$1,0)</f>
        <v>2025-02-03</v>
      </c>
      <c r="U440" s="183" t="str">
        <f>VLOOKUP($A440,'Plan de acci�n consolidado 2025'!$A$3:$V$504,U$1,0)</f>
        <v>2025-06-27</v>
      </c>
      <c r="V440" t="str">
        <f>VLOOKUP($A440,'Plan de acci�n consolidado 2025'!$A$3:$V$504,V$1,0)</f>
        <v>3003-GRUPO DE TRABAJO DE APOYO A LA RED NACIONAL DE PROTECCIÓN  AL CONSUMIDOR</v>
      </c>
      <c r="W440"/>
      <c r="X440"/>
    </row>
    <row r="441" spans="1:24" x14ac:dyDescent="0.25">
      <c r="A441" s="31" t="s">
        <v>1336</v>
      </c>
      <c r="B441" t="str">
        <f>VLOOKUP($A441,'Plan de acci�n consolidado 2025'!$A$3:$V$504,B$1,0)</f>
        <v>3003-GRUPO DE TRABAJO DE APOYO A LA RED NACIONAL DE PROTECCIÓN  AL CONSUMIDOR</v>
      </c>
      <c r="C441">
        <f>VLOOKUP($A441,'Plan de acci�n consolidado 2025'!$A$3:$V$504,C$1,0)</f>
        <v>3</v>
      </c>
      <c r="D441" t="str">
        <f>VLOOKUP($A441,'Plan de acci�n consolidado 2025'!$A$3:$V$504,D$1,0)</f>
        <v>Actividad propia</v>
      </c>
      <c r="E441" t="str">
        <f>VLOOKUP($A441,'Plan de acci�n consolidado 2025'!$A$3:$V$504,E$1,0)</f>
        <v>3003.6.1</v>
      </c>
      <c r="F441" t="str">
        <f>VLOOKUP($A441,'Plan de acci�n consolidado 2025'!$A$3:$V$504,F$1,0)</f>
        <v>N/A</v>
      </c>
      <c r="G441" t="str">
        <f>VLOOKUP($A441,'Plan de acci�n consolidado 2025'!$A$3:$V$504,G$1,0)</f>
        <v>N/A</v>
      </c>
      <c r="H441" t="str">
        <f>VLOOKUP($A441,'Plan de acci�n consolidado 2025'!$A$3:$V$504,H$1,0)</f>
        <v>N/A</v>
      </c>
      <c r="I441" t="str">
        <f>VLOOKUP($A441,'Plan de acci�n consolidado 2025'!$A$3:$V$504,I$1,0)</f>
        <v>N/A</v>
      </c>
      <c r="J441" t="str">
        <f>VLOOKUP($A441,'Plan de acci�n consolidado 2025'!$A$3:$V$504,J$1,0)</f>
        <v>N/A</v>
      </c>
      <c r="K441" t="str">
        <f>VLOOKUP($A441,'Plan de acci�n consolidado 2025'!$A$3:$V$504,K$1,0)</f>
        <v>N/A</v>
      </c>
      <c r="L441" t="str">
        <f>VLOOKUP($A441,'Plan de acci�n consolidado 2025'!$A$3:$V$504,L$1,0)</f>
        <v>N/A</v>
      </c>
      <c r="M441" t="str">
        <f>VLOOKUP($A441,'Plan de acci�n consolidado 2025'!$A$3:$V$504,M$1,0)</f>
        <v>N/A</v>
      </c>
      <c r="N441" t="str">
        <f>VLOOKUP($A441,'Plan de acci�n consolidado 2025'!$A$3:$V$504,N$1,0)</f>
        <v>N/A</v>
      </c>
      <c r="O441" t="str">
        <f>VLOOKUP($A441,'Plan de acci�n consolidado 2025'!$A$3:$V$504,O$1,0)</f>
        <v>Elaborar estudios previos  (Documento Estudios previos aprobados secretaria general y jurídica)</v>
      </c>
      <c r="P441">
        <f>VLOOKUP($A441,'Plan de acci�n consolidado 2025'!$A$3:$V$504,P$1,0)</f>
        <v>10</v>
      </c>
      <c r="Q441">
        <f>VLOOKUP($A441,'Plan de acci�n consolidado 2025'!$A$3:$V$504,Q$1,0)</f>
        <v>1</v>
      </c>
      <c r="R441" t="str">
        <f>VLOOKUP($A441,'Plan de acci�n consolidado 2025'!$A$3:$V$504,R$1,0)</f>
        <v>Númerica</v>
      </c>
      <c r="S441" t="str">
        <f>VLOOKUP($A441,'Plan de acci�n consolidado 2025'!$A$3:$V$504,S$1,0)</f>
        <v># de estudios previos elaborados / 1 estudios previos a elaborar</v>
      </c>
      <c r="T441" s="183" t="str">
        <f>VLOOKUP($A441,'Plan de acci�n consolidado 2025'!$A$3:$V$504,T$1,0)</f>
        <v>2025-02-03</v>
      </c>
      <c r="U441" s="183" t="str">
        <f>VLOOKUP($A441,'Plan de acci�n consolidado 2025'!$A$3:$V$504,U$1,0)</f>
        <v>2025-04-14</v>
      </c>
      <c r="V441" t="str">
        <f>VLOOKUP($A441,'Plan de acci�n consolidado 2025'!$A$3:$V$504,V$1,0)</f>
        <v>3003-GRUPO DE TRABAJO DE APOYO A LA RED NACIONAL DE PROTECCIÓN  AL CONSUMIDOR</v>
      </c>
      <c r="W441"/>
      <c r="X441"/>
    </row>
    <row r="442" spans="1:24" x14ac:dyDescent="0.25">
      <c r="A442" s="31" t="s">
        <v>1338</v>
      </c>
      <c r="B442" t="str">
        <f>VLOOKUP($A442,'Plan de acci�n consolidado 2025'!$A$3:$V$504,B$1,0)</f>
        <v>3003-GRUPO DE TRABAJO DE APOYO A LA RED NACIONAL DE PROTECCIÓN  AL CONSUMIDOR</v>
      </c>
      <c r="C442">
        <f>VLOOKUP($A442,'Plan de acci�n consolidado 2025'!$A$3:$V$504,C$1,0)</f>
        <v>3</v>
      </c>
      <c r="D442" t="str">
        <f>VLOOKUP($A442,'Plan de acci�n consolidado 2025'!$A$3:$V$504,D$1,0)</f>
        <v>Actividad propia</v>
      </c>
      <c r="E442" t="str">
        <f>VLOOKUP($A442,'Plan de acci�n consolidado 2025'!$A$3:$V$504,E$1,0)</f>
        <v>3003.6.2</v>
      </c>
      <c r="F442" t="str">
        <f>VLOOKUP($A442,'Plan de acci�n consolidado 2025'!$A$3:$V$504,F$1,0)</f>
        <v>N/A</v>
      </c>
      <c r="G442" t="str">
        <f>VLOOKUP($A442,'Plan de acci�n consolidado 2025'!$A$3:$V$504,G$1,0)</f>
        <v>N/A</v>
      </c>
      <c r="H442" t="str">
        <f>VLOOKUP($A442,'Plan de acci�n consolidado 2025'!$A$3:$V$504,H$1,0)</f>
        <v>N/A</v>
      </c>
      <c r="I442" t="str">
        <f>VLOOKUP($A442,'Plan de acci�n consolidado 2025'!$A$3:$V$504,I$1,0)</f>
        <v>N/A</v>
      </c>
      <c r="J442" t="str">
        <f>VLOOKUP($A442,'Plan de acci�n consolidado 2025'!$A$3:$V$504,J$1,0)</f>
        <v>N/A</v>
      </c>
      <c r="K442" t="str">
        <f>VLOOKUP($A442,'Plan de acci�n consolidado 2025'!$A$3:$V$504,K$1,0)</f>
        <v>N/A</v>
      </c>
      <c r="L442" t="str">
        <f>VLOOKUP($A442,'Plan de acci�n consolidado 2025'!$A$3:$V$504,L$1,0)</f>
        <v>N/A</v>
      </c>
      <c r="M442" t="str">
        <f>VLOOKUP($A442,'Plan de acci�n consolidado 2025'!$A$3:$V$504,M$1,0)</f>
        <v>N/A</v>
      </c>
      <c r="N442" t="str">
        <f>VLOOKUP($A442,'Plan de acci�n consolidado 2025'!$A$3:$V$504,N$1,0)</f>
        <v>N/A</v>
      </c>
      <c r="O442" t="str">
        <f>VLOOKUP($A442,'Plan de acci�n consolidado 2025'!$A$3:$V$504,O$1,0)</f>
        <v>Actualizar y aprobar la cartilla Consufondo  (Cartilla Actualizada y aprobada de Consufondo)</v>
      </c>
      <c r="P442">
        <f>VLOOKUP($A442,'Plan de acci�n consolidado 2025'!$A$3:$V$504,P$1,0)</f>
        <v>10</v>
      </c>
      <c r="Q442">
        <f>VLOOKUP($A442,'Plan de acci�n consolidado 2025'!$A$3:$V$504,Q$1,0)</f>
        <v>1</v>
      </c>
      <c r="R442" t="str">
        <f>VLOOKUP($A442,'Plan de acci�n consolidado 2025'!$A$3:$V$504,R$1,0)</f>
        <v>Númerica</v>
      </c>
      <c r="S442" t="str">
        <f>VLOOKUP($A442,'Plan de acci�n consolidado 2025'!$A$3:$V$504,S$1,0)</f>
        <v># de Cartilla revisada y/o ajustada / 1 Cartilla programada a revisar y/o ajustar</v>
      </c>
      <c r="T442" s="183" t="str">
        <f>VLOOKUP($A442,'Plan de acci�n consolidado 2025'!$A$3:$V$504,T$1,0)</f>
        <v>2025-04-01</v>
      </c>
      <c r="U442" s="183" t="str">
        <f>VLOOKUP($A442,'Plan de acci�n consolidado 2025'!$A$3:$V$504,U$1,0)</f>
        <v>2025-04-30</v>
      </c>
      <c r="V442" t="str">
        <f>VLOOKUP($A442,'Plan de acci�n consolidado 2025'!$A$3:$V$504,V$1,0)</f>
        <v>3003-GRUPO DE TRABAJO DE APOYO A LA RED NACIONAL DE PROTECCIÓN  AL CONSUMIDOR</v>
      </c>
      <c r="W442"/>
      <c r="X442"/>
    </row>
    <row r="443" spans="1:24" x14ac:dyDescent="0.25">
      <c r="A443" s="31" t="s">
        <v>1340</v>
      </c>
      <c r="B443" t="str">
        <f>VLOOKUP($A443,'Plan de acci�n consolidado 2025'!$A$3:$V$504,B$1,0)</f>
        <v>3003-GRUPO DE TRABAJO DE APOYO A LA RED NACIONAL DE PROTECCIÓN  AL CONSUMIDOR</v>
      </c>
      <c r="C443">
        <f>VLOOKUP($A443,'Plan de acci�n consolidado 2025'!$A$3:$V$504,C$1,0)</f>
        <v>3</v>
      </c>
      <c r="D443" t="str">
        <f>VLOOKUP($A443,'Plan de acci�n consolidado 2025'!$A$3:$V$504,D$1,0)</f>
        <v>Actividad propia</v>
      </c>
      <c r="E443" t="str">
        <f>VLOOKUP($A443,'Plan de acci�n consolidado 2025'!$A$3:$V$504,E$1,0)</f>
        <v>3003.6.3</v>
      </c>
      <c r="F443" t="str">
        <f>VLOOKUP($A443,'Plan de acci�n consolidado 2025'!$A$3:$V$504,F$1,0)</f>
        <v>N/A</v>
      </c>
      <c r="G443" t="str">
        <f>VLOOKUP($A443,'Plan de acci�n consolidado 2025'!$A$3:$V$504,G$1,0)</f>
        <v>N/A</v>
      </c>
      <c r="H443" t="str">
        <f>VLOOKUP($A443,'Plan de acci�n consolidado 2025'!$A$3:$V$504,H$1,0)</f>
        <v>N/A</v>
      </c>
      <c r="I443" t="str">
        <f>VLOOKUP($A443,'Plan de acci�n consolidado 2025'!$A$3:$V$504,I$1,0)</f>
        <v>N/A</v>
      </c>
      <c r="J443" t="str">
        <f>VLOOKUP($A443,'Plan de acci�n consolidado 2025'!$A$3:$V$504,J$1,0)</f>
        <v>N/A</v>
      </c>
      <c r="K443" t="str">
        <f>VLOOKUP($A443,'Plan de acci�n consolidado 2025'!$A$3:$V$504,K$1,0)</f>
        <v>N/A</v>
      </c>
      <c r="L443" t="str">
        <f>VLOOKUP($A443,'Plan de acci�n consolidado 2025'!$A$3:$V$504,L$1,0)</f>
        <v>N/A</v>
      </c>
      <c r="M443" t="str">
        <f>VLOOKUP($A443,'Plan de acci�n consolidado 2025'!$A$3:$V$504,M$1,0)</f>
        <v>N/A</v>
      </c>
      <c r="N443" t="str">
        <f>VLOOKUP($A443,'Plan de acci�n consolidado 2025'!$A$3:$V$504,N$1,0)</f>
        <v>N/A</v>
      </c>
      <c r="O443" t="str">
        <f>VLOOKUP($A443,'Plan de acci�n consolidado 2025'!$A$3:$V$504,O$1,0)</f>
        <v>Realizar un informe de valoración del Programa consufondo 2025 y recomendaciones para próximas vigencias.(Informe final)</v>
      </c>
      <c r="P443">
        <f>VLOOKUP($A443,'Plan de acci�n consolidado 2025'!$A$3:$V$504,P$1,0)</f>
        <v>80</v>
      </c>
      <c r="Q443">
        <f>VLOOKUP($A443,'Plan de acci�n consolidado 2025'!$A$3:$V$504,Q$1,0)</f>
        <v>1</v>
      </c>
      <c r="R443" t="str">
        <f>VLOOKUP($A443,'Plan de acci�n consolidado 2025'!$A$3:$V$504,R$1,0)</f>
        <v>Númerica</v>
      </c>
      <c r="S443" t="str">
        <f>VLOOKUP($A443,'Plan de acci�n consolidado 2025'!$A$3:$V$504,S$1,0)</f>
        <v># de Informe realizado / 1 Informe programado</v>
      </c>
      <c r="T443" s="183" t="str">
        <f>VLOOKUP($A443,'Plan de acci�n consolidado 2025'!$A$3:$V$504,T$1,0)</f>
        <v>2025-05-02</v>
      </c>
      <c r="U443" s="183" t="str">
        <f>VLOOKUP($A443,'Plan de acci�n consolidado 2025'!$A$3:$V$504,U$1,0)</f>
        <v>2025-06-27</v>
      </c>
      <c r="V443" t="str">
        <f>VLOOKUP($A443,'Plan de acci�n consolidado 2025'!$A$3:$V$504,V$1,0)</f>
        <v>3003-GRUPO DE TRABAJO DE APOYO A LA RED NACIONAL DE PROTECCIÓN  AL CONSUMIDOR</v>
      </c>
      <c r="W443"/>
      <c r="X443"/>
    </row>
    <row r="444" spans="1:24" x14ac:dyDescent="0.25">
      <c r="A444" s="31" t="s">
        <v>1341</v>
      </c>
      <c r="B444" t="str">
        <f>VLOOKUP($A444,'Plan de acci�n consolidado 2025'!$A$3:$V$504,B$1,0)</f>
        <v>3003-GRUPO DE TRABAJO DE APOYO A LA RED NACIONAL DE PROTECCIÓN  AL CONSUMIDOR</v>
      </c>
      <c r="C444">
        <f>VLOOKUP($A444,'Plan de acci�n consolidado 2025'!$A$3:$V$504,C$1,0)</f>
        <v>3</v>
      </c>
      <c r="D444" t="str">
        <f>VLOOKUP($A444,'Plan de acci�n consolidado 2025'!$A$3:$V$504,D$1,0)</f>
        <v>Actividad propia eliminada</v>
      </c>
      <c r="E444" t="str">
        <f>VLOOKUP($A444,'Plan de acci�n consolidado 2025'!$A$3:$V$504,E$1,0)</f>
        <v>3003.6.4</v>
      </c>
      <c r="F444" t="str">
        <f>VLOOKUP($A444,'Plan de acci�n consolidado 2025'!$A$3:$V$504,F$1,0)</f>
        <v>N/A</v>
      </c>
      <c r="G444" t="str">
        <f>VLOOKUP($A444,'Plan de acci�n consolidado 2025'!$A$3:$V$504,G$1,0)</f>
        <v>N/A</v>
      </c>
      <c r="H444" t="str">
        <f>VLOOKUP($A444,'Plan de acci�n consolidado 2025'!$A$3:$V$504,H$1,0)</f>
        <v>N/A</v>
      </c>
      <c r="I444" t="str">
        <f>VLOOKUP($A444,'Plan de acci�n consolidado 2025'!$A$3:$V$504,I$1,0)</f>
        <v>N/A</v>
      </c>
      <c r="J444" t="str">
        <f>VLOOKUP($A444,'Plan de acci�n consolidado 2025'!$A$3:$V$504,J$1,0)</f>
        <v>N/A</v>
      </c>
      <c r="K444" t="str">
        <f>VLOOKUP($A444,'Plan de acci�n consolidado 2025'!$A$3:$V$504,K$1,0)</f>
        <v>N/A</v>
      </c>
      <c r="L444" t="str">
        <f>VLOOKUP($A444,'Plan de acci�n consolidado 2025'!$A$3:$V$504,L$1,0)</f>
        <v>N/A</v>
      </c>
      <c r="M444" t="str">
        <f>VLOOKUP($A444,'Plan de acci�n consolidado 2025'!$A$3:$V$504,M$1,0)</f>
        <v>N/A</v>
      </c>
      <c r="N444" t="str">
        <f>VLOOKUP($A444,'Plan de acci�n consolidado 2025'!$A$3:$V$504,N$1,0)</f>
        <v>N/A</v>
      </c>
      <c r="O444" t="str">
        <f>VLOOKUP($A444,'Plan de acci�n consolidado 2025'!$A$3:$V$504,O$1,0)</f>
        <v>Solicitar la contratación a Secretaria General   (Memorando de Solicitud de contratación a Secretaria General)</v>
      </c>
      <c r="P444">
        <f>VLOOKUP($A444,'Plan de acci�n consolidado 2025'!$A$3:$V$504,P$1,0)</f>
        <v>10</v>
      </c>
      <c r="Q444">
        <f>VLOOKUP($A444,'Plan de acci�n consolidado 2025'!$A$3:$V$504,Q$1,0)</f>
        <v>1</v>
      </c>
      <c r="R444" t="str">
        <f>VLOOKUP($A444,'Plan de acci�n consolidado 2025'!$A$3:$V$504,R$1,0)</f>
        <v>Númerica</v>
      </c>
      <c r="S444" t="str">
        <f>VLOOKUP($A444,'Plan de acci�n consolidado 2025'!$A$3:$V$504,S$1,0)</f>
        <v># de solicitudes de contratación realizadas / 1 solicitudes de contratación a realizar.</v>
      </c>
      <c r="T444" s="183" t="str">
        <f>VLOOKUP($A444,'Plan de acci�n consolidado 2025'!$A$3:$V$504,T$1,0)</f>
        <v>2025-05-02</v>
      </c>
      <c r="U444" s="183" t="str">
        <f>VLOOKUP($A444,'Plan de acci�n consolidado 2025'!$A$3:$V$504,U$1,0)</f>
        <v>2025-07-31</v>
      </c>
      <c r="V444" t="str">
        <f>VLOOKUP($A444,'Plan de acci�n consolidado 2025'!$A$3:$V$504,V$1,0)</f>
        <v>3003-GRUPO DE TRABAJO DE APOYO A LA RED NACIONAL DE PROTECCIÓN  AL CONSUMIDOR</v>
      </c>
      <c r="W444"/>
      <c r="X444"/>
    </row>
    <row r="445" spans="1:24" x14ac:dyDescent="0.25">
      <c r="A445" s="31" t="s">
        <v>1343</v>
      </c>
      <c r="B445" t="str">
        <f>VLOOKUP($A445,'Plan de acci�n consolidado 2025'!$A$3:$V$504,B$1,0)</f>
        <v>3003-GRUPO DE TRABAJO DE APOYO A LA RED NACIONAL DE PROTECCIÓN  AL CONSUMIDOR</v>
      </c>
      <c r="C445">
        <f>VLOOKUP($A445,'Plan de acci�n consolidado 2025'!$A$3:$V$504,C$1,0)</f>
        <v>3</v>
      </c>
      <c r="D445" t="str">
        <f>VLOOKUP($A445,'Plan de acci�n consolidado 2025'!$A$3:$V$504,D$1,0)</f>
        <v>Actividad sin participación Eliminada</v>
      </c>
      <c r="E445" t="str">
        <f>VLOOKUP($A445,'Plan de acci�n consolidado 2025'!$A$3:$V$504,E$1,0)</f>
        <v>3003.6.5</v>
      </c>
      <c r="F445" t="str">
        <f>VLOOKUP($A445,'Plan de acci�n consolidado 2025'!$A$3:$V$504,F$1,0)</f>
        <v>N/A</v>
      </c>
      <c r="G445" t="str">
        <f>VLOOKUP($A445,'Plan de acci�n consolidado 2025'!$A$3:$V$504,G$1,0)</f>
        <v>N/A</v>
      </c>
      <c r="H445" t="str">
        <f>VLOOKUP($A445,'Plan de acci�n consolidado 2025'!$A$3:$V$504,H$1,0)</f>
        <v>N/A</v>
      </c>
      <c r="I445" t="str">
        <f>VLOOKUP($A445,'Plan de acci�n consolidado 2025'!$A$3:$V$504,I$1,0)</f>
        <v>N/A</v>
      </c>
      <c r="J445" t="str">
        <f>VLOOKUP($A445,'Plan de acci�n consolidado 2025'!$A$3:$V$504,J$1,0)</f>
        <v>N/A</v>
      </c>
      <c r="K445" t="str">
        <f>VLOOKUP($A445,'Plan de acci�n consolidado 2025'!$A$3:$V$504,K$1,0)</f>
        <v>N/A</v>
      </c>
      <c r="L445" t="str">
        <f>VLOOKUP($A445,'Plan de acci�n consolidado 2025'!$A$3:$V$504,L$1,0)</f>
        <v>N/A</v>
      </c>
      <c r="M445" t="str">
        <f>VLOOKUP($A445,'Plan de acci�n consolidado 2025'!$A$3:$V$504,M$1,0)</f>
        <v>N/A</v>
      </c>
      <c r="N445" t="str">
        <f>VLOOKUP($A445,'Plan de acci�n consolidado 2025'!$A$3:$V$504,N$1,0)</f>
        <v>N/A</v>
      </c>
      <c r="O445" t="str">
        <f>VLOOKUP($A445,'Plan de acci�n consolidado 2025'!$A$3:$V$504,O$1,0)</f>
        <v>Revisar la solicitud de contratación y realizar los ajustes cuando haya lugar a ello  (Correo electrónico del abogado a cargo informando la revisión del proceso y/o captura de pantalla de la publicación en el SECOP /Único entregable)</v>
      </c>
      <c r="P445">
        <f>VLOOKUP($A445,'Plan de acci�n consolidado 2025'!$A$3:$V$504,P$1,0)</f>
        <v>0</v>
      </c>
      <c r="Q445">
        <f>VLOOKUP($A445,'Plan de acci�n consolidado 2025'!$A$3:$V$504,Q$1,0)</f>
        <v>1</v>
      </c>
      <c r="R445" t="str">
        <f>VLOOKUP($A445,'Plan de acci�n consolidado 2025'!$A$3:$V$504,R$1,0)</f>
        <v>Númerica</v>
      </c>
      <c r="S445" t="str">
        <f>VLOOKUP($A445,'Plan de acci�n consolidado 2025'!$A$3:$V$504,S$1,0)</f>
        <v># de Solicitudes de contratación revisadas y ajustadas / 1 Solicitudes de contratación a revisar y ajustar</v>
      </c>
      <c r="T445" s="183" t="str">
        <f>VLOOKUP($A445,'Plan de acci�n consolidado 2025'!$A$3:$V$504,T$1,0)</f>
        <v>2025-08-01</v>
      </c>
      <c r="U445" s="183" t="str">
        <f>VLOOKUP($A445,'Plan de acci�n consolidado 2025'!$A$3:$V$504,U$1,0)</f>
        <v>2025-08-15</v>
      </c>
      <c r="V445" t="str">
        <f>VLOOKUP($A445,'Plan de acci�n consolidado 2025'!$A$3:$V$504,V$1,0)</f>
        <v>105-GRUPO DE TRABAJO DE CONTRATACIÓN</v>
      </c>
      <c r="W445"/>
      <c r="X445"/>
    </row>
    <row r="446" spans="1:24" x14ac:dyDescent="0.25">
      <c r="A446" s="31" t="s">
        <v>1345</v>
      </c>
      <c r="B446" t="str">
        <f>VLOOKUP($A446,'Plan de acci�n consolidado 2025'!$A$3:$V$504,B$1,0)</f>
        <v>3003-GRUPO DE TRABAJO DE APOYO A LA RED NACIONAL DE PROTECCIÓN  AL CONSUMIDOR</v>
      </c>
      <c r="C446">
        <f>VLOOKUP($A446,'Plan de acci�n consolidado 2025'!$A$3:$V$504,C$1,0)</f>
        <v>3</v>
      </c>
      <c r="D446" t="str">
        <f>VLOOKUP($A446,'Plan de acci�n consolidado 2025'!$A$3:$V$504,D$1,0)</f>
        <v>Actividad sin participación Eliminada</v>
      </c>
      <c r="E446" t="str">
        <f>VLOOKUP($A446,'Plan de acci�n consolidado 2025'!$A$3:$V$504,E$1,0)</f>
        <v>3003.6.6</v>
      </c>
      <c r="F446" t="str">
        <f>VLOOKUP($A446,'Plan de acci�n consolidado 2025'!$A$3:$V$504,F$1,0)</f>
        <v>N/A</v>
      </c>
      <c r="G446" t="str">
        <f>VLOOKUP($A446,'Plan de acci�n consolidado 2025'!$A$3:$V$504,G$1,0)</f>
        <v>N/A</v>
      </c>
      <c r="H446" t="str">
        <f>VLOOKUP($A446,'Plan de acci�n consolidado 2025'!$A$3:$V$504,H$1,0)</f>
        <v>N/A</v>
      </c>
      <c r="I446" t="str">
        <f>VLOOKUP($A446,'Plan de acci�n consolidado 2025'!$A$3:$V$504,I$1,0)</f>
        <v>N/A</v>
      </c>
      <c r="J446" t="str">
        <f>VLOOKUP($A446,'Plan de acci�n consolidado 2025'!$A$3:$V$504,J$1,0)</f>
        <v>N/A</v>
      </c>
      <c r="K446" t="str">
        <f>VLOOKUP($A446,'Plan de acci�n consolidado 2025'!$A$3:$V$504,K$1,0)</f>
        <v>N/A</v>
      </c>
      <c r="L446" t="str">
        <f>VLOOKUP($A446,'Plan de acci�n consolidado 2025'!$A$3:$V$504,L$1,0)</f>
        <v>N/A</v>
      </c>
      <c r="M446" t="str">
        <f>VLOOKUP($A446,'Plan de acci�n consolidado 2025'!$A$3:$V$504,M$1,0)</f>
        <v>N/A</v>
      </c>
      <c r="N446" t="str">
        <f>VLOOKUP($A446,'Plan de acci�n consolidado 2025'!$A$3:$V$504,N$1,0)</f>
        <v>N/A</v>
      </c>
      <c r="O446" t="str">
        <f>VLOOKUP($A446,'Plan de acci�n consolidado 2025'!$A$3:$V$504,O$1,0)</f>
        <v>Publicar el proceso de contratación en el SECOP  (Correo electrónico del abogado a cargo informando la publicación del proceso en SECOP y/o captura de pantalla de la publicación en el secop)</v>
      </c>
      <c r="P446">
        <f>VLOOKUP($A446,'Plan de acci�n consolidado 2025'!$A$3:$V$504,P$1,0)</f>
        <v>0</v>
      </c>
      <c r="Q446">
        <f>VLOOKUP($A446,'Plan de acci�n consolidado 2025'!$A$3:$V$504,Q$1,0)</f>
        <v>1</v>
      </c>
      <c r="R446" t="str">
        <f>VLOOKUP($A446,'Plan de acci�n consolidado 2025'!$A$3:$V$504,R$1,0)</f>
        <v>Númerica</v>
      </c>
      <c r="S446" t="str">
        <f>VLOOKUP($A446,'Plan de acci�n consolidado 2025'!$A$3:$V$504,S$1,0)</f>
        <v># de Solicitudes de contratación publicadas / 1 Solicitud Contratación a publicar</v>
      </c>
      <c r="T446" s="183" t="str">
        <f>VLOOKUP($A446,'Plan de acci�n consolidado 2025'!$A$3:$V$504,T$1,0)</f>
        <v>2025-08-19</v>
      </c>
      <c r="U446" s="183" t="str">
        <f>VLOOKUP($A446,'Plan de acci�n consolidado 2025'!$A$3:$V$504,U$1,0)</f>
        <v>2025-08-29</v>
      </c>
      <c r="V446" t="str">
        <f>VLOOKUP($A446,'Plan de acci�n consolidado 2025'!$A$3:$V$504,V$1,0)</f>
        <v>105-GRUPO DE TRABAJO DE CONTRATACIÓN</v>
      </c>
      <c r="W446"/>
      <c r="X446"/>
    </row>
    <row r="447" spans="1:24" x14ac:dyDescent="0.25">
      <c r="A447" s="31" t="s">
        <v>1347</v>
      </c>
      <c r="B447" t="str">
        <f>VLOOKUP($A447,'Plan de acci�n consolidado 2025'!$A$3:$V$504,B$1,0)</f>
        <v>3003-GRUPO DE TRABAJO DE APOYO A LA RED NACIONAL DE PROTECCIÓN  AL CONSUMIDOR</v>
      </c>
      <c r="C447">
        <f>VLOOKUP($A447,'Plan de acci�n consolidado 2025'!$A$3:$V$504,C$1,0)</f>
        <v>3</v>
      </c>
      <c r="D447" t="str">
        <f>VLOOKUP($A447,'Plan de acci�n consolidado 2025'!$A$3:$V$504,D$1,0)</f>
        <v>Actividad sin participación Eliminada</v>
      </c>
      <c r="E447" t="str">
        <f>VLOOKUP($A447,'Plan de acci�n consolidado 2025'!$A$3:$V$504,E$1,0)</f>
        <v>3003.6.7</v>
      </c>
      <c r="F447" t="str">
        <f>VLOOKUP($A447,'Plan de acci�n consolidado 2025'!$A$3:$V$504,F$1,0)</f>
        <v>N/A</v>
      </c>
      <c r="G447" t="str">
        <f>VLOOKUP($A447,'Plan de acci�n consolidado 2025'!$A$3:$V$504,G$1,0)</f>
        <v>N/A</v>
      </c>
      <c r="H447" t="str">
        <f>VLOOKUP($A447,'Plan de acci�n consolidado 2025'!$A$3:$V$504,H$1,0)</f>
        <v>N/A</v>
      </c>
      <c r="I447" t="str">
        <f>VLOOKUP($A447,'Plan de acci�n consolidado 2025'!$A$3:$V$504,I$1,0)</f>
        <v>N/A</v>
      </c>
      <c r="J447" t="str">
        <f>VLOOKUP($A447,'Plan de acci�n consolidado 2025'!$A$3:$V$504,J$1,0)</f>
        <v>N/A</v>
      </c>
      <c r="K447" t="str">
        <f>VLOOKUP($A447,'Plan de acci�n consolidado 2025'!$A$3:$V$504,K$1,0)</f>
        <v>N/A</v>
      </c>
      <c r="L447" t="str">
        <f>VLOOKUP($A447,'Plan de acci�n consolidado 2025'!$A$3:$V$504,L$1,0)</f>
        <v>N/A</v>
      </c>
      <c r="M447" t="str">
        <f>VLOOKUP($A447,'Plan de acci�n consolidado 2025'!$A$3:$V$504,M$1,0)</f>
        <v>N/A</v>
      </c>
      <c r="N447" t="str">
        <f>VLOOKUP($A447,'Plan de acci�n consolidado 2025'!$A$3:$V$504,N$1,0)</f>
        <v>N/A</v>
      </c>
      <c r="O447" t="str">
        <f>VLOOKUP($A447,'Plan de acci�n consolidado 2025'!$A$3:$V$504,O$1,0)</f>
        <v>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v>
      </c>
      <c r="P447">
        <f>VLOOKUP($A447,'Plan de acci�n consolidado 2025'!$A$3:$V$504,P$1,0)</f>
        <v>0</v>
      </c>
      <c r="Q447">
        <f>VLOOKUP($A447,'Plan de acci�n consolidado 2025'!$A$3:$V$504,Q$1,0)</f>
        <v>10</v>
      </c>
      <c r="R447" t="str">
        <f>VLOOKUP($A447,'Plan de acci�n consolidado 2025'!$A$3:$V$504,R$1,0)</f>
        <v>Númerica</v>
      </c>
      <c r="S447" t="str">
        <f>VLOOKUP($A447,'Plan de acci�n consolidado 2025'!$A$3:$V$504,S$1,0)</f>
        <v># de Ligas y asociaciones de consumidores, así como universidades en su condición de Entidades Sin Ánimo de Lucro de Reconocida Idoneidad, fortalecidas. / 10 Ligas y asociaciones de consumidores, así como universidades en su condición de Entidades Sin Ánimo de Lucro de Reconocida Idoneidad programadas.</v>
      </c>
      <c r="T447" s="183" t="str">
        <f>VLOOKUP($A447,'Plan de acci�n consolidado 2025'!$A$3:$V$504,T$1,0)</f>
        <v>2025-08-29</v>
      </c>
      <c r="U447" s="183" t="str">
        <f>VLOOKUP($A447,'Plan de acci�n consolidado 2025'!$A$3:$V$504,U$1,0)</f>
        <v>2025-09-30</v>
      </c>
      <c r="V447" t="str">
        <f>VLOOKUP($A447,'Plan de acci�n consolidado 2025'!$A$3:$V$504,V$1,0)</f>
        <v>105-GRUPO DE TRABAJO DE CONTRATACIÓN</v>
      </c>
      <c r="W447"/>
      <c r="X447"/>
    </row>
    <row r="448" spans="1:24" x14ac:dyDescent="0.25">
      <c r="A448" s="31" t="s">
        <v>1348</v>
      </c>
      <c r="B448" t="str">
        <f>VLOOKUP($A448,'Plan de acci�n consolidado 2025'!$A$3:$V$504,B$1,0)</f>
        <v>3003-GRUPO DE TRABAJO DE APOYO A LA RED NACIONAL DE PROTECCIÓN  AL CONSUMIDOR</v>
      </c>
      <c r="C448">
        <f>VLOOKUP($A448,'Plan de acci�n consolidado 2025'!$A$3:$V$504,C$1,0)</f>
        <v>3</v>
      </c>
      <c r="D448" t="str">
        <f>VLOOKUP($A448,'Plan de acci�n consolidado 2025'!$A$3:$V$504,D$1,0)</f>
        <v>Actividad propia eliminada</v>
      </c>
      <c r="E448" t="str">
        <f>VLOOKUP($A448,'Plan de acci�n consolidado 2025'!$A$3:$V$504,E$1,0)</f>
        <v>3003.6.8</v>
      </c>
      <c r="F448" t="str">
        <f>VLOOKUP($A448,'Plan de acci�n consolidado 2025'!$A$3:$V$504,F$1,0)</f>
        <v>N/A</v>
      </c>
      <c r="G448" t="str">
        <f>VLOOKUP($A448,'Plan de acci�n consolidado 2025'!$A$3:$V$504,G$1,0)</f>
        <v>N/A</v>
      </c>
      <c r="H448" t="str">
        <f>VLOOKUP($A448,'Plan de acci�n consolidado 2025'!$A$3:$V$504,H$1,0)</f>
        <v>N/A</v>
      </c>
      <c r="I448" t="str">
        <f>VLOOKUP($A448,'Plan de acci�n consolidado 2025'!$A$3:$V$504,I$1,0)</f>
        <v>N/A</v>
      </c>
      <c r="J448" t="str">
        <f>VLOOKUP($A448,'Plan de acci�n consolidado 2025'!$A$3:$V$504,J$1,0)</f>
        <v>N/A</v>
      </c>
      <c r="K448" t="str">
        <f>VLOOKUP($A448,'Plan de acci�n consolidado 2025'!$A$3:$V$504,K$1,0)</f>
        <v>N/A</v>
      </c>
      <c r="L448" t="str">
        <f>VLOOKUP($A448,'Plan de acci�n consolidado 2025'!$A$3:$V$504,L$1,0)</f>
        <v>N/A</v>
      </c>
      <c r="M448" t="str">
        <f>VLOOKUP($A448,'Plan de acci�n consolidado 2025'!$A$3:$V$504,M$1,0)</f>
        <v>N/A</v>
      </c>
      <c r="N448" t="str">
        <f>VLOOKUP($A448,'Plan de acci�n consolidado 2025'!$A$3:$V$504,N$1,0)</f>
        <v>N/A</v>
      </c>
      <c r="O448" t="str">
        <f>VLOOKUP($A448,'Plan de acci�n consolidado 2025'!$A$3:$V$504,O$1,0)</f>
        <v>Realizar seguimiento a la ejecución de la iniciativas seleccionadas (Informe de actividades Programa Consufondo que de cuenta de las ligas fortalecidas)</v>
      </c>
      <c r="P448">
        <f>VLOOKUP($A448,'Plan de acci�n consolidado 2025'!$A$3:$V$504,P$1,0)</f>
        <v>50</v>
      </c>
      <c r="Q448">
        <f>VLOOKUP($A448,'Plan de acci�n consolidado 2025'!$A$3:$V$504,Q$1,0)</f>
        <v>4</v>
      </c>
      <c r="R448" t="str">
        <f>VLOOKUP($A448,'Plan de acci�n consolidado 2025'!$A$3:$V$504,R$1,0)</f>
        <v>Númerica</v>
      </c>
      <c r="S448" t="str">
        <f>VLOOKUP($A448,'Plan de acci�n consolidado 2025'!$A$3:$V$504,S$1,0)</f>
        <v># de informes presentados / 4 informes programados</v>
      </c>
      <c r="T448" s="183" t="str">
        <f>VLOOKUP($A448,'Plan de acci�n consolidado 2025'!$A$3:$V$504,T$1,0)</f>
        <v>2025-09-30</v>
      </c>
      <c r="U448" s="183" t="str">
        <f>VLOOKUP($A448,'Plan de acci�n consolidado 2025'!$A$3:$V$504,U$1,0)</f>
        <v>2025-12-15</v>
      </c>
      <c r="V448" t="str">
        <f>VLOOKUP($A448,'Plan de acci�n consolidado 2025'!$A$3:$V$504,V$1,0)</f>
        <v>3003-GRUPO DE TRABAJO DE APOYO A LA RED NACIONAL DE PROTECCIÓN  AL CONSUMIDOR</v>
      </c>
      <c r="W448"/>
      <c r="X448"/>
    </row>
    <row r="449" spans="1:24" x14ac:dyDescent="0.25">
      <c r="A449" s="31" t="s">
        <v>1147</v>
      </c>
      <c r="B449" t="str">
        <f>VLOOKUP($A449,'Plan de acci�n consolidado 2025'!$A$3:$V$504,B$1,0)</f>
        <v>1000-DESPACHO DEL SUPERINTENDENTE DELEGADO PARA LA PROTECCIÓN DE LA COMPETENCIA</v>
      </c>
      <c r="C449">
        <f>VLOOKUP($A449,'Plan de acci�n consolidado 2025'!$A$3:$V$504,C$1,0)</f>
        <v>1</v>
      </c>
      <c r="D449" t="str">
        <f>VLOOKUP($A449,'Plan de acci�n consolidado 2025'!$A$3:$V$504,D$1,0)</f>
        <v>Producto</v>
      </c>
      <c r="E449" t="str">
        <f>VLOOKUP($A449,'Plan de acci�n consolidado 2025'!$A$3:$V$504,E$1,0)</f>
        <v>1000.1</v>
      </c>
      <c r="F449" t="str">
        <f>VLOOKUP($A449,'Plan de acci�n consolidado 2025'!$A$3:$V$504,F$1,0)</f>
        <v>Innovador</v>
      </c>
      <c r="G449" t="str">
        <f>VLOOKUP($A449,'Plan de acci�n consolidado 2025'!$A$3:$V$504,G$1,0)</f>
        <v xml:space="preserve">Promover el enfoque preventivo, diferencial y territorial en el que hacer misional de la entidad 
</v>
      </c>
      <c r="H449" t="str">
        <f>VLOOKUP($A449,'Plan de acci�n consolidado 2025'!$A$3:$V$504,H$1,0)</f>
        <v xml:space="preserve">Cumplimiento de productos del PAI asociados a Promover el enfoque preventivo, diferencial y territorial en el que hacer misional de la entidad 
</v>
      </c>
      <c r="I449" t="str">
        <f>VLOOKUP($A449,'Plan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9" t="str">
        <f>VLOOKUP($A449,'Plan de acci�n consolidado 2025'!$A$3:$V$504,J$1,0)</f>
        <v>N/A</v>
      </c>
      <c r="K449" t="str">
        <f>VLOOKUP($A449,'Plan de acci�n consolidado 2025'!$A$3:$V$504,K$1,0)</f>
        <v>No</v>
      </c>
      <c r="L449" t="str">
        <f>VLOOKUP($A449,'Plan de acci�n consolidado 2025'!$A$3:$V$504,L$1,0)</f>
        <v>N/A</v>
      </c>
      <c r="M449" t="str">
        <f>VLOOKUP($A449,'Plan de acci�n consolidado 2025'!$A$3:$V$504,M$1,0)</f>
        <v>Política Participación Ciudadana en la Gestión Pública _DIMENSIÓN Gestión con Valores para Resultados</v>
      </c>
      <c r="N449" t="str">
        <f>VLOOKUP($A449,'Plan de acci�n consolidado 2025'!$A$3:$V$504,N$1,0)</f>
        <v>PEI_6;
PEI_7;
PEI_8;
PEI_9;
PES_20230190;
PES_20230195;
PES_20230196;
PES_20230200;
PND_7_Fortalecer lasCapacidades yConocimiento sobreDerechos yDeberesDe las relacionesDeConsumo (programasDeCumplimiento enCompetencia)</v>
      </c>
      <c r="O449" t="str">
        <f>VLOOKUP($A449,'Plan de acci�n consolidado 2025'!$A$3:$V$504,O$1,0)</f>
        <v>Departamentos con estrategias para el Fortalecimiento sobre la Protección y Promoción de la libre competencia, beneficiados (Informe que de cuenta de los departamentos beneficiados )</v>
      </c>
      <c r="P449">
        <f>VLOOKUP($A449,'Plan de acci�n consolidado 2025'!$A$3:$V$504,P$1,0)</f>
        <v>20</v>
      </c>
      <c r="Q449">
        <f>VLOOKUP($A449,'Plan de acci�n consolidado 2025'!$A$3:$V$504,Q$1,0)</f>
        <v>56</v>
      </c>
      <c r="R449" t="str">
        <f>VLOOKUP($A449,'Plan de acci�n consolidado 2025'!$A$3:$V$504,R$1,0)</f>
        <v>Porcentual</v>
      </c>
      <c r="S449" t="str">
        <f>VLOOKUP($A449,'Plan de acci�n consolidado 2025'!$A$3:$V$504,S$1,0)</f>
        <v>% de Departamentos beneficiados / 56% de Departamentos del pais</v>
      </c>
      <c r="T449" s="183" t="str">
        <f>VLOOKUP($A449,'Plan de acci�n consolidado 2025'!$A$3:$V$504,T$1,0)</f>
        <v>2025-01-13</v>
      </c>
      <c r="U449" s="183" t="str">
        <f>VLOOKUP($A449,'Plan de acci�n consolidado 2025'!$A$3:$V$504,U$1,0)</f>
        <v>2025-12-12</v>
      </c>
      <c r="V449" t="str">
        <f>VLOOKUP($A449,'Plan de acci�n consolidado 2025'!$A$3:$V$504,V$1,0)</f>
        <v>1000-DESPACHO DEL SUPERINTENDENTE DELEGADO PARA LA PROTECCIÓN DE LA COMPETENCIA</v>
      </c>
      <c r="W449"/>
      <c r="X449"/>
    </row>
    <row r="450" spans="1:24" x14ac:dyDescent="0.25">
      <c r="A450" s="31" t="s">
        <v>1149</v>
      </c>
      <c r="B450" t="str">
        <f>VLOOKUP($A450,'Plan de acci�n consolidado 2025'!$A$3:$V$504,B$1,0)</f>
        <v>1000-DESPACHO DEL SUPERINTENDENTE DELEGADO PARA LA PROTECCIÓN DE LA COMPETENCIA</v>
      </c>
      <c r="C450">
        <f>VLOOKUP($A450,'Plan de acci�n consolidado 2025'!$A$3:$V$504,C$1,0)</f>
        <v>1</v>
      </c>
      <c r="D450" t="str">
        <f>VLOOKUP($A450,'Plan de acci�n consolidado 2025'!$A$3:$V$504,D$1,0)</f>
        <v>Actividad propia</v>
      </c>
      <c r="E450" t="str">
        <f>VLOOKUP($A450,'Plan de acci�n consolidado 2025'!$A$3:$V$504,E$1,0)</f>
        <v>1000.1.1</v>
      </c>
      <c r="F450" t="str">
        <f>VLOOKUP($A450,'Plan de acci�n consolidado 2025'!$A$3:$V$504,F$1,0)</f>
        <v>N/A</v>
      </c>
      <c r="G450" t="str">
        <f>VLOOKUP($A450,'Plan de acci�n consolidado 2025'!$A$3:$V$504,G$1,0)</f>
        <v>N/A</v>
      </c>
      <c r="H450" t="str">
        <f>VLOOKUP($A450,'Plan de acci�n consolidado 2025'!$A$3:$V$504,H$1,0)</f>
        <v>N/A</v>
      </c>
      <c r="I450" t="str">
        <f>VLOOKUP($A450,'Plan de acci�n consolidado 2025'!$A$3:$V$504,I$1,0)</f>
        <v>N/A</v>
      </c>
      <c r="J450" t="str">
        <f>VLOOKUP($A450,'Plan de acci�n consolidado 2025'!$A$3:$V$504,J$1,0)</f>
        <v>N/A</v>
      </c>
      <c r="K450" t="str">
        <f>VLOOKUP($A450,'Plan de acci�n consolidado 2025'!$A$3:$V$504,K$1,0)</f>
        <v>N/A</v>
      </c>
      <c r="L450" t="str">
        <f>VLOOKUP($A450,'Plan de acci�n consolidado 2025'!$A$3:$V$504,L$1,0)</f>
        <v>N/A</v>
      </c>
      <c r="M450" t="str">
        <f>VLOOKUP($A450,'Plan de acci�n consolidado 2025'!$A$3:$V$504,M$1,0)</f>
        <v>N/A</v>
      </c>
      <c r="N450" t="str">
        <f>VLOOKUP($A450,'Plan de acci�n consolidado 2025'!$A$3:$V$504,N$1,0)</f>
        <v>N/A</v>
      </c>
      <c r="O450" t="str">
        <f>VLOOKUP($A450,'Plan de acci�n consolidado 2025'!$A$3:$V$504,O$1,0)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450">
        <f>VLOOKUP($A450,'Plan de acci�n consolidado 2025'!$A$3:$V$504,P$1,0)</f>
        <v>20</v>
      </c>
      <c r="Q450">
        <f>VLOOKUP($A450,'Plan de acci�n consolidado 2025'!$A$3:$V$504,Q$1,0)</f>
        <v>1</v>
      </c>
      <c r="R450" t="str">
        <f>VLOOKUP($A450,'Plan de acci�n consolidado 2025'!$A$3:$V$504,R$1,0)</f>
        <v>Númerica</v>
      </c>
      <c r="S450" t="str">
        <f>VLOOKUP($A450,'Plan de acci�n consolidado 2025'!$A$3:$V$504,S$1,0)</f>
        <v># de programas  establecidos / 1 programas a establecer</v>
      </c>
      <c r="T450" s="183" t="str">
        <f>VLOOKUP($A450,'Plan de acci�n consolidado 2025'!$A$3:$V$504,T$1,0)</f>
        <v>2025-01-13</v>
      </c>
      <c r="U450" s="183" t="str">
        <f>VLOOKUP($A450,'Plan de acci�n consolidado 2025'!$A$3:$V$504,U$1,0)</f>
        <v>2025-02-28</v>
      </c>
      <c r="V450" t="str">
        <f>VLOOKUP($A450,'Plan de acci�n consolidado 2025'!$A$3:$V$504,V$1,0)</f>
        <v>1000-DESPACHO DEL SUPERINTENDENTE DELEGADO PARA LA PROTECCIÓN DE LA COMPETENCIA</v>
      </c>
      <c r="W450"/>
      <c r="X450"/>
    </row>
    <row r="451" spans="1:24" x14ac:dyDescent="0.25">
      <c r="A451" s="31" t="s">
        <v>1151</v>
      </c>
      <c r="B451" t="str">
        <f>VLOOKUP($A451,'Plan de acci�n consolidado 2025'!$A$3:$V$504,B$1,0)</f>
        <v>1000-DESPACHO DEL SUPERINTENDENTE DELEGADO PARA LA PROTECCIÓN DE LA COMPETENCIA</v>
      </c>
      <c r="C451">
        <f>VLOOKUP($A451,'Plan de acci�n consolidado 2025'!$A$3:$V$504,C$1,0)</f>
        <v>1</v>
      </c>
      <c r="D451" t="str">
        <f>VLOOKUP($A451,'Plan de acci�n consolidado 2025'!$A$3:$V$504,D$1,0)</f>
        <v>Actividad propia</v>
      </c>
      <c r="E451" t="str">
        <f>VLOOKUP($A451,'Plan de acci�n consolidado 2025'!$A$3:$V$504,E$1,0)</f>
        <v>1000.1.2</v>
      </c>
      <c r="F451" t="str">
        <f>VLOOKUP($A451,'Plan de acci�n consolidado 2025'!$A$3:$V$504,F$1,0)</f>
        <v>N/A</v>
      </c>
      <c r="G451" t="str">
        <f>VLOOKUP($A451,'Plan de acci�n consolidado 2025'!$A$3:$V$504,G$1,0)</f>
        <v>N/A</v>
      </c>
      <c r="H451" t="str">
        <f>VLOOKUP($A451,'Plan de acci�n consolidado 2025'!$A$3:$V$504,H$1,0)</f>
        <v>N/A</v>
      </c>
      <c r="I451" t="str">
        <f>VLOOKUP($A451,'Plan de acci�n consolidado 2025'!$A$3:$V$504,I$1,0)</f>
        <v>N/A</v>
      </c>
      <c r="J451" t="str">
        <f>VLOOKUP($A451,'Plan de acci�n consolidado 2025'!$A$3:$V$504,J$1,0)</f>
        <v>N/A</v>
      </c>
      <c r="K451" t="str">
        <f>VLOOKUP($A451,'Plan de acci�n consolidado 2025'!$A$3:$V$504,K$1,0)</f>
        <v>N/A</v>
      </c>
      <c r="L451" t="str">
        <f>VLOOKUP($A451,'Plan de acci�n consolidado 2025'!$A$3:$V$504,L$1,0)</f>
        <v>N/A</v>
      </c>
      <c r="M451" t="str">
        <f>VLOOKUP($A451,'Plan de acci�n consolidado 2025'!$A$3:$V$504,M$1,0)</f>
        <v>N/A</v>
      </c>
      <c r="N451" t="str">
        <f>VLOOKUP($A451,'Plan de acci�n consolidado 2025'!$A$3:$V$504,N$1,0)</f>
        <v>N/A</v>
      </c>
      <c r="O451" t="str">
        <f>VLOOKUP($A451,'Plan de acci�n consolidado 2025'!$A$3:$V$504,O$1,0)</f>
        <v>Realizar las actividades del Programa de Estrategias para el Fortalecimiento sobre la Protección y Promoción de la libre competencia a nivel territorial, de acuerdo con el programa establecido. (Informe de cada una de las actividades definidas en el programa)</v>
      </c>
      <c r="P451">
        <f>VLOOKUP($A451,'Plan de acci�n consolidado 2025'!$A$3:$V$504,P$1,0)</f>
        <v>80</v>
      </c>
      <c r="Q451">
        <f>VLOOKUP($A451,'Plan de acci�n consolidado 2025'!$A$3:$V$504,Q$1,0)</f>
        <v>100</v>
      </c>
      <c r="R451" t="str">
        <f>VLOOKUP($A451,'Plan de acci�n consolidado 2025'!$A$3:$V$504,R$1,0)</f>
        <v>Porcentual</v>
      </c>
      <c r="S451" t="str">
        <f>VLOOKUP($A451,'Plan de acci�n consolidado 2025'!$A$3:$V$504,S$1,0)</f>
        <v>% de estrategias desarrolladas del programa / 100% de total de estrategias del programa</v>
      </c>
      <c r="T451" s="183" t="str">
        <f>VLOOKUP($A451,'Plan de acci�n consolidado 2025'!$A$3:$V$504,T$1,0)</f>
        <v>2025-03-03</v>
      </c>
      <c r="U451" s="183" t="str">
        <f>VLOOKUP($A451,'Plan de acci�n consolidado 2025'!$A$3:$V$504,U$1,0)</f>
        <v>2025-12-12</v>
      </c>
      <c r="V451" t="str">
        <f>VLOOKUP($A451,'Plan de acci�n consolidado 2025'!$A$3:$V$504,V$1,0)</f>
        <v>1000-DESPACHO DEL SUPERINTENDENTE DELEGADO PARA LA PROTECCIÓN DE LA COMPETENCIA</v>
      </c>
      <c r="W451"/>
      <c r="X451"/>
    </row>
    <row r="452" spans="1:24" x14ac:dyDescent="0.25">
      <c r="A452" s="31" t="s">
        <v>1153</v>
      </c>
      <c r="B452" t="str">
        <f>VLOOKUP($A452,'Plan de acci�n consolidado 2025'!$A$3:$V$504,B$1,0)</f>
        <v>1000-DESPACHO DEL SUPERINTENDENTE DELEGADO PARA LA PROTECCIÓN DE LA COMPETENCIA</v>
      </c>
      <c r="C452">
        <f>VLOOKUP($A452,'Plan de acci�n consolidado 2025'!$A$3:$V$504,C$1,0)</f>
        <v>1</v>
      </c>
      <c r="D452" t="str">
        <f>VLOOKUP($A452,'Plan de acci�n consolidado 2025'!$A$3:$V$504,D$1,0)</f>
        <v>Producto</v>
      </c>
      <c r="E452" t="str">
        <f>VLOOKUP($A452,'Plan de acci�n consolidado 2025'!$A$3:$V$504,E$1,0)</f>
        <v>1000.2</v>
      </c>
      <c r="F452" t="str">
        <f>VLOOKUP($A452,'Plan de acci�n consolidado 2025'!$A$3:$V$504,F$1,0)</f>
        <v>Innovador</v>
      </c>
      <c r="G452" t="str">
        <f>VLOOKUP($A452,'Plan de acci�n consolidado 2025'!$A$3:$V$504,G$1,0)</f>
        <v xml:space="preserve">Fortalecer la gestión de la información, el conocimiento y la innovación para optimizar la capacidad institucional 
</v>
      </c>
      <c r="H452" t="str">
        <f>VLOOKUP($A452,'Plan de acci�n consolidado 2025'!$A$3:$V$504,H$1,0)</f>
        <v xml:space="preserve">Cumplimiento de productos del PAI asociados a Fortalecer la gestión de la información, el conocimiento y la innovación para optimizar la capacidad institucional 
</v>
      </c>
      <c r="I452" t="str">
        <f>VLOOKUP($A452,'Plan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2" t="str">
        <f>VLOOKUP($A452,'Plan de acci�n consolidado 2025'!$A$3:$V$504,J$1,0)</f>
        <v>N/A</v>
      </c>
      <c r="K452" t="str">
        <f>VLOOKUP($A452,'Plan de acci�n consolidado 2025'!$A$3:$V$504,K$1,0)</f>
        <v>Si</v>
      </c>
      <c r="L452" t="str">
        <f>VLOOKUP($A452,'Plan de acci�n consolidado 2025'!$A$3:$V$504,L$1,0)</f>
        <v>N/A</v>
      </c>
      <c r="M452" t="str">
        <f>VLOOKUP($A452,'Plan de acci�n consolidado 2025'!$A$3:$V$504,M$1,0)</f>
        <v>Política Servicio al Ciudadano_DIMENSIÓN Gestión con Valores para Resultados</v>
      </c>
      <c r="N452" t="str">
        <f>VLOOKUP($A452,'Plan de acci�n consolidado 2025'!$A$3:$V$504,N$1,0)</f>
        <v>PND_7_Fortalecer lasCapacidades yConocimiento sobreDerechos yDeberesDe las relacionesDeConsumo (programasDeCumplimiento enCompetencia);
PND_9_Ampliar los instrumentosDePrevención</v>
      </c>
      <c r="O452" t="str">
        <f>VLOOKUP($A452,'Plan de acci�n consolidado 2025'!$A$3:$V$504,O$1,0)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452">
        <f>VLOOKUP($A452,'Plan de acci�n consolidado 2025'!$A$3:$V$504,P$1,0)</f>
        <v>20</v>
      </c>
      <c r="Q452">
        <f>VLOOKUP($A452,'Plan de acci�n consolidado 2025'!$A$3:$V$504,Q$1,0)</f>
        <v>4</v>
      </c>
      <c r="R452" t="str">
        <f>VLOOKUP($A452,'Plan de acci�n consolidado 2025'!$A$3:$V$504,R$1,0)</f>
        <v>Númerica</v>
      </c>
      <c r="S452" t="str">
        <f>VLOOKUP($A452,'Plan de acci�n consolidado 2025'!$A$3:$V$504,S$1,0)</f>
        <v># de Captura de pantalla de Documentos de la guía o manual publicado / 4 Capturas de pantalla del documento de la guía o manual a publicar</v>
      </c>
      <c r="T452" s="183" t="str">
        <f>VLOOKUP($A452,'Plan de acci�n consolidado 2025'!$A$3:$V$504,T$1,0)</f>
        <v>2025-02-03</v>
      </c>
      <c r="U452" s="183" t="str">
        <f>VLOOKUP($A452,'Plan de acci�n consolidado 2025'!$A$3:$V$504,U$1,0)</f>
        <v>2025-11-28</v>
      </c>
      <c r="V452" t="str">
        <f>VLOOKUP($A452,'Plan de acci�n consolidado 2025'!$A$3:$V$504,V$1,0)</f>
        <v>10-OFICINA  ASESORA JURÍDICA;
1000-DESPACHO DEL SUPERINTENDENTE DELEGADO PARA LA PROTECCIÓN DE LA COMPETENCIA;
73-GRUPO DE TRABAJO DE COMUNICACION</v>
      </c>
      <c r="W452"/>
      <c r="X452"/>
    </row>
    <row r="453" spans="1:24" x14ac:dyDescent="0.25">
      <c r="A453" s="31" t="s">
        <v>1156</v>
      </c>
      <c r="B453" t="str">
        <f>VLOOKUP($A453,'Plan de acci�n consolidado 2025'!$A$3:$V$504,B$1,0)</f>
        <v>1000-DESPACHO DEL SUPERINTENDENTE DELEGADO PARA LA PROTECCIÓN DE LA COMPETENCIA</v>
      </c>
      <c r="C453">
        <f>VLOOKUP($A453,'Plan de acci�n consolidado 2025'!$A$3:$V$504,C$1,0)</f>
        <v>1</v>
      </c>
      <c r="D453" t="str">
        <f>VLOOKUP($A453,'Plan de acci�n consolidado 2025'!$A$3:$V$504,D$1,0)</f>
        <v>Actividad propia</v>
      </c>
      <c r="E453" t="str">
        <f>VLOOKUP($A453,'Plan de acci�n consolidado 2025'!$A$3:$V$504,E$1,0)</f>
        <v>1000.2.1</v>
      </c>
      <c r="F453" t="str">
        <f>VLOOKUP($A453,'Plan de acci�n consolidado 2025'!$A$3:$V$504,F$1,0)</f>
        <v>N/A</v>
      </c>
      <c r="G453" t="str">
        <f>VLOOKUP($A453,'Plan de acci�n consolidado 2025'!$A$3:$V$504,G$1,0)</f>
        <v>N/A</v>
      </c>
      <c r="H453" t="str">
        <f>VLOOKUP($A453,'Plan de acci�n consolidado 2025'!$A$3:$V$504,H$1,0)</f>
        <v>N/A</v>
      </c>
      <c r="I453" t="str">
        <f>VLOOKUP($A453,'Plan de acci�n consolidado 2025'!$A$3:$V$504,I$1,0)</f>
        <v>N/A</v>
      </c>
      <c r="J453" t="str">
        <f>VLOOKUP($A453,'Plan de acci�n consolidado 2025'!$A$3:$V$504,J$1,0)</f>
        <v>N/A</v>
      </c>
      <c r="K453" t="str">
        <f>VLOOKUP($A453,'Plan de acci�n consolidado 2025'!$A$3:$V$504,K$1,0)</f>
        <v>N/A</v>
      </c>
      <c r="L453" t="str">
        <f>VLOOKUP($A453,'Plan de acci�n consolidado 2025'!$A$3:$V$504,L$1,0)</f>
        <v>N/A</v>
      </c>
      <c r="M453" t="str">
        <f>VLOOKUP($A453,'Plan de acci�n consolidado 2025'!$A$3:$V$504,M$1,0)</f>
        <v>N/A</v>
      </c>
      <c r="N453" t="str">
        <f>VLOOKUP($A453,'Plan de acci�n consolidado 2025'!$A$3:$V$504,N$1,0)</f>
        <v>N/A</v>
      </c>
      <c r="O453" t="str">
        <f>VLOOKUP($A453,'Plan de acci�n consolidado 2025'!$A$3:$V$504,O$1,0)</f>
        <v>Elaborar y enviar los documentos a la Oficina Asesora Jurídica  (Documento en Word de la guía o manual remitido a la Oficina Asesora Jurídica)</v>
      </c>
      <c r="P453">
        <f>VLOOKUP($A453,'Plan de acci�n consolidado 2025'!$A$3:$V$504,P$1,0)</f>
        <v>50</v>
      </c>
      <c r="Q453">
        <f>VLOOKUP($A453,'Plan de acci�n consolidado 2025'!$A$3:$V$504,Q$1,0)</f>
        <v>4</v>
      </c>
      <c r="R453" t="str">
        <f>VLOOKUP($A453,'Plan de acci�n consolidado 2025'!$A$3:$V$504,R$1,0)</f>
        <v>Númerica</v>
      </c>
      <c r="S453" t="str">
        <f>VLOOKUP($A453,'Plan de acci�n consolidado 2025'!$A$3:$V$504,S$1,0)</f>
        <v># de guías o manuales elaborados y enviados / 4 guías o manuales  a elaborar y enviar</v>
      </c>
      <c r="T453" s="183" t="str">
        <f>VLOOKUP($A453,'Plan de acci�n consolidado 2025'!$A$3:$V$504,T$1,0)</f>
        <v>2025-02-03</v>
      </c>
      <c r="U453" s="183" t="str">
        <f>VLOOKUP($A453,'Plan de acci�n consolidado 2025'!$A$3:$V$504,U$1,0)</f>
        <v>2025-07-31</v>
      </c>
      <c r="V453" t="str">
        <f>VLOOKUP($A453,'Plan de acci�n consolidado 2025'!$A$3:$V$504,V$1,0)</f>
        <v>1000-DESPACHO DEL SUPERINTENDENTE DELEGADO PARA LA PROTECCIÓN DE LA COMPETENCIA</v>
      </c>
      <c r="W453"/>
      <c r="X453"/>
    </row>
    <row r="454" spans="1:24" x14ac:dyDescent="0.25">
      <c r="A454" s="31" t="s">
        <v>1158</v>
      </c>
      <c r="B454" t="str">
        <f>VLOOKUP($A454,'Plan de acci�n consolidado 2025'!$A$3:$V$504,B$1,0)</f>
        <v>1000-DESPACHO DEL SUPERINTENDENTE DELEGADO PARA LA PROTECCIÓN DE LA COMPETENCIA</v>
      </c>
      <c r="C454">
        <f>VLOOKUP($A454,'Plan de acci�n consolidado 2025'!$A$3:$V$504,C$1,0)</f>
        <v>1</v>
      </c>
      <c r="D454" t="str">
        <f>VLOOKUP($A454,'Plan de acci�n consolidado 2025'!$A$3:$V$504,D$1,0)</f>
        <v>Actividad sin participaci�n</v>
      </c>
      <c r="E454" t="str">
        <f>VLOOKUP($A454,'Plan de acci�n consolidado 2025'!$A$3:$V$504,E$1,0)</f>
        <v>1000.2.2</v>
      </c>
      <c r="F454" t="str">
        <f>VLOOKUP($A454,'Plan de acci�n consolidado 2025'!$A$3:$V$504,F$1,0)</f>
        <v>N/A</v>
      </c>
      <c r="G454" t="str">
        <f>VLOOKUP($A454,'Plan de acci�n consolidado 2025'!$A$3:$V$504,G$1,0)</f>
        <v>N/A</v>
      </c>
      <c r="H454" t="str">
        <f>VLOOKUP($A454,'Plan de acci�n consolidado 2025'!$A$3:$V$504,H$1,0)</f>
        <v>N/A</v>
      </c>
      <c r="I454" t="str">
        <f>VLOOKUP($A454,'Plan de acci�n consolidado 2025'!$A$3:$V$504,I$1,0)</f>
        <v>N/A</v>
      </c>
      <c r="J454" t="str">
        <f>VLOOKUP($A454,'Plan de acci�n consolidado 2025'!$A$3:$V$504,J$1,0)</f>
        <v>N/A</v>
      </c>
      <c r="K454" t="str">
        <f>VLOOKUP($A454,'Plan de acci�n consolidado 2025'!$A$3:$V$504,K$1,0)</f>
        <v>N/A</v>
      </c>
      <c r="L454" t="str">
        <f>VLOOKUP($A454,'Plan de acci�n consolidado 2025'!$A$3:$V$504,L$1,0)</f>
        <v>N/A</v>
      </c>
      <c r="M454" t="str">
        <f>VLOOKUP($A454,'Plan de acci�n consolidado 2025'!$A$3:$V$504,M$1,0)</f>
        <v>N/A</v>
      </c>
      <c r="N454" t="str">
        <f>VLOOKUP($A454,'Plan de acci�n consolidado 2025'!$A$3:$V$504,N$1,0)</f>
        <v>N/A</v>
      </c>
      <c r="O454" t="str">
        <f>VLOOKUP($A454,'Plan de acci�n consolidado 2025'!$A$3:$V$504,O$1,0)</f>
        <v>Revisar y/o aprobar los documentos y enviarlos al área solicitante mediante correo electrónico. (Correo electrónico con revisión y/o aprobación de los documentos)</v>
      </c>
      <c r="P454">
        <f>VLOOKUP($A454,'Plan de acci�n consolidado 2025'!$A$3:$V$504,P$1,0)</f>
        <v>0</v>
      </c>
      <c r="Q454">
        <f>VLOOKUP($A454,'Plan de acci�n consolidado 2025'!$A$3:$V$504,Q$1,0)</f>
        <v>4</v>
      </c>
      <c r="R454" t="str">
        <f>VLOOKUP($A454,'Plan de acci�n consolidado 2025'!$A$3:$V$504,R$1,0)</f>
        <v>Númerica</v>
      </c>
      <c r="S454" t="str">
        <f>VLOOKUP($A454,'Plan de acci�n consolidado 2025'!$A$3:$V$504,S$1,0)</f>
        <v># de guías o manuales revisados / 4 guías o manuales remitidos para revisión</v>
      </c>
      <c r="T454" s="183" t="str">
        <f>VLOOKUP($A454,'Plan de acci�n consolidado 2025'!$A$3:$V$504,T$1,0)</f>
        <v>2025-03-20</v>
      </c>
      <c r="U454" s="183" t="str">
        <f>VLOOKUP($A454,'Plan de acci�n consolidado 2025'!$A$3:$V$504,U$1,0)</f>
        <v>2025-07-31</v>
      </c>
      <c r="V454" t="str">
        <f>VLOOKUP($A454,'Plan de acci�n consolidado 2025'!$A$3:$V$504,V$1,0)</f>
        <v>10-OFICINA  ASESORA JURÍDICA</v>
      </c>
      <c r="W454"/>
      <c r="X454"/>
    </row>
    <row r="455" spans="1:24" x14ac:dyDescent="0.25">
      <c r="A455" s="31" t="s">
        <v>1161</v>
      </c>
      <c r="B455" t="str">
        <f>VLOOKUP($A455,'Plan de acci�n consolidado 2025'!$A$3:$V$504,B$1,0)</f>
        <v>1000-DESPACHO DEL SUPERINTENDENTE DELEGADO PARA LA PROTECCIÓN DE LA COMPETENCIA</v>
      </c>
      <c r="C455">
        <f>VLOOKUP($A455,'Plan de acci�n consolidado 2025'!$A$3:$V$504,C$1,0)</f>
        <v>1</v>
      </c>
      <c r="D455" t="str">
        <f>VLOOKUP($A455,'Plan de acci�n consolidado 2025'!$A$3:$V$504,D$1,0)</f>
        <v>Actividad propia</v>
      </c>
      <c r="E455" t="str">
        <f>VLOOKUP($A455,'Plan de acci�n consolidado 2025'!$A$3:$V$504,E$1,0)</f>
        <v>1000.2.3</v>
      </c>
      <c r="F455" t="str">
        <f>VLOOKUP($A455,'Plan de acci�n consolidado 2025'!$A$3:$V$504,F$1,0)</f>
        <v>N/A</v>
      </c>
      <c r="G455" t="str">
        <f>VLOOKUP($A455,'Plan de acci�n consolidado 2025'!$A$3:$V$504,G$1,0)</f>
        <v>N/A</v>
      </c>
      <c r="H455" t="str">
        <f>VLOOKUP($A455,'Plan de acci�n consolidado 2025'!$A$3:$V$504,H$1,0)</f>
        <v>N/A</v>
      </c>
      <c r="I455" t="str">
        <f>VLOOKUP($A455,'Plan de acci�n consolidado 2025'!$A$3:$V$504,I$1,0)</f>
        <v>N/A</v>
      </c>
      <c r="J455" t="str">
        <f>VLOOKUP($A455,'Plan de acci�n consolidado 2025'!$A$3:$V$504,J$1,0)</f>
        <v>N/A</v>
      </c>
      <c r="K455" t="str">
        <f>VLOOKUP($A455,'Plan de acci�n consolidado 2025'!$A$3:$V$504,K$1,0)</f>
        <v>N/A</v>
      </c>
      <c r="L455" t="str">
        <f>VLOOKUP($A455,'Plan de acci�n consolidado 2025'!$A$3:$V$504,L$1,0)</f>
        <v>N/A</v>
      </c>
      <c r="M455" t="str">
        <f>VLOOKUP($A455,'Plan de acci�n consolidado 2025'!$A$3:$V$504,M$1,0)</f>
        <v>N/A</v>
      </c>
      <c r="N455" t="str">
        <f>VLOOKUP($A455,'Plan de acci�n consolidado 2025'!$A$3:$V$504,N$1,0)</f>
        <v>N/A</v>
      </c>
      <c r="O455" t="str">
        <f>VLOOKUP($A455,'Plan de acci�n consolidado 2025'!$A$3:$V$504,O$1,0)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455">
        <f>VLOOKUP($A455,'Plan de acci�n consolidado 2025'!$A$3:$V$504,P$1,0)</f>
        <v>30</v>
      </c>
      <c r="Q455">
        <f>VLOOKUP($A455,'Plan de acci�n consolidado 2025'!$A$3:$V$504,Q$1,0)</f>
        <v>4</v>
      </c>
      <c r="R455" t="str">
        <f>VLOOKUP($A455,'Plan de acci�n consolidado 2025'!$A$3:$V$504,R$1,0)</f>
        <v>Númerica</v>
      </c>
      <c r="S455" t="str">
        <f>VLOOKUP($A455,'Plan de acci�n consolidado 2025'!$A$3:$V$504,S$1,0)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455" s="183" t="str">
        <f>VLOOKUP($A455,'Plan de acci�n consolidado 2025'!$A$3:$V$504,T$1,0)</f>
        <v>2025-08-01</v>
      </c>
      <c r="U455" s="183" t="str">
        <f>VLOOKUP($A455,'Plan de acci�n consolidado 2025'!$A$3:$V$504,U$1,0)</f>
        <v>2025-08-29</v>
      </c>
      <c r="V455" t="str">
        <f>VLOOKUP($A455,'Plan de acci�n consolidado 2025'!$A$3:$V$504,V$1,0)</f>
        <v>1000-DESPACHO DEL SUPERINTENDENTE DELEGADO PARA LA PROTECCIÓN DE LA COMPETENCIA</v>
      </c>
      <c r="W455"/>
      <c r="X455"/>
    </row>
    <row r="456" spans="1:24" x14ac:dyDescent="0.25">
      <c r="A456" s="31" t="s">
        <v>1163</v>
      </c>
      <c r="B456" t="str">
        <f>VLOOKUP($A456,'Plan de acci�n consolidado 2025'!$A$3:$V$504,B$1,0)</f>
        <v>1000-DESPACHO DEL SUPERINTENDENTE DELEGADO PARA LA PROTECCIÓN DE LA COMPETENCIA</v>
      </c>
      <c r="C456">
        <f>VLOOKUP($A456,'Plan de acci�n consolidado 2025'!$A$3:$V$504,C$1,0)</f>
        <v>1</v>
      </c>
      <c r="D456" t="str">
        <f>VLOOKUP($A456,'Plan de acci�n consolidado 2025'!$A$3:$V$504,D$1,0)</f>
        <v>Actividad sin participaci�n</v>
      </c>
      <c r="E456" t="str">
        <f>VLOOKUP($A456,'Plan de acci�n consolidado 2025'!$A$3:$V$504,E$1,0)</f>
        <v>1000.2.4</v>
      </c>
      <c r="F456" t="str">
        <f>VLOOKUP($A456,'Plan de acci�n consolidado 2025'!$A$3:$V$504,F$1,0)</f>
        <v>N/A</v>
      </c>
      <c r="G456" t="str">
        <f>VLOOKUP($A456,'Plan de acci�n consolidado 2025'!$A$3:$V$504,G$1,0)</f>
        <v>N/A</v>
      </c>
      <c r="H456" t="str">
        <f>VLOOKUP($A456,'Plan de acci�n consolidado 2025'!$A$3:$V$504,H$1,0)</f>
        <v>N/A</v>
      </c>
      <c r="I456" t="str">
        <f>VLOOKUP($A456,'Plan de acci�n consolidado 2025'!$A$3:$V$504,I$1,0)</f>
        <v>N/A</v>
      </c>
      <c r="J456" t="str">
        <f>VLOOKUP($A456,'Plan de acci�n consolidado 2025'!$A$3:$V$504,J$1,0)</f>
        <v>N/A</v>
      </c>
      <c r="K456" t="str">
        <f>VLOOKUP($A456,'Plan de acci�n consolidado 2025'!$A$3:$V$504,K$1,0)</f>
        <v>N/A</v>
      </c>
      <c r="L456" t="str">
        <f>VLOOKUP($A456,'Plan de acci�n consolidado 2025'!$A$3:$V$504,L$1,0)</f>
        <v>N/A</v>
      </c>
      <c r="M456" t="str">
        <f>VLOOKUP($A456,'Plan de acci�n consolidado 2025'!$A$3:$V$504,M$1,0)</f>
        <v>N/A</v>
      </c>
      <c r="N456" t="str">
        <f>VLOOKUP($A456,'Plan de acci�n consolidado 2025'!$A$3:$V$504,N$1,0)</f>
        <v>N/A</v>
      </c>
      <c r="O456" t="str">
        <f>VLOOKUP($A456,'Plan de acci�n consolidado 2025'!$A$3:$V$504,O$1,0)</f>
        <v>Elaborar y enviar al área solicitante, los  documentos con ajustes de corrección de estilo y diagramado.  (Documento Final)</v>
      </c>
      <c r="P456">
        <f>VLOOKUP($A456,'Plan de acci�n consolidado 2025'!$A$3:$V$504,P$1,0)</f>
        <v>0</v>
      </c>
      <c r="Q456">
        <f>VLOOKUP($A456,'Plan de acci�n consolidado 2025'!$A$3:$V$504,Q$1,0)</f>
        <v>4</v>
      </c>
      <c r="R456" t="str">
        <f>VLOOKUP($A456,'Plan de acci�n consolidado 2025'!$A$3:$V$504,R$1,0)</f>
        <v>Númerica</v>
      </c>
      <c r="S456" t="str">
        <f>VLOOKUP($A456,'Plan de acci�n consolidado 2025'!$A$3:$V$504,S$1,0)</f>
        <v># de guías o Manuales con ajustes de corrección de estilo y diagramado elaborados y enviados / 4 guías o manuales con ajustes de corrección de estilo y diagramado que requieren ser elaborados y enviados</v>
      </c>
      <c r="T456" s="183" t="str">
        <f>VLOOKUP($A456,'Plan de acci�n consolidado 2025'!$A$3:$V$504,T$1,0)</f>
        <v>2025-09-01</v>
      </c>
      <c r="U456" s="183" t="str">
        <f>VLOOKUP($A456,'Plan de acci�n consolidado 2025'!$A$3:$V$504,U$1,0)</f>
        <v>2025-10-31</v>
      </c>
      <c r="V456" t="str">
        <f>VLOOKUP($A456,'Plan de acci�n consolidado 2025'!$A$3:$V$504,V$1,0)</f>
        <v>73-GRUPO DE TRABAJO DE COMUNICACION</v>
      </c>
      <c r="W456"/>
      <c r="X456"/>
    </row>
    <row r="457" spans="1:24" x14ac:dyDescent="0.25">
      <c r="A457" s="31" t="s">
        <v>1165</v>
      </c>
      <c r="B457" t="str">
        <f>VLOOKUP($A457,'Plan de acci�n consolidado 2025'!$A$3:$V$504,B$1,0)</f>
        <v>1000-DESPACHO DEL SUPERINTENDENTE DELEGADO PARA LA PROTECCIÓN DE LA COMPETENCIA</v>
      </c>
      <c r="C457">
        <f>VLOOKUP($A457,'Plan de acci�n consolidado 2025'!$A$3:$V$504,C$1,0)</f>
        <v>1</v>
      </c>
      <c r="D457" t="str">
        <f>VLOOKUP($A457,'Plan de acci�n consolidado 2025'!$A$3:$V$504,D$1,0)</f>
        <v>Actividad propia</v>
      </c>
      <c r="E457" t="str">
        <f>VLOOKUP($A457,'Plan de acci�n consolidado 2025'!$A$3:$V$504,E$1,0)</f>
        <v>1000.2.5</v>
      </c>
      <c r="F457" t="str">
        <f>VLOOKUP($A457,'Plan de acci�n consolidado 2025'!$A$3:$V$504,F$1,0)</f>
        <v>N/A</v>
      </c>
      <c r="G457" t="str">
        <f>VLOOKUP($A457,'Plan de acci�n consolidado 2025'!$A$3:$V$504,G$1,0)</f>
        <v>N/A</v>
      </c>
      <c r="H457" t="str">
        <f>VLOOKUP($A457,'Plan de acci�n consolidado 2025'!$A$3:$V$504,H$1,0)</f>
        <v>N/A</v>
      </c>
      <c r="I457" t="str">
        <f>VLOOKUP($A457,'Plan de acci�n consolidado 2025'!$A$3:$V$504,I$1,0)</f>
        <v>N/A</v>
      </c>
      <c r="J457" t="str">
        <f>VLOOKUP($A457,'Plan de acci�n consolidado 2025'!$A$3:$V$504,J$1,0)</f>
        <v>N/A</v>
      </c>
      <c r="K457" t="str">
        <f>VLOOKUP($A457,'Plan de acci�n consolidado 2025'!$A$3:$V$504,K$1,0)</f>
        <v>N/A</v>
      </c>
      <c r="L457" t="str">
        <f>VLOOKUP($A457,'Plan de acci�n consolidado 2025'!$A$3:$V$504,L$1,0)</f>
        <v>N/A</v>
      </c>
      <c r="M457" t="str">
        <f>VLOOKUP($A457,'Plan de acci�n consolidado 2025'!$A$3:$V$504,M$1,0)</f>
        <v>N/A</v>
      </c>
      <c r="N457" t="str">
        <f>VLOOKUP($A457,'Plan de acci�n consolidado 2025'!$A$3:$V$504,N$1,0)</f>
        <v>N/A</v>
      </c>
      <c r="O457" t="str">
        <f>VLOOKUP($A457,'Plan de acci�n consolidado 2025'!$A$3:$V$504,O$1,0)</f>
        <v>Solicitar la Publicación de los documentos en la página web. (Correo electrónico y Documento de la guía o manual a publicar)</v>
      </c>
      <c r="P457">
        <f>VLOOKUP($A457,'Plan de acci�n consolidado 2025'!$A$3:$V$504,P$1,0)</f>
        <v>20</v>
      </c>
      <c r="Q457">
        <f>VLOOKUP($A457,'Plan de acci�n consolidado 2025'!$A$3:$V$504,Q$1,0)</f>
        <v>4</v>
      </c>
      <c r="R457" t="str">
        <f>VLOOKUP($A457,'Plan de acci�n consolidado 2025'!$A$3:$V$504,R$1,0)</f>
        <v>Númerica</v>
      </c>
      <c r="S457" t="str">
        <f>VLOOKUP($A457,'Plan de acci�n consolidado 2025'!$A$3:$V$504,S$1,0)</f>
        <v># de Captura de pantalla de Documentos de la guía o manual publicado / 4 Captura de pantalla de Documento de la guía o manual a publicar</v>
      </c>
      <c r="T457" s="183" t="str">
        <f>VLOOKUP($A457,'Plan de acci�n consolidado 2025'!$A$3:$V$504,T$1,0)</f>
        <v>2025-11-04</v>
      </c>
      <c r="U457" s="183" t="str">
        <f>VLOOKUP($A457,'Plan de acci�n consolidado 2025'!$A$3:$V$504,U$1,0)</f>
        <v>2025-11-28</v>
      </c>
      <c r="V457" t="str">
        <f>VLOOKUP($A457,'Plan de acci�n consolidado 2025'!$A$3:$V$504,V$1,0)</f>
        <v>1000-DESPACHO DEL SUPERINTENDENTE DELEGADO PARA LA PROTECCIÓN DE LA COMPETENCIA</v>
      </c>
      <c r="W457"/>
      <c r="X457"/>
    </row>
    <row r="458" spans="1:24" x14ac:dyDescent="0.25">
      <c r="A458" s="31" t="s">
        <v>1167</v>
      </c>
      <c r="B458" t="str">
        <f>VLOOKUP($A458,'Plan de acci�n consolidado 2025'!$A$3:$V$504,B$1,0)</f>
        <v>1000-DESPACHO DEL SUPERINTENDENTE DELEGADO PARA LA PROTECCIÓN DE LA COMPETENCIA</v>
      </c>
      <c r="C458">
        <f>VLOOKUP($A458,'Plan de acci�n consolidado 2025'!$A$3:$V$504,C$1,0)</f>
        <v>1</v>
      </c>
      <c r="D458" t="str">
        <f>VLOOKUP($A458,'Plan de acci�n consolidado 2025'!$A$3:$V$504,D$1,0)</f>
        <v>Producto</v>
      </c>
      <c r="E458" t="str">
        <f>VLOOKUP($A458,'Plan de acci�n consolidado 2025'!$A$3:$V$504,E$1,0)</f>
        <v>1000.3</v>
      </c>
      <c r="F458" t="str">
        <f>VLOOKUP($A458,'Plan de acci�n consolidado 2025'!$A$3:$V$504,F$1,0)</f>
        <v>Innovador</v>
      </c>
      <c r="G458" t="str">
        <f>VLOOKUP($A458,'Plan de acci�n consolidado 2025'!$A$3:$V$504,G$1,0)</f>
        <v xml:space="preserve">Generar sinergias con agentes nacionales e internacionales que permitan potenciar las capacidades de la SIC.
</v>
      </c>
      <c r="H458" t="str">
        <f>VLOOKUP($A458,'Plan de acci�n consolidado 2025'!$A$3:$V$504,H$1,0)</f>
        <v xml:space="preserve">Cumplimiento de productos del PAI asociados a Generar sinergias con agentes nacionales e internacionales que permitan potenciar las capacidades de la SIC.
</v>
      </c>
      <c r="I458" t="str">
        <f>VLOOKUP($A458,'Plan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58" t="str">
        <f>VLOOKUP($A458,'Plan de acci�n consolidado 2025'!$A$3:$V$504,J$1,0)</f>
        <v>N/A</v>
      </c>
      <c r="K458" t="str">
        <f>VLOOKUP($A458,'Plan de acci�n consolidado 2025'!$A$3:$V$504,K$1,0)</f>
        <v>No</v>
      </c>
      <c r="L458" t="str">
        <f>VLOOKUP($A458,'Plan de acci�n consolidado 2025'!$A$3:$V$504,L$1,0)</f>
        <v>N/A</v>
      </c>
      <c r="M458" t="str">
        <f>VLOOKUP($A458,'Plan de acci�n consolidado 2025'!$A$3:$V$504,M$1,0)</f>
        <v>Política Participación Ciudadana en la Gestión Pública _DIMENSIÓN Gestión con Valores para Resultados</v>
      </c>
      <c r="N458" t="str">
        <f>VLOOKUP($A458,'Plan de acci�n consolidado 2025'!$A$3:$V$504,N$1,0)</f>
        <v xml:space="preserve">PEI_4;
PEI_5;
PES_20230189;
PES_20230192;
PND_9_Ampliar los instrumentosDePrevención;
PND 10_Fortalecer las actividades de inspección, vigilancia y Control </v>
      </c>
      <c r="O458" t="str">
        <f>VLOOKUP($A458,'Plan de acci�n consolidado 2025'!$A$3:$V$504,O$1,0)</f>
        <v>Estudios Económicos o informes que permitan Identificar factores que generen distorsiones en la competencia de los mercados y acciones prioritarias en materia de defensa de la competencia, realizados  (Estudios Económicos o informes elaborados)</v>
      </c>
      <c r="P458">
        <f>VLOOKUP($A458,'Plan de acci�n consolidado 2025'!$A$3:$V$504,P$1,0)</f>
        <v>15</v>
      </c>
      <c r="Q458">
        <f>VLOOKUP($A458,'Plan de acci�n consolidado 2025'!$A$3:$V$504,Q$1,0)</f>
        <v>5</v>
      </c>
      <c r="R458" t="str">
        <f>VLOOKUP($A458,'Plan de acci�n consolidado 2025'!$A$3:$V$504,R$1,0)</f>
        <v>Númerica</v>
      </c>
      <c r="S458" t="str">
        <f>VLOOKUP($A458,'Plan de acci�n consolidado 2025'!$A$3:$V$504,S$1,0)</f>
        <v># de estudios realizados y entregados / 5 estudios a realizar y entregar</v>
      </c>
      <c r="T458" s="183" t="str">
        <f>VLOOKUP($A458,'Plan de acci�n consolidado 2025'!$A$3:$V$504,T$1,0)</f>
        <v>2025-02-03</v>
      </c>
      <c r="U458" s="183" t="str">
        <f>VLOOKUP($A458,'Plan de acci�n consolidado 2025'!$A$3:$V$504,U$1,0)</f>
        <v>2025-12-12</v>
      </c>
      <c r="V458" t="str">
        <f>VLOOKUP($A458,'Plan de acci�n consolidado 2025'!$A$3:$V$504,V$1,0)</f>
        <v>1000-DESPACHO DEL SUPERINTENDENTE DELEGADO PARA LA PROTECCIÓN DE LA COMPETENCIA</v>
      </c>
      <c r="W458"/>
      <c r="X458"/>
    </row>
    <row r="459" spans="1:24" x14ac:dyDescent="0.25">
      <c r="A459" s="31" t="s">
        <v>1169</v>
      </c>
      <c r="B459" t="str">
        <f>VLOOKUP($A459,'Plan de acci�n consolidado 2025'!$A$3:$V$504,B$1,0)</f>
        <v>1000-DESPACHO DEL SUPERINTENDENTE DELEGADO PARA LA PROTECCIÓN DE LA COMPETENCIA</v>
      </c>
      <c r="C459">
        <f>VLOOKUP($A459,'Plan de acci�n consolidado 2025'!$A$3:$V$504,C$1,0)</f>
        <v>1</v>
      </c>
      <c r="D459" t="str">
        <f>VLOOKUP($A459,'Plan de acci�n consolidado 2025'!$A$3:$V$504,D$1,0)</f>
        <v>Actividad propia</v>
      </c>
      <c r="E459" t="str">
        <f>VLOOKUP($A459,'Plan de acci�n consolidado 2025'!$A$3:$V$504,E$1,0)</f>
        <v>1000.3.1</v>
      </c>
      <c r="F459" t="str">
        <f>VLOOKUP($A459,'Plan de acci�n consolidado 2025'!$A$3:$V$504,F$1,0)</f>
        <v>N/A</v>
      </c>
      <c r="G459" t="str">
        <f>VLOOKUP($A459,'Plan de acci�n consolidado 2025'!$A$3:$V$504,G$1,0)</f>
        <v>N/A</v>
      </c>
      <c r="H459" t="str">
        <f>VLOOKUP($A459,'Plan de acci�n consolidado 2025'!$A$3:$V$504,H$1,0)</f>
        <v>N/A</v>
      </c>
      <c r="I459" t="str">
        <f>VLOOKUP($A459,'Plan de acci�n consolidado 2025'!$A$3:$V$504,I$1,0)</f>
        <v>N/A</v>
      </c>
      <c r="J459" t="str">
        <f>VLOOKUP($A459,'Plan de acci�n consolidado 2025'!$A$3:$V$504,J$1,0)</f>
        <v>N/A</v>
      </c>
      <c r="K459" t="str">
        <f>VLOOKUP($A459,'Plan de acci�n consolidado 2025'!$A$3:$V$504,K$1,0)</f>
        <v>N/A</v>
      </c>
      <c r="L459" t="str">
        <f>VLOOKUP($A459,'Plan de acci�n consolidado 2025'!$A$3:$V$504,L$1,0)</f>
        <v>N/A</v>
      </c>
      <c r="M459" t="str">
        <f>VLOOKUP($A459,'Plan de acci�n consolidado 2025'!$A$3:$V$504,M$1,0)</f>
        <v>N/A</v>
      </c>
      <c r="N459" t="str">
        <f>VLOOKUP($A459,'Plan de acci�n consolidado 2025'!$A$3:$V$504,N$1,0)</f>
        <v>N/A</v>
      </c>
      <c r="O459" t="str">
        <f>VLOOKUP($A459,'Plan de acci�n consolidado 2025'!$A$3:$V$504,O$1,0)</f>
        <v>Definir el alcance requerido, para los estudios o informes.  (Acta con el alcance definido)</v>
      </c>
      <c r="P459">
        <f>VLOOKUP($A459,'Plan de acci�n consolidado 2025'!$A$3:$V$504,P$1,0)</f>
        <v>20</v>
      </c>
      <c r="Q459">
        <f>VLOOKUP($A459,'Plan de acci�n consolidado 2025'!$A$3:$V$504,Q$1,0)</f>
        <v>5</v>
      </c>
      <c r="R459" t="str">
        <f>VLOOKUP($A459,'Plan de acci�n consolidado 2025'!$A$3:$V$504,R$1,0)</f>
        <v>Númerica</v>
      </c>
      <c r="S459" t="str">
        <f>VLOOKUP($A459,'Plan de acci�n consolidado 2025'!$A$3:$V$504,S$1,0)</f>
        <v># de actas con el alcance de  los estudios realizadas / 5 actas a realizar con el alcance de los estudios</v>
      </c>
      <c r="T459" s="183" t="str">
        <f>VLOOKUP($A459,'Plan de acci�n consolidado 2025'!$A$3:$V$504,T$1,0)</f>
        <v>2025-02-03</v>
      </c>
      <c r="U459" s="183" t="str">
        <f>VLOOKUP($A459,'Plan de acci�n consolidado 2025'!$A$3:$V$504,U$1,0)</f>
        <v>2025-02-28</v>
      </c>
      <c r="V459" t="str">
        <f>VLOOKUP($A459,'Plan de acci�n consolidado 2025'!$A$3:$V$504,V$1,0)</f>
        <v>1000-DESPACHO DEL SUPERINTENDENTE DELEGADO PARA LA PROTECCIÓN DE LA COMPETENCIA</v>
      </c>
      <c r="W459"/>
      <c r="X459"/>
    </row>
    <row r="460" spans="1:24" x14ac:dyDescent="0.25">
      <c r="A460" s="31" t="s">
        <v>1171</v>
      </c>
      <c r="B460" t="str">
        <f>VLOOKUP($A460,'Plan de acci�n consolidado 2025'!$A$3:$V$504,B$1,0)</f>
        <v>1000-DESPACHO DEL SUPERINTENDENTE DELEGADO PARA LA PROTECCIÓN DE LA COMPETENCIA</v>
      </c>
      <c r="C460">
        <f>VLOOKUP($A460,'Plan de acci�n consolidado 2025'!$A$3:$V$504,C$1,0)</f>
        <v>1</v>
      </c>
      <c r="D460" t="str">
        <f>VLOOKUP($A460,'Plan de acci�n consolidado 2025'!$A$3:$V$504,D$1,0)</f>
        <v>Actividad propia</v>
      </c>
      <c r="E460" t="str">
        <f>VLOOKUP($A460,'Plan de acci�n consolidado 2025'!$A$3:$V$504,E$1,0)</f>
        <v>1000.3.2</v>
      </c>
      <c r="F460" t="str">
        <f>VLOOKUP($A460,'Plan de acci�n consolidado 2025'!$A$3:$V$504,F$1,0)</f>
        <v>N/A</v>
      </c>
      <c r="G460" t="str">
        <f>VLOOKUP($A460,'Plan de acci�n consolidado 2025'!$A$3:$V$504,G$1,0)</f>
        <v>N/A</v>
      </c>
      <c r="H460" t="str">
        <f>VLOOKUP($A460,'Plan de acci�n consolidado 2025'!$A$3:$V$504,H$1,0)</f>
        <v>N/A</v>
      </c>
      <c r="I460" t="str">
        <f>VLOOKUP($A460,'Plan de acci�n consolidado 2025'!$A$3:$V$504,I$1,0)</f>
        <v>N/A</v>
      </c>
      <c r="J460" t="str">
        <f>VLOOKUP($A460,'Plan de acci�n consolidado 2025'!$A$3:$V$504,J$1,0)</f>
        <v>N/A</v>
      </c>
      <c r="K460" t="str">
        <f>VLOOKUP($A460,'Plan de acci�n consolidado 2025'!$A$3:$V$504,K$1,0)</f>
        <v>N/A</v>
      </c>
      <c r="L460" t="str">
        <f>VLOOKUP($A460,'Plan de acci�n consolidado 2025'!$A$3:$V$504,L$1,0)</f>
        <v>N/A</v>
      </c>
      <c r="M460" t="str">
        <f>VLOOKUP($A460,'Plan de acci�n consolidado 2025'!$A$3:$V$504,M$1,0)</f>
        <v>N/A</v>
      </c>
      <c r="N460" t="str">
        <f>VLOOKUP($A460,'Plan de acci�n consolidado 2025'!$A$3:$V$504,N$1,0)</f>
        <v>N/A</v>
      </c>
      <c r="O460" t="str">
        <f>VLOOKUP($A460,'Plan de acci�n consolidado 2025'!$A$3:$V$504,O$1,0)</f>
        <v>Realizar y entregar los estudios o informes   (Estudio presentado a la Delegada para la Protección de la Competencia)</v>
      </c>
      <c r="P460">
        <f>VLOOKUP($A460,'Plan de acci�n consolidado 2025'!$A$3:$V$504,P$1,0)</f>
        <v>80</v>
      </c>
      <c r="Q460">
        <f>VLOOKUP($A460,'Plan de acci�n consolidado 2025'!$A$3:$V$504,Q$1,0)</f>
        <v>5</v>
      </c>
      <c r="R460" t="str">
        <f>VLOOKUP($A460,'Plan de acci�n consolidado 2025'!$A$3:$V$504,R$1,0)</f>
        <v>Númerica</v>
      </c>
      <c r="S460" t="str">
        <f>VLOOKUP($A460,'Plan de acci�n consolidado 2025'!$A$3:$V$504,S$1,0)</f>
        <v># de estudios realizados y entregados / 5 estudios a realizar</v>
      </c>
      <c r="T460" s="183" t="str">
        <f>VLOOKUP($A460,'Plan de acci�n consolidado 2025'!$A$3:$V$504,T$1,0)</f>
        <v>2025-03-03</v>
      </c>
      <c r="U460" s="183" t="str">
        <f>VLOOKUP($A460,'Plan de acci�n consolidado 2025'!$A$3:$V$504,U$1,0)</f>
        <v>2025-12-12</v>
      </c>
      <c r="V460" t="str">
        <f>VLOOKUP($A460,'Plan de acci�n consolidado 2025'!$A$3:$V$504,V$1,0)</f>
        <v>1000-DESPACHO DEL SUPERINTENDENTE DELEGADO PARA LA PROTECCIÓN DE LA COMPETENCIA</v>
      </c>
      <c r="W460"/>
      <c r="X460"/>
    </row>
    <row r="461" spans="1:24" x14ac:dyDescent="0.25">
      <c r="A461" s="31" t="s">
        <v>1173</v>
      </c>
      <c r="B461" t="str">
        <f>VLOOKUP($A461,'Plan de acci�n consolidado 2025'!$A$3:$V$504,B$1,0)</f>
        <v>1000-DESPACHO DEL SUPERINTENDENTE DELEGADO PARA LA PROTECCIÓN DE LA COMPETENCIA</v>
      </c>
      <c r="C461">
        <f>VLOOKUP($A461,'Plan de acci�n consolidado 2025'!$A$3:$V$504,C$1,0)</f>
        <v>1</v>
      </c>
      <c r="D461" t="str">
        <f>VLOOKUP($A461,'Plan de acci�n consolidado 2025'!$A$3:$V$504,D$1,0)</f>
        <v>Producto</v>
      </c>
      <c r="E461" t="str">
        <f>VLOOKUP($A461,'Plan de acci�n consolidado 2025'!$A$3:$V$504,E$1,0)</f>
        <v>1000.4</v>
      </c>
      <c r="F461" t="str">
        <f>VLOOKUP($A461,'Plan de acci�n consolidado 2025'!$A$3:$V$504,F$1,0)</f>
        <v>Innovador</v>
      </c>
      <c r="G461" t="str">
        <f>VLOOKUP($A461,'Plan de acci�n consolidado 2025'!$A$3:$V$504,G$1,0)</f>
        <v xml:space="preserve">Generar sinergias con agentes nacionales e internacionales que permitan potenciar las capacidades de la SIC.
</v>
      </c>
      <c r="H461" t="str">
        <f>VLOOKUP($A461,'Plan de acci�n consolidado 2025'!$A$3:$V$504,H$1,0)</f>
        <v xml:space="preserve">Cumplimiento de productos del PAI asociados a Generar sinergias con agentes nacionales e internacionales que permitan potenciar las capacidades de la SIC.
</v>
      </c>
      <c r="I461" t="str">
        <f>VLOOKUP($A461,'Plan de acci�n consolidado 2025'!$A$3:$V$504,I$1,0)</f>
        <v>1-Generación de oportunidades de cooperación y fortalecimiento de existentes con grupos de interés y de valor.-5-Direccionamiento de la oferta institucional con productos y/o servicios con enfoque preventivo, diferencial y territorial.</v>
      </c>
      <c r="J461" t="str">
        <f>VLOOKUP($A461,'Plan de acci�n consolidado 2025'!$A$3:$V$504,J$1,0)</f>
        <v>N/A</v>
      </c>
      <c r="K461" t="str">
        <f>VLOOKUP($A461,'Plan de acci�n consolidado 2025'!$A$3:$V$504,K$1,0)</f>
        <v>No</v>
      </c>
      <c r="L461" t="str">
        <f>VLOOKUP($A461,'Plan de acci�n consolidado 2025'!$A$3:$V$504,L$1,0)</f>
        <v>N/A</v>
      </c>
      <c r="M461" t="str">
        <f>VLOOKUP($A461,'Plan de acci�n consolidado 2025'!$A$3:$V$504,M$1,0)</f>
        <v>Política Fortalecimiento Organizacional y Simplificación de Procesos _DIMENSIÓN Gestión con Valores para Resultados</v>
      </c>
      <c r="N461" t="str">
        <f>VLOOKUP($A461,'Plan de acci�n consolidado 2025'!$A$3:$V$504,N$1,0)</f>
        <v>PND_6_Fortalecer institucionalmente la autoridadDeCompetencia</v>
      </c>
      <c r="O461" t="str">
        <f>VLOOKUP($A461,'Plan de acci�n consolidado 2025'!$A$3:$V$504,O$1,0)</f>
        <v>Reforma de la norma andina Decisión 608 de la CAN, con el objetivo de contribuir al desarrollo de un sistema normativo de protección de la libre competencia a nivel andino (Documento de revisión)</v>
      </c>
      <c r="P461">
        <f>VLOOKUP($A461,'Plan de acci�n consolidado 2025'!$A$3:$V$504,P$1,0)</f>
        <v>15</v>
      </c>
      <c r="Q461">
        <f>VLOOKUP($A461,'Plan de acci�n consolidado 2025'!$A$3:$V$504,Q$1,0)</f>
        <v>1</v>
      </c>
      <c r="R461" t="str">
        <f>VLOOKUP($A461,'Plan de acci�n consolidado 2025'!$A$3:$V$504,R$1,0)</f>
        <v>Númerica</v>
      </c>
      <c r="S461" t="str">
        <f>VLOOKUP($A461,'Plan de acci�n consolidado 2025'!$A$3:$V$504,S$1,0)</f>
        <v># de documentos con revisión final / 1 documentos con revisión final</v>
      </c>
      <c r="T461" s="183" t="str">
        <f>VLOOKUP($A461,'Plan de acci�n consolidado 2025'!$A$3:$V$504,T$1,0)</f>
        <v>2025-02-03</v>
      </c>
      <c r="U461" s="183" t="str">
        <f>VLOOKUP($A461,'Plan de acci�n consolidado 2025'!$A$3:$V$504,U$1,0)</f>
        <v>2025-12-19</v>
      </c>
      <c r="V461" t="str">
        <f>VLOOKUP($A461,'Plan de acci�n consolidado 2025'!$A$3:$V$504,V$1,0)</f>
        <v>1000-DESPACHO DEL SUPERINTENDENTE DELEGADO PARA LA PROTECCIÓN DE LA COMPETENCIA</v>
      </c>
      <c r="W461"/>
      <c r="X461"/>
    </row>
    <row r="462" spans="1:24" x14ac:dyDescent="0.25">
      <c r="A462" s="31" t="s">
        <v>1175</v>
      </c>
      <c r="B462" t="str">
        <f>VLOOKUP($A462,'Plan de acci�n consolidado 2025'!$A$3:$V$504,B$1,0)</f>
        <v>1000-DESPACHO DEL SUPERINTENDENTE DELEGADO PARA LA PROTECCIÓN DE LA COMPETENCIA</v>
      </c>
      <c r="C462">
        <f>VLOOKUP($A462,'Plan de acci�n consolidado 2025'!$A$3:$V$504,C$1,0)</f>
        <v>1</v>
      </c>
      <c r="D462" t="str">
        <f>VLOOKUP($A462,'Plan de acci�n consolidado 2025'!$A$3:$V$504,D$1,0)</f>
        <v>Actividad propia</v>
      </c>
      <c r="E462" t="str">
        <f>VLOOKUP($A462,'Plan de acci�n consolidado 2025'!$A$3:$V$504,E$1,0)</f>
        <v>1000.4.1</v>
      </c>
      <c r="F462" t="str">
        <f>VLOOKUP($A462,'Plan de acci�n consolidado 2025'!$A$3:$V$504,F$1,0)</f>
        <v>N/A</v>
      </c>
      <c r="G462" t="str">
        <f>VLOOKUP($A462,'Plan de acci�n consolidado 2025'!$A$3:$V$504,G$1,0)</f>
        <v>N/A</v>
      </c>
      <c r="H462" t="str">
        <f>VLOOKUP($A462,'Plan de acci�n consolidado 2025'!$A$3:$V$504,H$1,0)</f>
        <v>N/A</v>
      </c>
      <c r="I462" t="str">
        <f>VLOOKUP($A462,'Plan de acci�n consolidado 2025'!$A$3:$V$504,I$1,0)</f>
        <v>N/A</v>
      </c>
      <c r="J462" t="str">
        <f>VLOOKUP($A462,'Plan de acci�n consolidado 2025'!$A$3:$V$504,J$1,0)</f>
        <v>N/A</v>
      </c>
      <c r="K462" t="str">
        <f>VLOOKUP($A462,'Plan de acci�n consolidado 2025'!$A$3:$V$504,K$1,0)</f>
        <v>N/A</v>
      </c>
      <c r="L462" t="str">
        <f>VLOOKUP($A462,'Plan de acci�n consolidado 2025'!$A$3:$V$504,L$1,0)</f>
        <v>N/A</v>
      </c>
      <c r="M462" t="str">
        <f>VLOOKUP($A462,'Plan de acci�n consolidado 2025'!$A$3:$V$504,M$1,0)</f>
        <v>N/A</v>
      </c>
      <c r="N462" t="str">
        <f>VLOOKUP($A462,'Plan de acci�n consolidado 2025'!$A$3:$V$504,N$1,0)</f>
        <v>N/A</v>
      </c>
      <c r="O462" t="str">
        <f>VLOOKUP($A462,'Plan de acci�n consolidado 2025'!$A$3:$V$504,O$1,0)</f>
        <v>Participar en las reuniones para discusión, aprobación y divulgación del articulado de la modificación a la Decisión 608 de la CAN.  (Listado de asistencia, captura de pantalla de la reunión o acta de discusión)</v>
      </c>
      <c r="P462">
        <f>VLOOKUP($A462,'Plan de acci�n consolidado 2025'!$A$3:$V$504,P$1,0)</f>
        <v>20</v>
      </c>
      <c r="Q462">
        <f>VLOOKUP($A462,'Plan de acci�n consolidado 2025'!$A$3:$V$504,Q$1,0)</f>
        <v>6</v>
      </c>
      <c r="R462" t="str">
        <f>VLOOKUP($A462,'Plan de acci�n consolidado 2025'!$A$3:$V$504,R$1,0)</f>
        <v>Númerica</v>
      </c>
      <c r="S462" t="str">
        <f>VLOOKUP($A462,'Plan de acci�n consolidado 2025'!$A$3:$V$504,S$1,0)</f>
        <v># de reuniones realizadas / 6 reuniones programadas</v>
      </c>
      <c r="T462" s="183" t="str">
        <f>VLOOKUP($A462,'Plan de acci�n consolidado 2025'!$A$3:$V$504,T$1,0)</f>
        <v>2025-02-03</v>
      </c>
      <c r="U462" s="183" t="str">
        <f>VLOOKUP($A462,'Plan de acci�n consolidado 2025'!$A$3:$V$504,U$1,0)</f>
        <v>2025-11-28</v>
      </c>
      <c r="V462" t="str">
        <f>VLOOKUP($A462,'Plan de acci�n consolidado 2025'!$A$3:$V$504,V$1,0)</f>
        <v>1000-DESPACHO DEL SUPERINTENDENTE DELEGADO PARA LA PROTECCIÓN DE LA COMPETENCIA</v>
      </c>
      <c r="W462"/>
      <c r="X462"/>
    </row>
    <row r="463" spans="1:24" x14ac:dyDescent="0.25">
      <c r="A463" s="31" t="s">
        <v>1177</v>
      </c>
      <c r="B463" t="str">
        <f>VLOOKUP($A463,'Plan de acci�n consolidado 2025'!$A$3:$V$504,B$1,0)</f>
        <v>1000-DESPACHO DEL SUPERINTENDENTE DELEGADO PARA LA PROTECCIÓN DE LA COMPETENCIA</v>
      </c>
      <c r="C463">
        <f>VLOOKUP($A463,'Plan de acci�n consolidado 2025'!$A$3:$V$504,C$1,0)</f>
        <v>1</v>
      </c>
      <c r="D463" t="str">
        <f>VLOOKUP($A463,'Plan de acci�n consolidado 2025'!$A$3:$V$504,D$1,0)</f>
        <v>Actividad propia</v>
      </c>
      <c r="E463" t="str">
        <f>VLOOKUP($A463,'Plan de acci�n consolidado 2025'!$A$3:$V$504,E$1,0)</f>
        <v>1000.4.2</v>
      </c>
      <c r="F463" t="str">
        <f>VLOOKUP($A463,'Plan de acci�n consolidado 2025'!$A$3:$V$504,F$1,0)</f>
        <v>N/A</v>
      </c>
      <c r="G463" t="str">
        <f>VLOOKUP($A463,'Plan de acci�n consolidado 2025'!$A$3:$V$504,G$1,0)</f>
        <v>N/A</v>
      </c>
      <c r="H463" t="str">
        <f>VLOOKUP($A463,'Plan de acci�n consolidado 2025'!$A$3:$V$504,H$1,0)</f>
        <v>N/A</v>
      </c>
      <c r="I463" t="str">
        <f>VLOOKUP($A463,'Plan de acci�n consolidado 2025'!$A$3:$V$504,I$1,0)</f>
        <v>N/A</v>
      </c>
      <c r="J463" t="str">
        <f>VLOOKUP($A463,'Plan de acci�n consolidado 2025'!$A$3:$V$504,J$1,0)</f>
        <v>N/A</v>
      </c>
      <c r="K463" t="str">
        <f>VLOOKUP($A463,'Plan de acci�n consolidado 2025'!$A$3:$V$504,K$1,0)</f>
        <v>N/A</v>
      </c>
      <c r="L463" t="str">
        <f>VLOOKUP($A463,'Plan de acci�n consolidado 2025'!$A$3:$V$504,L$1,0)</f>
        <v>N/A</v>
      </c>
      <c r="M463" t="str">
        <f>VLOOKUP($A463,'Plan de acci�n consolidado 2025'!$A$3:$V$504,M$1,0)</f>
        <v>N/A</v>
      </c>
      <c r="N463" t="str">
        <f>VLOOKUP($A463,'Plan de acci�n consolidado 2025'!$A$3:$V$504,N$1,0)</f>
        <v>N/A</v>
      </c>
      <c r="O463" t="str">
        <f>VLOOKUP($A463,'Plan de acci�n consolidado 2025'!$A$3:$V$504,O$1,0)</f>
        <v>Realizar la revisión de las modificaciones a la Decisión 608  (Documento de revisión)</v>
      </c>
      <c r="P463">
        <f>VLOOKUP($A463,'Plan de acci�n consolidado 2025'!$A$3:$V$504,P$1,0)</f>
        <v>80</v>
      </c>
      <c r="Q463">
        <f>VLOOKUP($A463,'Plan de acci�n consolidado 2025'!$A$3:$V$504,Q$1,0)</f>
        <v>1</v>
      </c>
      <c r="R463" t="str">
        <f>VLOOKUP($A463,'Plan de acci�n consolidado 2025'!$A$3:$V$504,R$1,0)</f>
        <v>Númerica</v>
      </c>
      <c r="S463" t="str">
        <f>VLOOKUP($A463,'Plan de acci�n consolidado 2025'!$A$3:$V$504,S$1,0)</f>
        <v># de documentos con revisión final / 1 documentos con revisión final</v>
      </c>
      <c r="T463" s="183" t="str">
        <f>VLOOKUP($A463,'Plan de acci�n consolidado 2025'!$A$3:$V$504,T$1,0)</f>
        <v>2025-08-01</v>
      </c>
      <c r="U463" s="183" t="str">
        <f>VLOOKUP($A463,'Plan de acci�n consolidado 2025'!$A$3:$V$504,U$1,0)</f>
        <v>2025-12-19</v>
      </c>
      <c r="V463" t="str">
        <f>VLOOKUP($A463,'Plan de acci�n consolidado 2025'!$A$3:$V$504,V$1,0)</f>
        <v>1000-DESPACHO DEL SUPERINTENDENTE DELEGADO PARA LA PROTECCIÓN DE LA COMPETENCIA</v>
      </c>
      <c r="W463"/>
      <c r="X463"/>
    </row>
    <row r="464" spans="1:24" x14ac:dyDescent="0.25">
      <c r="A464" s="31" t="s">
        <v>1178</v>
      </c>
      <c r="B464" t="str">
        <f>VLOOKUP($A464,'Plan de acci�n consolidado 2025'!$A$3:$V$504,B$1,0)</f>
        <v>1000-DESPACHO DEL SUPERINTENDENTE DELEGADO PARA LA PROTECCIÓN DE LA COMPETENCIA</v>
      </c>
      <c r="C464">
        <f>VLOOKUP($A464,'Plan de acci�n consolidado 2025'!$A$3:$V$504,C$1,0)</f>
        <v>1</v>
      </c>
      <c r="D464" t="str">
        <f>VLOOKUP($A464,'Plan de acci�n consolidado 2025'!$A$3:$V$504,D$1,0)</f>
        <v>Producto</v>
      </c>
      <c r="E464" t="str">
        <f>VLOOKUP($A464,'Plan de acci�n consolidado 2025'!$A$3:$V$504,E$1,0)</f>
        <v>1000.5</v>
      </c>
      <c r="F464" t="str">
        <f>VLOOKUP($A464,'Plan de acci�n consolidado 2025'!$A$3:$V$504,F$1,0)</f>
        <v>Innovador</v>
      </c>
      <c r="G464" t="str">
        <f>VLOOKUP($A464,'Plan de acci�n consolidado 2025'!$A$3:$V$504,G$1,0)</f>
        <v xml:space="preserve">Promover el enfoque preventivo, diferencial y territorial en el que hacer misional de la entidad 
</v>
      </c>
      <c r="H464" t="str">
        <f>VLOOKUP($A464,'Plan de acci�n consolidado 2025'!$A$3:$V$504,H$1,0)</f>
        <v xml:space="preserve">Cumplimiento de productos del PAI asociados a Promover el enfoque preventivo, diferencial y territorial en el que hacer misional de la entidad 
</v>
      </c>
      <c r="I464" t="str">
        <f>VLOOKUP($A464,'Plan de acci�n consolidado 2025'!$A$3:$V$504,I$1,0)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4" t="str">
        <f>VLOOKUP($A464,'Plan de acci�n consolidado 2025'!$A$3:$V$504,J$1,0)</f>
        <v xml:space="preserve">PND - 4-04-1-c- Transformación productiva, internacionalización y acción climática - Políticas de competencia, consumidor e infraestructura de la calidad modernas </v>
      </c>
      <c r="K464" t="str">
        <f>VLOOKUP($A464,'Plan de acci�n consolidado 2025'!$A$3:$V$504,K$1,0)</f>
        <v>No</v>
      </c>
      <c r="L464" t="str">
        <f>VLOOKUP($A464,'Plan de acci�n consolidado 2025'!$A$3:$V$504,L$1,0)</f>
        <v>N/A</v>
      </c>
      <c r="M464" t="str">
        <f>VLOOKUP($A464,'Plan de acci�n consolidado 2025'!$A$3:$V$504,M$1,0)</f>
        <v>Política Servicio al Ciudadano_DIMENSIÓN Gestión con Valores para Resultados</v>
      </c>
      <c r="N464" t="str">
        <f>VLOOKUP($A464,'Plan de acci�n consolidado 2025'!$A$3:$V$504,N$1,0)</f>
        <v>PND_9_Ampliar los instrumentosDePrevención;
PND _16_Construir mecanismosDe autorregulación que fortalezcan la ProtecciónDe laCompetencia;
PND _17_Sensibilizar en estos aspectos a los empresarios que utilizan plataformas Digitales para sus nichos de mercado.</v>
      </c>
      <c r="O464" t="str">
        <f>VLOOKUP($A464,'Plan de acci�n consolidado 2025'!$A$3:$V$504,O$1,0)</f>
        <v>Matriz de riesgos de colusión en contratación pública y formulación de mecanismos para reducir dichos riesgos, elaborada y socializada (Matrices guía para identificar riesgos entregada)</v>
      </c>
      <c r="P464">
        <f>VLOOKUP($A464,'Plan de acci�n consolidado 2025'!$A$3:$V$504,P$1,0)</f>
        <v>15</v>
      </c>
      <c r="Q464">
        <f>VLOOKUP($A464,'Plan de acci�n consolidado 2025'!$A$3:$V$504,Q$1,0)</f>
        <v>1</v>
      </c>
      <c r="R464" t="str">
        <f>VLOOKUP($A464,'Plan de acci�n consolidado 2025'!$A$3:$V$504,R$1,0)</f>
        <v>Númerica</v>
      </c>
      <c r="S464" t="str">
        <f>VLOOKUP($A464,'Plan de acci�n consolidado 2025'!$A$3:$V$504,S$1,0)</f>
        <v># de matrices guía para identificar riesgos entregadas / 1 matrices guía para identificar riesgos a realizar</v>
      </c>
      <c r="T464" s="183" t="str">
        <f>VLOOKUP($A464,'Plan de acci�n consolidado 2025'!$A$3:$V$504,T$1,0)</f>
        <v>2025-01-20</v>
      </c>
      <c r="U464" s="183" t="str">
        <f>VLOOKUP($A464,'Plan de acci�n consolidado 2025'!$A$3:$V$504,U$1,0)</f>
        <v>2025-12-12</v>
      </c>
      <c r="V464" t="str">
        <f>VLOOKUP($A464,'Plan de acci�n consolidado 2025'!$A$3:$V$504,V$1,0)</f>
        <v>1000-DESPACHO DEL SUPERINTENDENTE DELEGADO PARA LA PROTECCIÓN DE LA COMPETENCIA</v>
      </c>
      <c r="W464"/>
      <c r="X464"/>
    </row>
    <row r="465" spans="1:24" x14ac:dyDescent="0.25">
      <c r="A465" s="31" t="s">
        <v>1180</v>
      </c>
      <c r="B465" t="str">
        <f>VLOOKUP($A465,'Plan de acci�n consolidado 2025'!$A$3:$V$504,B$1,0)</f>
        <v>1000-DESPACHO DEL SUPERINTENDENTE DELEGADO PARA LA PROTECCIÓN DE LA COMPETENCIA</v>
      </c>
      <c r="C465">
        <f>VLOOKUP($A465,'Plan de acci�n consolidado 2025'!$A$3:$V$504,C$1,0)</f>
        <v>1</v>
      </c>
      <c r="D465" t="str">
        <f>VLOOKUP($A465,'Plan de acci�n consolidado 2025'!$A$3:$V$504,D$1,0)</f>
        <v>Actividad propia</v>
      </c>
      <c r="E465" t="str">
        <f>VLOOKUP($A465,'Plan de acci�n consolidado 2025'!$A$3:$V$504,E$1,0)</f>
        <v>1000.5.1</v>
      </c>
      <c r="F465" t="str">
        <f>VLOOKUP($A465,'Plan de acci�n consolidado 2025'!$A$3:$V$504,F$1,0)</f>
        <v>N/A</v>
      </c>
      <c r="G465" t="str">
        <f>VLOOKUP($A465,'Plan de acci�n consolidado 2025'!$A$3:$V$504,G$1,0)</f>
        <v>N/A</v>
      </c>
      <c r="H465" t="str">
        <f>VLOOKUP($A465,'Plan de acci�n consolidado 2025'!$A$3:$V$504,H$1,0)</f>
        <v>N/A</v>
      </c>
      <c r="I465" t="str">
        <f>VLOOKUP($A465,'Plan de acci�n consolidado 2025'!$A$3:$V$504,I$1,0)</f>
        <v>N/A</v>
      </c>
      <c r="J465" t="str">
        <f>VLOOKUP($A465,'Plan de acci�n consolidado 2025'!$A$3:$V$504,J$1,0)</f>
        <v>N/A</v>
      </c>
      <c r="K465" t="str">
        <f>VLOOKUP($A465,'Plan de acci�n consolidado 2025'!$A$3:$V$504,K$1,0)</f>
        <v>N/A</v>
      </c>
      <c r="L465" t="str">
        <f>VLOOKUP($A465,'Plan de acci�n consolidado 2025'!$A$3:$V$504,L$1,0)</f>
        <v>N/A</v>
      </c>
      <c r="M465" t="str">
        <f>VLOOKUP($A465,'Plan de acci�n consolidado 2025'!$A$3:$V$504,M$1,0)</f>
        <v>N/A</v>
      </c>
      <c r="N465" t="str">
        <f>VLOOKUP($A465,'Plan de acci�n consolidado 2025'!$A$3:$V$504,N$1,0)</f>
        <v>N/A</v>
      </c>
      <c r="O465" t="str">
        <f>VLOOKUP($A465,'Plan de acci�n consolidado 2025'!$A$3:$V$504,O$1,0)</f>
        <v>Diseñar la matriz de riesgos de colusión en contratación pública a partir de la identificación y análisis de los riesgos de colusión en contratación pública (Documento con la identificación de riesgos)</v>
      </c>
      <c r="P465">
        <f>VLOOKUP($A465,'Plan de acci�n consolidado 2025'!$A$3:$V$504,P$1,0)</f>
        <v>20</v>
      </c>
      <c r="Q465">
        <f>VLOOKUP($A465,'Plan de acci�n consolidado 2025'!$A$3:$V$504,Q$1,0)</f>
        <v>1</v>
      </c>
      <c r="R465" t="str">
        <f>VLOOKUP($A465,'Plan de acci�n consolidado 2025'!$A$3:$V$504,R$1,0)</f>
        <v>Númerica</v>
      </c>
      <c r="S465" t="str">
        <f>VLOOKUP($A465,'Plan de acci�n consolidado 2025'!$A$3:$V$504,S$1,0)</f>
        <v># de documentos con la identificación de riesgos diseñadas / 1 Documentos con la identificación de riesgos a diseñar</v>
      </c>
      <c r="T465" s="183" t="str">
        <f>VLOOKUP($A465,'Plan de acci�n consolidado 2025'!$A$3:$V$504,T$1,0)</f>
        <v>2025-01-20</v>
      </c>
      <c r="U465" s="183" t="str">
        <f>VLOOKUP($A465,'Plan de acci�n consolidado 2025'!$A$3:$V$504,U$1,0)</f>
        <v>2025-06-27</v>
      </c>
      <c r="V465" t="str">
        <f>VLOOKUP($A465,'Plan de acci�n consolidado 2025'!$A$3:$V$504,V$1,0)</f>
        <v>1000-DESPACHO DEL SUPERINTENDENTE DELEGADO PARA LA PROTECCIÓN DE LA COMPETENCIA</v>
      </c>
      <c r="W465"/>
      <c r="X465"/>
    </row>
    <row r="466" spans="1:24" x14ac:dyDescent="0.25">
      <c r="A466" s="31" t="s">
        <v>1182</v>
      </c>
      <c r="B466" t="str">
        <f>VLOOKUP($A466,'Plan de acci�n consolidado 2025'!$A$3:$V$504,B$1,0)</f>
        <v>1000-DESPACHO DEL SUPERINTENDENTE DELEGADO PARA LA PROTECCIÓN DE LA COMPETENCIA</v>
      </c>
      <c r="C466">
        <f>VLOOKUP($A466,'Plan de acci�n consolidado 2025'!$A$3:$V$504,C$1,0)</f>
        <v>1</v>
      </c>
      <c r="D466" t="str">
        <f>VLOOKUP($A466,'Plan de acci�n consolidado 2025'!$A$3:$V$504,D$1,0)</f>
        <v>Actividad propia</v>
      </c>
      <c r="E466" t="str">
        <f>VLOOKUP($A466,'Plan de acci�n consolidado 2025'!$A$3:$V$504,E$1,0)</f>
        <v>1000.5.2</v>
      </c>
      <c r="F466" t="str">
        <f>VLOOKUP($A466,'Plan de acci�n consolidado 2025'!$A$3:$V$504,F$1,0)</f>
        <v>N/A</v>
      </c>
      <c r="G466" t="str">
        <f>VLOOKUP($A466,'Plan de acci�n consolidado 2025'!$A$3:$V$504,G$1,0)</f>
        <v>N/A</v>
      </c>
      <c r="H466" t="str">
        <f>VLOOKUP($A466,'Plan de acci�n consolidado 2025'!$A$3:$V$504,H$1,0)</f>
        <v>N/A</v>
      </c>
      <c r="I466" t="str">
        <f>VLOOKUP($A466,'Plan de acci�n consolidado 2025'!$A$3:$V$504,I$1,0)</f>
        <v>N/A</v>
      </c>
      <c r="J466" t="str">
        <f>VLOOKUP($A466,'Plan de acci�n consolidado 2025'!$A$3:$V$504,J$1,0)</f>
        <v>N/A</v>
      </c>
      <c r="K466" t="str">
        <f>VLOOKUP($A466,'Plan de acci�n consolidado 2025'!$A$3:$V$504,K$1,0)</f>
        <v>N/A</v>
      </c>
      <c r="L466" t="str">
        <f>VLOOKUP($A466,'Plan de acci�n consolidado 2025'!$A$3:$V$504,L$1,0)</f>
        <v>N/A</v>
      </c>
      <c r="M466" t="str">
        <f>VLOOKUP($A466,'Plan de acci�n consolidado 2025'!$A$3:$V$504,M$1,0)</f>
        <v>N/A</v>
      </c>
      <c r="N466" t="str">
        <f>VLOOKUP($A466,'Plan de acci�n consolidado 2025'!$A$3:$V$504,N$1,0)</f>
        <v>N/A</v>
      </c>
      <c r="O466" t="str">
        <f>VLOOKUP($A466,'Plan de acci�n consolidado 2025'!$A$3:$V$504,O$1,0)</f>
        <v>Socializar la matriz con los grupos de valor externos (Soportes de la socialización de la matriz con las entidades)</v>
      </c>
      <c r="P466">
        <f>VLOOKUP($A466,'Plan de acci�n consolidado 2025'!$A$3:$V$504,P$1,0)</f>
        <v>80</v>
      </c>
      <c r="Q466">
        <f>VLOOKUP($A466,'Plan de acci�n consolidado 2025'!$A$3:$V$504,Q$1,0)</f>
        <v>1</v>
      </c>
      <c r="R466" t="str">
        <f>VLOOKUP($A466,'Plan de acci�n consolidado 2025'!$A$3:$V$504,R$1,0)</f>
        <v>Númerica</v>
      </c>
      <c r="S466" t="str">
        <f>VLOOKUP($A466,'Plan de acci�n consolidado 2025'!$A$3:$V$504,S$1,0)</f>
        <v># de matrices guía para identificar riesgos socializada / 1 matrices guía para identificar riesgos a socializar</v>
      </c>
      <c r="T466" s="183" t="str">
        <f>VLOOKUP($A466,'Plan de acci�n consolidado 2025'!$A$3:$V$504,T$1,0)</f>
        <v>2025-07-01</v>
      </c>
      <c r="U466" s="183" t="str">
        <f>VLOOKUP($A466,'Plan de acci�n consolidado 2025'!$A$3:$V$504,U$1,0)</f>
        <v>2025-12-12</v>
      </c>
      <c r="V466" t="str">
        <f>VLOOKUP($A466,'Plan de acci�n consolidado 2025'!$A$3:$V$504,V$1,0)</f>
        <v>1000-DESPACHO DEL SUPERINTENDENTE DELEGADO PARA LA PROTECCIÓN DE LA COMPETENCIA</v>
      </c>
      <c r="W466"/>
      <c r="X466"/>
    </row>
    <row r="467" spans="1:24" x14ac:dyDescent="0.25">
      <c r="A467" s="31" t="s">
        <v>1184</v>
      </c>
      <c r="B467" t="str">
        <f>VLOOKUP($A467,'Plan de acci�n consolidado 2025'!$A$3:$V$504,B$1,0)</f>
        <v>1000-DESPACHO DEL SUPERINTENDENTE DELEGADO PARA LA PROTECCIÓN DE LA COMPETENCIA</v>
      </c>
      <c r="C467">
        <f>VLOOKUP($A467,'Plan de acci�n consolidado 2025'!$A$3:$V$504,C$1,0)</f>
        <v>1</v>
      </c>
      <c r="D467" t="str">
        <f>VLOOKUP($A467,'Plan de acci�n consolidado 2025'!$A$3:$V$504,D$1,0)</f>
        <v>Producto</v>
      </c>
      <c r="E467" t="str">
        <f>VLOOKUP($A467,'Plan de acci�n consolidado 2025'!$A$3:$V$504,E$1,0)</f>
        <v>1000.6</v>
      </c>
      <c r="F467" t="str">
        <f>VLOOKUP($A467,'Plan de acci�n consolidado 2025'!$A$3:$V$504,F$1,0)</f>
        <v>Innovador</v>
      </c>
      <c r="G467" t="str">
        <f>VLOOKUP($A467,'Plan de acci�n consolidado 2025'!$A$3:$V$504,G$1,0)</f>
        <v>Mejorar la oportunidad en la atención de trámites y servicios.</v>
      </c>
      <c r="H467" t="str">
        <f>VLOOKUP($A467,'Plan de acci�n consolidado 2025'!$A$3:$V$504,H$1,0)</f>
        <v>Avance promedio de cumplimiento de productos asociados a mejorar la oportunidad en la atención de trámites y servicios.</v>
      </c>
      <c r="I467" t="str">
        <f>VLOOKUP($A467,'Plan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7" t="str">
        <f>VLOOKUP($A467,'Plan de acci�n consolidado 2025'!$A$3:$V$504,J$1,0)</f>
        <v>N/A</v>
      </c>
      <c r="K467" t="str">
        <f>VLOOKUP($A467,'Plan de acci�n consolidado 2025'!$A$3:$V$504,K$1,0)</f>
        <v>No</v>
      </c>
      <c r="L467" t="str">
        <f>VLOOKUP($A467,'Plan de acci�n consolidado 2025'!$A$3:$V$504,L$1,0)</f>
        <v>N/A</v>
      </c>
      <c r="M467" t="str">
        <f>VLOOKUP($A467,'Plan de acci�n consolidado 2025'!$A$3:$V$504,M$1,0)</f>
        <v>Política Fortalecimiento Organizacional y Simplificación de Procesos _DIMENSIÓN Gestión con Valores para Resultados</v>
      </c>
      <c r="N467" t="str">
        <f>VLOOKUP($A467,'Plan de acci�n consolidado 2025'!$A$3:$V$504,N$1,0)</f>
        <v>N/A</v>
      </c>
      <c r="O467" t="str">
        <f>VLOOKUP($A467,'Plan de acci�n consolidado 2025'!$A$3:$V$504,O$1,0)</f>
        <v>Herramienta de control y gestión de los tiempos de las actividades de los procedimientos de la Delegatura, diseñada y probada  (Matrices con el registro  de los tiempos de cada actividad entregado)</v>
      </c>
      <c r="P467">
        <f>VLOOKUP($A467,'Plan de acci�n consolidado 2025'!$A$3:$V$504,P$1,0)</f>
        <v>15</v>
      </c>
      <c r="Q467">
        <f>VLOOKUP($A467,'Plan de acci�n consolidado 2025'!$A$3:$V$504,Q$1,0)</f>
        <v>1</v>
      </c>
      <c r="R467" t="str">
        <f>VLOOKUP($A467,'Plan de acci�n consolidado 2025'!$A$3:$V$504,R$1,0)</f>
        <v>Númerica</v>
      </c>
      <c r="S467" t="str">
        <f>VLOOKUP($A467,'Plan de acci�n consolidado 2025'!$A$3:$V$504,S$1,0)</f>
        <v># de matrices con el registro  de los tiempos / 1 matrices con la descripción de los tiempos planeadas</v>
      </c>
      <c r="T467" s="183" t="str">
        <f>VLOOKUP($A467,'Plan de acci�n consolidado 2025'!$A$3:$V$504,T$1,0)</f>
        <v>2025-01-20</v>
      </c>
      <c r="U467" s="183" t="str">
        <f>VLOOKUP($A467,'Plan de acci�n consolidado 2025'!$A$3:$V$504,U$1,0)</f>
        <v>2025-12-12</v>
      </c>
      <c r="V467" t="str">
        <f>VLOOKUP($A467,'Plan de acci�n consolidado 2025'!$A$3:$V$504,V$1,0)</f>
        <v>1000-DESPACHO DEL SUPERINTENDENTE DELEGADO PARA LA PROTECCIÓN DE LA COMPETENCIA</v>
      </c>
      <c r="W467"/>
      <c r="X467"/>
    </row>
    <row r="468" spans="1:24" x14ac:dyDescent="0.25">
      <c r="A468" s="31" t="s">
        <v>1186</v>
      </c>
      <c r="B468" t="str">
        <f>VLOOKUP($A468,'Plan de acci�n consolidado 2025'!$A$3:$V$504,B$1,0)</f>
        <v>1000-DESPACHO DEL SUPERINTENDENTE DELEGADO PARA LA PROTECCIÓN DE LA COMPETENCIA</v>
      </c>
      <c r="C468">
        <f>VLOOKUP($A468,'Plan de acci�n consolidado 2025'!$A$3:$V$504,C$1,0)</f>
        <v>1</v>
      </c>
      <c r="D468" t="str">
        <f>VLOOKUP($A468,'Plan de acci�n consolidado 2025'!$A$3:$V$504,D$1,0)</f>
        <v>Actividad propia</v>
      </c>
      <c r="E468" t="str">
        <f>VLOOKUP($A468,'Plan de acci�n consolidado 2025'!$A$3:$V$504,E$1,0)</f>
        <v>1000.6.1</v>
      </c>
      <c r="F468" t="str">
        <f>VLOOKUP($A468,'Plan de acci�n consolidado 2025'!$A$3:$V$504,F$1,0)</f>
        <v>N/A</v>
      </c>
      <c r="G468" t="str">
        <f>VLOOKUP($A468,'Plan de acci�n consolidado 2025'!$A$3:$V$504,G$1,0)</f>
        <v>N/A</v>
      </c>
      <c r="H468" t="str">
        <f>VLOOKUP($A468,'Plan de acci�n consolidado 2025'!$A$3:$V$504,H$1,0)</f>
        <v>N/A</v>
      </c>
      <c r="I468" t="str">
        <f>VLOOKUP($A468,'Plan de acci�n consolidado 2025'!$A$3:$V$504,I$1,0)</f>
        <v>N/A</v>
      </c>
      <c r="J468" t="str">
        <f>VLOOKUP($A468,'Plan de acci�n consolidado 2025'!$A$3:$V$504,J$1,0)</f>
        <v>N/A</v>
      </c>
      <c r="K468" t="str">
        <f>VLOOKUP($A468,'Plan de acci�n consolidado 2025'!$A$3:$V$504,K$1,0)</f>
        <v>N/A</v>
      </c>
      <c r="L468" t="str">
        <f>VLOOKUP($A468,'Plan de acci�n consolidado 2025'!$A$3:$V$504,L$1,0)</f>
        <v>N/A</v>
      </c>
      <c r="M468" t="str">
        <f>VLOOKUP($A468,'Plan de acci�n consolidado 2025'!$A$3:$V$504,M$1,0)</f>
        <v>N/A</v>
      </c>
      <c r="N468" t="str">
        <f>VLOOKUP($A468,'Plan de acci�n consolidado 2025'!$A$3:$V$504,N$1,0)</f>
        <v>N/A</v>
      </c>
      <c r="O468" t="str">
        <f>VLOOKUP($A468,'Plan de acci�n consolidado 2025'!$A$3:$V$504,O$1,0)</f>
        <v>Diseñar la herramienta de control y gestión de tiempos (Matrices por procedimiento)</v>
      </c>
      <c r="P468">
        <f>VLOOKUP($A468,'Plan de acci�n consolidado 2025'!$A$3:$V$504,P$1,0)</f>
        <v>20</v>
      </c>
      <c r="Q468">
        <f>VLOOKUP($A468,'Plan de acci�n consolidado 2025'!$A$3:$V$504,Q$1,0)</f>
        <v>4</v>
      </c>
      <c r="R468" t="str">
        <f>VLOOKUP($A468,'Plan de acci�n consolidado 2025'!$A$3:$V$504,R$1,0)</f>
        <v>Númerica</v>
      </c>
      <c r="S468" t="str">
        <f>VLOOKUP($A468,'Plan de acci�n consolidado 2025'!$A$3:$V$504,S$1,0)</f>
        <v># de matrices con la descripción de actividades / 4 matrices con la descripción de actividades planeadas</v>
      </c>
      <c r="T468" s="183" t="str">
        <f>VLOOKUP($A468,'Plan de acci�n consolidado 2025'!$A$3:$V$504,T$1,0)</f>
        <v>2025-01-20</v>
      </c>
      <c r="U468" s="183" t="str">
        <f>VLOOKUP($A468,'Plan de acci�n consolidado 2025'!$A$3:$V$504,U$1,0)</f>
        <v>2025-06-27</v>
      </c>
      <c r="V468" t="str">
        <f>VLOOKUP($A468,'Plan de acci�n consolidado 2025'!$A$3:$V$504,V$1,0)</f>
        <v>1000-DESPACHO DEL SUPERINTENDENTE DELEGADO PARA LA PROTECCIÓN DE LA COMPETENCIA</v>
      </c>
      <c r="W468"/>
      <c r="X468"/>
    </row>
    <row r="469" spans="1:24" x14ac:dyDescent="0.25">
      <c r="A469" s="31" t="s">
        <v>1188</v>
      </c>
      <c r="B469" t="str">
        <f>VLOOKUP($A469,'Plan de acci�n consolidado 2025'!$A$3:$V$504,B$1,0)</f>
        <v>1000-DESPACHO DEL SUPERINTENDENTE DELEGADO PARA LA PROTECCIÓN DE LA COMPETENCIA</v>
      </c>
      <c r="C469">
        <f>VLOOKUP($A469,'Plan de acci�n consolidado 2025'!$A$3:$V$504,C$1,0)</f>
        <v>1</v>
      </c>
      <c r="D469" t="str">
        <f>VLOOKUP($A469,'Plan de acci�n consolidado 2025'!$A$3:$V$504,D$1,0)</f>
        <v>Actividad propia</v>
      </c>
      <c r="E469" t="str">
        <f>VLOOKUP($A469,'Plan de acci�n consolidado 2025'!$A$3:$V$504,E$1,0)</f>
        <v>1000.6.2</v>
      </c>
      <c r="F469" t="str">
        <f>VLOOKUP($A469,'Plan de acci�n consolidado 2025'!$A$3:$V$504,F$1,0)</f>
        <v>N/A</v>
      </c>
      <c r="G469" t="str">
        <f>VLOOKUP($A469,'Plan de acci�n consolidado 2025'!$A$3:$V$504,G$1,0)</f>
        <v>N/A</v>
      </c>
      <c r="H469" t="str">
        <f>VLOOKUP($A469,'Plan de acci�n consolidado 2025'!$A$3:$V$504,H$1,0)</f>
        <v>N/A</v>
      </c>
      <c r="I469" t="str">
        <f>VLOOKUP($A469,'Plan de acci�n consolidado 2025'!$A$3:$V$504,I$1,0)</f>
        <v>N/A</v>
      </c>
      <c r="J469" t="str">
        <f>VLOOKUP($A469,'Plan de acci�n consolidado 2025'!$A$3:$V$504,J$1,0)</f>
        <v>N/A</v>
      </c>
      <c r="K469" t="str">
        <f>VLOOKUP($A469,'Plan de acci�n consolidado 2025'!$A$3:$V$504,K$1,0)</f>
        <v>N/A</v>
      </c>
      <c r="L469" t="str">
        <f>VLOOKUP($A469,'Plan de acci�n consolidado 2025'!$A$3:$V$504,L$1,0)</f>
        <v>N/A</v>
      </c>
      <c r="M469" t="str">
        <f>VLOOKUP($A469,'Plan de acci�n consolidado 2025'!$A$3:$V$504,M$1,0)</f>
        <v>N/A</v>
      </c>
      <c r="N469" t="str">
        <f>VLOOKUP($A469,'Plan de acci�n consolidado 2025'!$A$3:$V$504,N$1,0)</f>
        <v>N/A</v>
      </c>
      <c r="O469" t="str">
        <f>VLOOKUP($A469,'Plan de acci�n consolidado 2025'!$A$3:$V$504,O$1,0)</f>
        <v>Establecer las metas de tiempos de atención de las actividades definidas en la herramienta, a partir del histórico de atención de los trámites activos  (Matrices con los tiempos registrados de los trámites de la vigencia 2024)</v>
      </c>
      <c r="P469">
        <f>VLOOKUP($A469,'Plan de acci�n consolidado 2025'!$A$3:$V$504,P$1,0)</f>
        <v>40</v>
      </c>
      <c r="Q469">
        <f>VLOOKUP($A469,'Plan de acci�n consolidado 2025'!$A$3:$V$504,Q$1,0)</f>
        <v>4</v>
      </c>
      <c r="R469" t="str">
        <f>VLOOKUP($A469,'Plan de acci�n consolidado 2025'!$A$3:$V$504,R$1,0)</f>
        <v>Númerica</v>
      </c>
      <c r="S469" t="str">
        <f>VLOOKUP($A469,'Plan de acci�n consolidado 2025'!$A$3:$V$504,S$1,0)</f>
        <v># de matrices con el registro  de los tiempos / 4 matrices con la descripción de los tiempos planeadas</v>
      </c>
      <c r="T469" s="183" t="str">
        <f>VLOOKUP($A469,'Plan de acci�n consolidado 2025'!$A$3:$V$504,T$1,0)</f>
        <v>2025-07-01</v>
      </c>
      <c r="U469" s="183" t="str">
        <f>VLOOKUP($A469,'Plan de acci�n consolidado 2025'!$A$3:$V$504,U$1,0)</f>
        <v>2025-11-14</v>
      </c>
      <c r="V469" t="str">
        <f>VLOOKUP($A469,'Plan de acci�n consolidado 2025'!$A$3:$V$504,V$1,0)</f>
        <v>1000-DESPACHO DEL SUPERINTENDENTE DELEGADO PARA LA PROTECCIÓN DE LA COMPETENCIA</v>
      </c>
      <c r="W469"/>
      <c r="X469"/>
    </row>
    <row r="470" spans="1:24" x14ac:dyDescent="0.25">
      <c r="A470" s="31" t="s">
        <v>1190</v>
      </c>
      <c r="B470" t="str">
        <f>VLOOKUP($A470,'Plan de acci�n consolidado 2025'!$A$3:$V$504,B$1,0)</f>
        <v>1000-DESPACHO DEL SUPERINTENDENTE DELEGADO PARA LA PROTECCIÓN DE LA COMPETENCIA</v>
      </c>
      <c r="C470">
        <f>VLOOKUP($A470,'Plan de acci�n consolidado 2025'!$A$3:$V$504,C$1,0)</f>
        <v>1</v>
      </c>
      <c r="D470" t="str">
        <f>VLOOKUP($A470,'Plan de acci�n consolidado 2025'!$A$3:$V$504,D$1,0)</f>
        <v>Actividad propia</v>
      </c>
      <c r="E470" t="str">
        <f>VLOOKUP($A470,'Plan de acci�n consolidado 2025'!$A$3:$V$504,E$1,0)</f>
        <v>1000.6.3</v>
      </c>
      <c r="F470" t="str">
        <f>VLOOKUP($A470,'Plan de acci�n consolidado 2025'!$A$3:$V$504,F$1,0)</f>
        <v>N/A</v>
      </c>
      <c r="G470" t="str">
        <f>VLOOKUP($A470,'Plan de acci�n consolidado 2025'!$A$3:$V$504,G$1,0)</f>
        <v>N/A</v>
      </c>
      <c r="H470" t="str">
        <f>VLOOKUP($A470,'Plan de acci�n consolidado 2025'!$A$3:$V$504,H$1,0)</f>
        <v>N/A</v>
      </c>
      <c r="I470" t="str">
        <f>VLOOKUP($A470,'Plan de acci�n consolidado 2025'!$A$3:$V$504,I$1,0)</f>
        <v>N/A</v>
      </c>
      <c r="J470" t="str">
        <f>VLOOKUP($A470,'Plan de acci�n consolidado 2025'!$A$3:$V$504,J$1,0)</f>
        <v>N/A</v>
      </c>
      <c r="K470" t="str">
        <f>VLOOKUP($A470,'Plan de acci�n consolidado 2025'!$A$3:$V$504,K$1,0)</f>
        <v>N/A</v>
      </c>
      <c r="L470" t="str">
        <f>VLOOKUP($A470,'Plan de acci�n consolidado 2025'!$A$3:$V$504,L$1,0)</f>
        <v>N/A</v>
      </c>
      <c r="M470" t="str">
        <f>VLOOKUP($A470,'Plan de acci�n consolidado 2025'!$A$3:$V$504,M$1,0)</f>
        <v>N/A</v>
      </c>
      <c r="N470" t="str">
        <f>VLOOKUP($A470,'Plan de acci�n consolidado 2025'!$A$3:$V$504,N$1,0)</f>
        <v>N/A</v>
      </c>
      <c r="O470" t="str">
        <f>VLOOKUP($A470,'Plan de acci�n consolidado 2025'!$A$3:$V$504,O$1,0)</f>
        <v>Realizar prueba piloto de la herramienta de control y gestión (Informe de los resultados de la prueba piloto)</v>
      </c>
      <c r="P470">
        <f>VLOOKUP($A470,'Plan de acci�n consolidado 2025'!$A$3:$V$504,P$1,0)</f>
        <v>40</v>
      </c>
      <c r="Q470">
        <f>VLOOKUP($A470,'Plan de acci�n consolidado 2025'!$A$3:$V$504,Q$1,0)</f>
        <v>1</v>
      </c>
      <c r="R470" t="str">
        <f>VLOOKUP($A470,'Plan de acci�n consolidado 2025'!$A$3:$V$504,R$1,0)</f>
        <v>Númerica</v>
      </c>
      <c r="S470" t="str">
        <f>VLOOKUP($A470,'Plan de acci�n consolidado 2025'!$A$3:$V$504,S$1,0)</f>
        <v># de Prueba Piloto realizada / 1 Prueba Piloto programada</v>
      </c>
      <c r="T470" s="183" t="str">
        <f>VLOOKUP($A470,'Plan de acci�n consolidado 2025'!$A$3:$V$504,T$1,0)</f>
        <v>2025-11-14</v>
      </c>
      <c r="U470" s="183" t="str">
        <f>VLOOKUP($A470,'Plan de acci�n consolidado 2025'!$A$3:$V$504,U$1,0)</f>
        <v>2025-12-12</v>
      </c>
      <c r="V470" t="str">
        <f>VLOOKUP($A470,'Plan de acci�n consolidado 2025'!$A$3:$V$504,V$1,0)</f>
        <v>1000-DESPACHO DEL SUPERINTENDENTE DELEGADO PARA LA PROTECCIÓN DE LA COMPETENCIA</v>
      </c>
      <c r="W470"/>
      <c r="X470"/>
    </row>
    <row r="471" spans="1:24" x14ac:dyDescent="0.25">
      <c r="A471" s="31" t="s">
        <v>493</v>
      </c>
      <c r="B471" t="str">
        <f>VLOOKUP($A471,'Plan de acci�n consolidado 2025'!$A$3:$V$504,B$1,0)</f>
        <v>111-GRUPO DE TRABAJO DE ADMINISTRACIÓN DE PERSONAL</v>
      </c>
      <c r="C471">
        <f>VLOOKUP($A471,'Plan de acci�n consolidado 2025'!$A$3:$V$504,C$1,0)</f>
        <v>2</v>
      </c>
      <c r="D471" t="str">
        <f>VLOOKUP($A471,'Plan de acci�n consolidado 2025'!$A$3:$V$504,D$1,0)</f>
        <v>Producto</v>
      </c>
      <c r="E471" t="str">
        <f>VLOOKUP($A471,'Plan de acci�n consolidado 2025'!$A$3:$V$504,E$1,0)</f>
        <v>111.1</v>
      </c>
      <c r="F471" t="str">
        <f>VLOOKUP($A471,'Plan de acci�n consolidado 2025'!$A$3:$V$504,F$1,0)</f>
        <v>Operativo</v>
      </c>
      <c r="G471" t="str">
        <f>VLOOKUP($A471,'Plan de acci�n consolidado 2025'!$A$3:$V$504,G$1,0)</f>
        <v>Fortalecer el Sistema Integral de Gestión Institucional en el marco del Modelo Integrado de Planeación y gestión para mejorar la prestación del servicio.</v>
      </c>
      <c r="H471" t="str">
        <f>VLOOKUP($A471,'Plan de acci�n consolidado 2025'!$A$3:$V$504,H$1,0)</f>
        <v xml:space="preserve">Cumplimiento de productos del PAI asociados a Fortacer el Sistema Integral de Gestión Institucional para mejorar la prestación del servicio. 
</v>
      </c>
      <c r="I471" t="str">
        <f>VLOOKUP($A471,'Plan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1" t="str">
        <f>VLOOKUP($A471,'Plan de acci�n consolidado 2025'!$A$3:$V$504,J$1,0)</f>
        <v>N/A</v>
      </c>
      <c r="K471" t="str">
        <f>VLOOKUP($A471,'Plan de acci�n consolidado 2025'!$A$3:$V$504,K$1,0)</f>
        <v>No</v>
      </c>
      <c r="L471" t="str">
        <f>VLOOKUP($A471,'Plan de acci�n consolidado 2025'!$A$3:$V$504,L$1,0)</f>
        <v>N/A</v>
      </c>
      <c r="M471" t="str">
        <f>VLOOKUP($A471,'Plan de acci�n consolidado 2025'!$A$3:$V$504,M$1,0)</f>
        <v>Política de Gestión Estratégica del Talento Humano _DIMENSIÓN Talento humano</v>
      </c>
      <c r="N471" t="str">
        <f>VLOOKUP($A471,'Plan de acci�n consolidado 2025'!$A$3:$V$504,N$1,0)</f>
        <v>DECRETO 612</v>
      </c>
      <c r="O471" t="str">
        <f>VLOOKUP($A471,'Plan de acci�n consolidado 2025'!$A$3:$V$504,O$1,0)</f>
        <v>Plan anual de Previsión de Recursos Humanos, Elaborado y publicado en la página web de la SIC e Intrasic (Documento del Plan anual de Previsión de Recursos Humanos)</v>
      </c>
      <c r="P471">
        <f>VLOOKUP($A471,'Plan de acci�n consolidado 2025'!$A$3:$V$504,P$1,0)</f>
        <v>20</v>
      </c>
      <c r="Q471">
        <f>VLOOKUP($A471,'Plan de acci�n consolidado 2025'!$A$3:$V$504,Q$1,0)</f>
        <v>1</v>
      </c>
      <c r="R471" t="str">
        <f>VLOOKUP($A471,'Plan de acci�n consolidado 2025'!$A$3:$V$504,R$1,0)</f>
        <v>Númerica</v>
      </c>
      <c r="S471" t="str">
        <f>VLOOKUP($A471,'Plan de acci�n consolidado 2025'!$A$3:$V$504,S$1,0)</f>
        <v># de Plan anual de Previsión  elaborado y publicado / 1 Plan anual de Previsión a  elaborar y publicar</v>
      </c>
      <c r="T471" s="183" t="str">
        <f>VLOOKUP($A471,'Plan de acci�n consolidado 2025'!$A$3:$V$504,T$1,0)</f>
        <v>2025-01-15</v>
      </c>
      <c r="U471" s="183" t="str">
        <f>VLOOKUP($A471,'Plan de acci�n consolidado 2025'!$A$3:$V$504,U$1,0)</f>
        <v>2025-01-31</v>
      </c>
      <c r="V471" t="str">
        <f>VLOOKUP($A471,'Plan de acci�n consolidado 2025'!$A$3:$V$504,V$1,0)</f>
        <v>111-GRUPO DE TRABAJO DE ADMINISTRACIÓN DE PERSONAL</v>
      </c>
      <c r="W471"/>
      <c r="X471"/>
    </row>
    <row r="472" spans="1:24" x14ac:dyDescent="0.25">
      <c r="A472" s="31" t="s">
        <v>500</v>
      </c>
      <c r="B472" t="str">
        <f>VLOOKUP($A472,'Plan de acci�n consolidado 2025'!$A$3:$V$504,B$1,0)</f>
        <v>111-GRUPO DE TRABAJO DE ADMINISTRACIÓN DE PERSONAL</v>
      </c>
      <c r="C472">
        <f>VLOOKUP($A472,'Plan de acci�n consolidado 2025'!$A$3:$V$504,C$1,0)</f>
        <v>2</v>
      </c>
      <c r="D472" t="str">
        <f>VLOOKUP($A472,'Plan de acci�n consolidado 2025'!$A$3:$V$504,D$1,0)</f>
        <v>Actividad propia</v>
      </c>
      <c r="E472" t="str">
        <f>VLOOKUP($A472,'Plan de acci�n consolidado 2025'!$A$3:$V$504,E$1,0)</f>
        <v>111.1.1</v>
      </c>
      <c r="F472" t="str">
        <f>VLOOKUP($A472,'Plan de acci�n consolidado 2025'!$A$3:$V$504,F$1,0)</f>
        <v>N/A</v>
      </c>
      <c r="G472" t="str">
        <f>VLOOKUP($A472,'Plan de acci�n consolidado 2025'!$A$3:$V$504,G$1,0)</f>
        <v>N/A</v>
      </c>
      <c r="H472" t="str">
        <f>VLOOKUP($A472,'Plan de acci�n consolidado 2025'!$A$3:$V$504,H$1,0)</f>
        <v>N/A</v>
      </c>
      <c r="I472" t="str">
        <f>VLOOKUP($A472,'Plan de acci�n consolidado 2025'!$A$3:$V$504,I$1,0)</f>
        <v>N/A</v>
      </c>
      <c r="J472" t="str">
        <f>VLOOKUP($A472,'Plan de acci�n consolidado 2025'!$A$3:$V$504,J$1,0)</f>
        <v>N/A</v>
      </c>
      <c r="K472" t="str">
        <f>VLOOKUP($A472,'Plan de acci�n consolidado 2025'!$A$3:$V$504,K$1,0)</f>
        <v>N/A</v>
      </c>
      <c r="L472" t="str">
        <f>VLOOKUP($A472,'Plan de acci�n consolidado 2025'!$A$3:$V$504,L$1,0)</f>
        <v>N/A</v>
      </c>
      <c r="M472" t="str">
        <f>VLOOKUP($A472,'Plan de acci�n consolidado 2025'!$A$3:$V$504,M$1,0)</f>
        <v>N/A</v>
      </c>
      <c r="N472" t="str">
        <f>VLOOKUP($A472,'Plan de acci�n consolidado 2025'!$A$3:$V$504,N$1,0)</f>
        <v>N/A</v>
      </c>
      <c r="O472" t="str">
        <f>VLOOKUP($A472,'Plan de acci�n consolidado 2025'!$A$3:$V$504,O$1,0)</f>
        <v>Elaborar el Plan anual de Previsión de Recursos Humanos (Único entregable) (Documento del Plan anual de Previsión de Recursos Humanos)</v>
      </c>
      <c r="P472">
        <f>VLOOKUP($A472,'Plan de acci�n consolidado 2025'!$A$3:$V$504,P$1,0)</f>
        <v>50</v>
      </c>
      <c r="Q472">
        <f>VLOOKUP($A472,'Plan de acci�n consolidado 2025'!$A$3:$V$504,Q$1,0)</f>
        <v>1</v>
      </c>
      <c r="R472" t="str">
        <f>VLOOKUP($A472,'Plan de acci�n consolidado 2025'!$A$3:$V$504,R$1,0)</f>
        <v>Númerica</v>
      </c>
      <c r="S472" t="str">
        <f>VLOOKUP($A472,'Plan de acci�n consolidado 2025'!$A$3:$V$504,S$1,0)</f>
        <v># de Plan anual de Previsión de Recursos Humanos elaborado / 1 Plan anual de Previsión de Recursos Humanos  a elaborar</v>
      </c>
      <c r="T472" s="183" t="str">
        <f>VLOOKUP($A472,'Plan de acci�n consolidado 2025'!$A$3:$V$504,T$1,0)</f>
        <v>2025-01-15</v>
      </c>
      <c r="U472" s="183" t="str">
        <f>VLOOKUP($A472,'Plan de acci�n consolidado 2025'!$A$3:$V$504,U$1,0)</f>
        <v>2025-01-31</v>
      </c>
      <c r="V472" t="str">
        <f>VLOOKUP($A472,'Plan de acci�n consolidado 2025'!$A$3:$V$504,V$1,0)</f>
        <v>111-GRUPO DE TRABAJO DE ADMINISTRACIÓN DE PERSONAL</v>
      </c>
      <c r="W472"/>
      <c r="X472"/>
    </row>
    <row r="473" spans="1:24" x14ac:dyDescent="0.25">
      <c r="A473" s="31" t="s">
        <v>502</v>
      </c>
      <c r="B473" t="str">
        <f>VLOOKUP($A473,'Plan de acci�n consolidado 2025'!$A$3:$V$504,B$1,0)</f>
        <v>111-GRUPO DE TRABAJO DE ADMINISTRACIÓN DE PERSONAL</v>
      </c>
      <c r="C473">
        <f>VLOOKUP($A473,'Plan de acci�n consolidado 2025'!$A$3:$V$504,C$1,0)</f>
        <v>2</v>
      </c>
      <c r="D473" t="str">
        <f>VLOOKUP($A473,'Plan de acci�n consolidado 2025'!$A$3:$V$504,D$1,0)</f>
        <v>Actividad propia</v>
      </c>
      <c r="E473" t="str">
        <f>VLOOKUP($A473,'Plan de acci�n consolidado 2025'!$A$3:$V$504,E$1,0)</f>
        <v>111.1.2</v>
      </c>
      <c r="F473" t="str">
        <f>VLOOKUP($A473,'Plan de acci�n consolidado 2025'!$A$3:$V$504,F$1,0)</f>
        <v>N/A</v>
      </c>
      <c r="G473" t="str">
        <f>VLOOKUP($A473,'Plan de acci�n consolidado 2025'!$A$3:$V$504,G$1,0)</f>
        <v>N/A</v>
      </c>
      <c r="H473" t="str">
        <f>VLOOKUP($A473,'Plan de acci�n consolidado 2025'!$A$3:$V$504,H$1,0)</f>
        <v>N/A</v>
      </c>
      <c r="I473" t="str">
        <f>VLOOKUP($A473,'Plan de acci�n consolidado 2025'!$A$3:$V$504,I$1,0)</f>
        <v>N/A</v>
      </c>
      <c r="J473" t="str">
        <f>VLOOKUP($A473,'Plan de acci�n consolidado 2025'!$A$3:$V$504,J$1,0)</f>
        <v>N/A</v>
      </c>
      <c r="K473" t="str">
        <f>VLOOKUP($A473,'Plan de acci�n consolidado 2025'!$A$3:$V$504,K$1,0)</f>
        <v>N/A</v>
      </c>
      <c r="L473" t="str">
        <f>VLOOKUP($A473,'Plan de acci�n consolidado 2025'!$A$3:$V$504,L$1,0)</f>
        <v>N/A</v>
      </c>
      <c r="M473" t="str">
        <f>VLOOKUP($A473,'Plan de acci�n consolidado 2025'!$A$3:$V$504,M$1,0)</f>
        <v>N/A</v>
      </c>
      <c r="N473" t="str">
        <f>VLOOKUP($A473,'Plan de acci�n consolidado 2025'!$A$3:$V$504,N$1,0)</f>
        <v>N/A</v>
      </c>
      <c r="O473" t="str">
        <f>VLOOKUP($A473,'Plan de acci�n consolidado 2025'!$A$3:$V$504,O$1,0)</f>
        <v>Publicar el Plan anual de Previsión de Recursos Humanos (Único entregable) (Captura de pantalla de la publicación en la página web de la SIC e Intrasic)</v>
      </c>
      <c r="P473">
        <f>VLOOKUP($A473,'Plan de acci�n consolidado 2025'!$A$3:$V$504,P$1,0)</f>
        <v>50</v>
      </c>
      <c r="Q473">
        <f>VLOOKUP($A473,'Plan de acci�n consolidado 2025'!$A$3:$V$504,Q$1,0)</f>
        <v>1</v>
      </c>
      <c r="R473" t="str">
        <f>VLOOKUP($A473,'Plan de acci�n consolidado 2025'!$A$3:$V$504,R$1,0)</f>
        <v>Númerica</v>
      </c>
      <c r="S473" t="str">
        <f>VLOOKUP($A473,'Plan de acci�n consolidado 2025'!$A$3:$V$504,S$1,0)</f>
        <v># de Plan anual de Previsión de Recursos Humanos publicado / 1 Plan anual de Previsión de Recursos Humanos  a publicar</v>
      </c>
      <c r="T473" s="183" t="str">
        <f>VLOOKUP($A473,'Plan de acci�n consolidado 2025'!$A$3:$V$504,T$1,0)</f>
        <v>2025-01-15</v>
      </c>
      <c r="U473" s="183" t="str">
        <f>VLOOKUP($A473,'Plan de acci�n consolidado 2025'!$A$3:$V$504,U$1,0)</f>
        <v>2025-01-31</v>
      </c>
      <c r="V473" t="str">
        <f>VLOOKUP($A473,'Plan de acci�n consolidado 2025'!$A$3:$V$504,V$1,0)</f>
        <v>111-GRUPO DE TRABAJO DE ADMINISTRACIÓN DE PERSONAL</v>
      </c>
      <c r="W473"/>
      <c r="X473"/>
    </row>
    <row r="474" spans="1:24" x14ac:dyDescent="0.25">
      <c r="A474" s="31" t="s">
        <v>504</v>
      </c>
      <c r="B474" t="str">
        <f>VLOOKUP($A474,'Plan de acci�n consolidado 2025'!$A$3:$V$504,B$1,0)</f>
        <v>111-GRUPO DE TRABAJO DE ADMINISTRACIÓN DE PERSONAL</v>
      </c>
      <c r="C474">
        <f>VLOOKUP($A474,'Plan de acci�n consolidado 2025'!$A$3:$V$504,C$1,0)</f>
        <v>2</v>
      </c>
      <c r="D474" t="str">
        <f>VLOOKUP($A474,'Plan de acci�n consolidado 2025'!$A$3:$V$504,D$1,0)</f>
        <v>Producto</v>
      </c>
      <c r="E474" t="str">
        <f>VLOOKUP($A474,'Plan de acci�n consolidado 2025'!$A$3:$V$504,E$1,0)</f>
        <v>111.2</v>
      </c>
      <c r="F474" t="str">
        <f>VLOOKUP($A474,'Plan de acci�n consolidado 2025'!$A$3:$V$504,F$1,0)</f>
        <v>Operativo</v>
      </c>
      <c r="G474" t="str">
        <f>VLOOKUP($A474,'Plan de acci�n consolidado 2025'!$A$3:$V$504,G$1,0)</f>
        <v>Fortalecer el Sistema Integral de Gestión Institucional en el marco del Modelo Integrado de Planeación y gestión para mejorar la prestación del servicio.</v>
      </c>
      <c r="H474" t="str">
        <f>VLOOKUP($A474,'Plan de acci�n consolidado 2025'!$A$3:$V$504,H$1,0)</f>
        <v xml:space="preserve">Cumplimiento de productos del PAI asociados a Fortacer el Sistema Integral de Gestión Institucional para mejorar la prestación del servicio. 
</v>
      </c>
      <c r="I474" t="str">
        <f>VLOOKUP($A474,'Plan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4" t="str">
        <f>VLOOKUP($A474,'Plan de acci�n consolidado 2025'!$A$3:$V$504,J$1,0)</f>
        <v>N/A</v>
      </c>
      <c r="K474" t="str">
        <f>VLOOKUP($A474,'Plan de acci�n consolidado 2025'!$A$3:$V$504,K$1,0)</f>
        <v>No</v>
      </c>
      <c r="L474" t="str">
        <f>VLOOKUP($A474,'Plan de acci�n consolidado 2025'!$A$3:$V$504,L$1,0)</f>
        <v>N/A</v>
      </c>
      <c r="M474" t="str">
        <f>VLOOKUP($A474,'Plan de acci�n consolidado 2025'!$A$3:$V$504,M$1,0)</f>
        <v>Política de Gestión Estratégica del Talento Humano _DIMENSIÓN Talento humano</v>
      </c>
      <c r="N474" t="str">
        <f>VLOOKUP($A474,'Plan de acci�n consolidado 2025'!$A$3:$V$504,N$1,0)</f>
        <v>DECRETO 612</v>
      </c>
      <c r="O474" t="str">
        <f>VLOOKUP($A474,'Plan de acci�n consolidado 2025'!$A$3:$V$504,O$1,0)</f>
        <v>Plan anual de Vacantes, Elaborado y publicado en la página web de la SIC e Intrasic (Documento del Plan anual de Vacantes)</v>
      </c>
      <c r="P474">
        <f>VLOOKUP($A474,'Plan de acci�n consolidado 2025'!$A$3:$V$504,P$1,0)</f>
        <v>20</v>
      </c>
      <c r="Q474">
        <f>VLOOKUP($A474,'Plan de acci�n consolidado 2025'!$A$3:$V$504,Q$1,0)</f>
        <v>1</v>
      </c>
      <c r="R474" t="str">
        <f>VLOOKUP($A474,'Plan de acci�n consolidado 2025'!$A$3:$V$504,R$1,0)</f>
        <v>Númerica</v>
      </c>
      <c r="S474" t="str">
        <f>VLOOKUP($A474,'Plan de acci�n consolidado 2025'!$A$3:$V$504,S$1,0)</f>
        <v># de Plan anual vacantes elaborado y publicado / 1 Plan anual  vacantes a  elaborar y publicar</v>
      </c>
      <c r="T474" s="183" t="str">
        <f>VLOOKUP($A474,'Plan de acci�n consolidado 2025'!$A$3:$V$504,T$1,0)</f>
        <v>2025-01-15</v>
      </c>
      <c r="U474" s="183" t="str">
        <f>VLOOKUP($A474,'Plan de acci�n consolidado 2025'!$A$3:$V$504,U$1,0)</f>
        <v>2025-01-31</v>
      </c>
      <c r="V474" t="str">
        <f>VLOOKUP($A474,'Plan de acci�n consolidado 2025'!$A$3:$V$504,V$1,0)</f>
        <v>111-GRUPO DE TRABAJO DE ADMINISTRACIÓN DE PERSONAL</v>
      </c>
      <c r="W474"/>
      <c r="X474"/>
    </row>
    <row r="475" spans="1:24" x14ac:dyDescent="0.25">
      <c r="A475" s="31" t="s">
        <v>506</v>
      </c>
      <c r="B475" t="str">
        <f>VLOOKUP($A475,'Plan de acci�n consolidado 2025'!$A$3:$V$504,B$1,0)</f>
        <v>111-GRUPO DE TRABAJO DE ADMINISTRACIÓN DE PERSONAL</v>
      </c>
      <c r="C475">
        <f>VLOOKUP($A475,'Plan de acci�n consolidado 2025'!$A$3:$V$504,C$1,0)</f>
        <v>2</v>
      </c>
      <c r="D475" t="str">
        <f>VLOOKUP($A475,'Plan de acci�n consolidado 2025'!$A$3:$V$504,D$1,0)</f>
        <v>Actividad propia</v>
      </c>
      <c r="E475" t="str">
        <f>VLOOKUP($A475,'Plan de acci�n consolidado 2025'!$A$3:$V$504,E$1,0)</f>
        <v>111.2.1</v>
      </c>
      <c r="F475" t="str">
        <f>VLOOKUP($A475,'Plan de acci�n consolidado 2025'!$A$3:$V$504,F$1,0)</f>
        <v>N/A</v>
      </c>
      <c r="G475" t="str">
        <f>VLOOKUP($A475,'Plan de acci�n consolidado 2025'!$A$3:$V$504,G$1,0)</f>
        <v>N/A</v>
      </c>
      <c r="H475" t="str">
        <f>VLOOKUP($A475,'Plan de acci�n consolidado 2025'!$A$3:$V$504,H$1,0)</f>
        <v>N/A</v>
      </c>
      <c r="I475" t="str">
        <f>VLOOKUP($A475,'Plan de acci�n consolidado 2025'!$A$3:$V$504,I$1,0)</f>
        <v>N/A</v>
      </c>
      <c r="J475" t="str">
        <f>VLOOKUP($A475,'Plan de acci�n consolidado 2025'!$A$3:$V$504,J$1,0)</f>
        <v>N/A</v>
      </c>
      <c r="K475" t="str">
        <f>VLOOKUP($A475,'Plan de acci�n consolidado 2025'!$A$3:$V$504,K$1,0)</f>
        <v>N/A</v>
      </c>
      <c r="L475" t="str">
        <f>VLOOKUP($A475,'Plan de acci�n consolidado 2025'!$A$3:$V$504,L$1,0)</f>
        <v>N/A</v>
      </c>
      <c r="M475" t="str">
        <f>VLOOKUP($A475,'Plan de acci�n consolidado 2025'!$A$3:$V$504,M$1,0)</f>
        <v>N/A</v>
      </c>
      <c r="N475" t="str">
        <f>VLOOKUP($A475,'Plan de acci�n consolidado 2025'!$A$3:$V$504,N$1,0)</f>
        <v>N/A</v>
      </c>
      <c r="O475" t="str">
        <f>VLOOKUP($A475,'Plan de acci�n consolidado 2025'!$A$3:$V$504,O$1,0)</f>
        <v>Elaborar el Plan anual de Vacantes (Único entregable) (Documento del Plan anual de Vacantes)</v>
      </c>
      <c r="P475">
        <f>VLOOKUP($A475,'Plan de acci�n consolidado 2025'!$A$3:$V$504,P$1,0)</f>
        <v>50</v>
      </c>
      <c r="Q475">
        <f>VLOOKUP($A475,'Plan de acci�n consolidado 2025'!$A$3:$V$504,Q$1,0)</f>
        <v>1</v>
      </c>
      <c r="R475" t="str">
        <f>VLOOKUP($A475,'Plan de acci�n consolidado 2025'!$A$3:$V$504,R$1,0)</f>
        <v>Númerica</v>
      </c>
      <c r="S475" t="str">
        <f>VLOOKUP($A475,'Plan de acci�n consolidado 2025'!$A$3:$V$504,S$1,0)</f>
        <v># de Plan anual de vacantes elaborado / 1 Plan anual de  vacantes a elaborar</v>
      </c>
      <c r="T475" s="183" t="str">
        <f>VLOOKUP($A475,'Plan de acci�n consolidado 2025'!$A$3:$V$504,T$1,0)</f>
        <v>2025-01-15</v>
      </c>
      <c r="U475" s="183" t="str">
        <f>VLOOKUP($A475,'Plan de acci�n consolidado 2025'!$A$3:$V$504,U$1,0)</f>
        <v>2025-01-31</v>
      </c>
      <c r="V475" t="str">
        <f>VLOOKUP($A475,'Plan de acci�n consolidado 2025'!$A$3:$V$504,V$1,0)</f>
        <v>111-GRUPO DE TRABAJO DE ADMINISTRACIÓN DE PERSONAL</v>
      </c>
      <c r="W475"/>
      <c r="X475"/>
    </row>
    <row r="476" spans="1:24" x14ac:dyDescent="0.25">
      <c r="A476" s="31" t="s">
        <v>508</v>
      </c>
      <c r="B476" t="str">
        <f>VLOOKUP($A476,'Plan de acci�n consolidado 2025'!$A$3:$V$504,B$1,0)</f>
        <v>111-GRUPO DE TRABAJO DE ADMINISTRACIÓN DE PERSONAL</v>
      </c>
      <c r="C476">
        <f>VLOOKUP($A476,'Plan de acci�n consolidado 2025'!$A$3:$V$504,C$1,0)</f>
        <v>2</v>
      </c>
      <c r="D476" t="str">
        <f>VLOOKUP($A476,'Plan de acci�n consolidado 2025'!$A$3:$V$504,D$1,0)</f>
        <v>Actividad propia</v>
      </c>
      <c r="E476" t="str">
        <f>VLOOKUP($A476,'Plan de acci�n consolidado 2025'!$A$3:$V$504,E$1,0)</f>
        <v>111.2.2</v>
      </c>
      <c r="F476" t="str">
        <f>VLOOKUP($A476,'Plan de acci�n consolidado 2025'!$A$3:$V$504,F$1,0)</f>
        <v>N/A</v>
      </c>
      <c r="G476" t="str">
        <f>VLOOKUP($A476,'Plan de acci�n consolidado 2025'!$A$3:$V$504,G$1,0)</f>
        <v>N/A</v>
      </c>
      <c r="H476" t="str">
        <f>VLOOKUP($A476,'Plan de acci�n consolidado 2025'!$A$3:$V$504,H$1,0)</f>
        <v>N/A</v>
      </c>
      <c r="I476" t="str">
        <f>VLOOKUP($A476,'Plan de acci�n consolidado 2025'!$A$3:$V$504,I$1,0)</f>
        <v>N/A</v>
      </c>
      <c r="J476" t="str">
        <f>VLOOKUP($A476,'Plan de acci�n consolidado 2025'!$A$3:$V$504,J$1,0)</f>
        <v>N/A</v>
      </c>
      <c r="K476" t="str">
        <f>VLOOKUP($A476,'Plan de acci�n consolidado 2025'!$A$3:$V$504,K$1,0)</f>
        <v>N/A</v>
      </c>
      <c r="L476" t="str">
        <f>VLOOKUP($A476,'Plan de acci�n consolidado 2025'!$A$3:$V$504,L$1,0)</f>
        <v>N/A</v>
      </c>
      <c r="M476" t="str">
        <f>VLOOKUP($A476,'Plan de acci�n consolidado 2025'!$A$3:$V$504,M$1,0)</f>
        <v>N/A</v>
      </c>
      <c r="N476" t="str">
        <f>VLOOKUP($A476,'Plan de acci�n consolidado 2025'!$A$3:$V$504,N$1,0)</f>
        <v>N/A</v>
      </c>
      <c r="O476" t="str">
        <f>VLOOKUP($A476,'Plan de acci�n consolidado 2025'!$A$3:$V$504,O$1,0)</f>
        <v>Publicar el Plan anual de Vacantes (Único entregable) (Captura de pantalla de la publicación en la página web de la SIC e Intrasic)</v>
      </c>
      <c r="P476">
        <f>VLOOKUP($A476,'Plan de acci�n consolidado 2025'!$A$3:$V$504,P$1,0)</f>
        <v>50</v>
      </c>
      <c r="Q476">
        <f>VLOOKUP($A476,'Plan de acci�n consolidado 2025'!$A$3:$V$504,Q$1,0)</f>
        <v>1</v>
      </c>
      <c r="R476" t="str">
        <f>VLOOKUP($A476,'Plan de acci�n consolidado 2025'!$A$3:$V$504,R$1,0)</f>
        <v>Númerica</v>
      </c>
      <c r="S476" t="str">
        <f>VLOOKUP($A476,'Plan de acci�n consolidado 2025'!$A$3:$V$504,S$1,0)</f>
        <v># de Plan anual de vacantes publicado / 1 Plan anual vacantes a publicar</v>
      </c>
      <c r="T476" s="183" t="str">
        <f>VLOOKUP($A476,'Plan de acci�n consolidado 2025'!$A$3:$V$504,T$1,0)</f>
        <v>2025-01-15</v>
      </c>
      <c r="U476" s="183" t="str">
        <f>VLOOKUP($A476,'Plan de acci�n consolidado 2025'!$A$3:$V$504,U$1,0)</f>
        <v>2025-01-31</v>
      </c>
      <c r="V476" t="str">
        <f>VLOOKUP($A476,'Plan de acci�n consolidado 2025'!$A$3:$V$504,V$1,0)</f>
        <v>111-GRUPO DE TRABAJO DE ADMINISTRACIÓN DE PERSONAL</v>
      </c>
      <c r="W476"/>
      <c r="X476"/>
    </row>
    <row r="477" spans="1:24" x14ac:dyDescent="0.25">
      <c r="A477" s="31" t="s">
        <v>510</v>
      </c>
      <c r="B477" t="str">
        <f>VLOOKUP($A477,'Plan de acci�n consolidado 2025'!$A$3:$V$504,B$1,0)</f>
        <v>111-GRUPO DE TRABAJO DE ADMINISTRACIÓN DE PERSONAL</v>
      </c>
      <c r="C477">
        <f>VLOOKUP($A477,'Plan de acci�n consolidado 2025'!$A$3:$V$504,C$1,0)</f>
        <v>2</v>
      </c>
      <c r="D477" t="str">
        <f>VLOOKUP($A477,'Plan de acci�n consolidado 2025'!$A$3:$V$504,D$1,0)</f>
        <v>Producto</v>
      </c>
      <c r="E477" t="str">
        <f>VLOOKUP($A477,'Plan de acci�n consolidado 2025'!$A$3:$V$504,E$1,0)</f>
        <v>111.3</v>
      </c>
      <c r="F477" t="str">
        <f>VLOOKUP($A477,'Plan de acci�n consolidado 2025'!$A$3:$V$504,F$1,0)</f>
        <v>Innovador</v>
      </c>
      <c r="G477" t="str">
        <f>VLOOKUP($A477,'Plan de acci�n consolidado 2025'!$A$3:$V$504,G$1,0)</f>
        <v xml:space="preserve">Fortalecer la gestión de la información, el conocimiento y la innovación para optimizar la capacidad institucional 
</v>
      </c>
      <c r="H477" t="str">
        <f>VLOOKUP($A477,'Plan de acci�n consolidado 2025'!$A$3:$V$504,H$1,0)</f>
        <v xml:space="preserve">Cumplimiento de productos del PAI asociados a Fortalecer la gestión de la información, el conocimiento y la innovación para optimizar la capacidad institucional 
</v>
      </c>
      <c r="I477" t="str">
        <f>VLOOKUP($A477,'Plan de acci�n consolidado 2025'!$A$3:$V$504,I$1,0)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7" t="str">
        <f>VLOOKUP($A477,'Plan de acci�n consolidado 2025'!$A$3:$V$504,J$1,0)</f>
        <v>N/A</v>
      </c>
      <c r="K477" t="str">
        <f>VLOOKUP($A477,'Plan de acci�n consolidado 2025'!$A$3:$V$504,K$1,0)</f>
        <v>Si</v>
      </c>
      <c r="L477" t="str">
        <f>VLOOKUP($A477,'Plan de acci�n consolidado 2025'!$A$3:$V$504,L$1,0)</f>
        <v>C-3599-0200-0005-53105b</v>
      </c>
      <c r="M477" t="str">
        <f>VLOOKUP($A477,'Plan de acci�n consolidado 2025'!$A$3:$V$504,M$1,0)</f>
        <v>Política de Gestión Estratégica del Talento Humano _DIMENSIÓN Talento humano</v>
      </c>
      <c r="N477" t="str">
        <f>VLOOKUP($A477,'Plan de acci�n consolidado 2025'!$A$3:$V$504,N$1,0)</f>
        <v>N/A</v>
      </c>
      <c r="O477" t="str">
        <f>VLOOKUP($A477,'Plan de acci�n consolidado 2025'!$A$3:$V$504,O$1,0)</f>
        <v>Estrategia que permita la continuidad en la prestación de servicio,  la garantía del bienestar integral y la adecuada gestión del conocimiento, implementada  (Herramienta tecnológica para retención del conocimiento)</v>
      </c>
      <c r="P477">
        <f>VLOOKUP($A477,'Plan de acci�n consolidado 2025'!$A$3:$V$504,P$1,0)</f>
        <v>60</v>
      </c>
      <c r="Q477">
        <f>VLOOKUP($A477,'Plan de acci�n consolidado 2025'!$A$3:$V$504,Q$1,0)</f>
        <v>1</v>
      </c>
      <c r="R477" t="str">
        <f>VLOOKUP($A477,'Plan de acci�n consolidado 2025'!$A$3:$V$504,R$1,0)</f>
        <v>Númerica</v>
      </c>
      <c r="S477" t="str">
        <f>VLOOKUP($A477,'Plan de acci�n consolidado 2025'!$A$3:$V$504,S$1,0)</f>
        <v># de Herramienta tecnológica implementada / 1 Herramienta tecnológica ejecutada</v>
      </c>
      <c r="T477" s="183" t="str">
        <f>VLOOKUP($A477,'Plan de acci�n consolidado 2025'!$A$3:$V$504,T$1,0)</f>
        <v>2025-01-02</v>
      </c>
      <c r="U477" s="183" t="str">
        <f>VLOOKUP($A477,'Plan de acci�n consolidado 2025'!$A$3:$V$504,U$1,0)</f>
        <v>2025-12-19</v>
      </c>
      <c r="V477" t="str">
        <f>VLOOKUP($A477,'Plan de acci�n consolidado 2025'!$A$3:$V$504,V$1,0)</f>
        <v>111-GRUPO DE TRABAJO DE ADMINISTRACIÓN DE PERSONAL;
20-OFICINA DE TECNOLOGÍA E INFORMÁTICA;
73-GRUPO DE TRABAJO DE COMUNICACION</v>
      </c>
      <c r="W477"/>
      <c r="X477"/>
    </row>
    <row r="478" spans="1:24" x14ac:dyDescent="0.25">
      <c r="A478" s="31" t="s">
        <v>515</v>
      </c>
      <c r="B478" t="str">
        <f>VLOOKUP($A478,'Plan de acci�n consolidado 2025'!$A$3:$V$504,B$1,0)</f>
        <v>111-GRUPO DE TRABAJO DE ADMINISTRACIÓN DE PERSONAL</v>
      </c>
      <c r="C478">
        <f>VLOOKUP($A478,'Plan de acci�n consolidado 2025'!$A$3:$V$504,C$1,0)</f>
        <v>2</v>
      </c>
      <c r="D478" t="str">
        <f>VLOOKUP($A478,'Plan de acci�n consolidado 2025'!$A$3:$V$504,D$1,0)</f>
        <v>Actividad propia</v>
      </c>
      <c r="E478" t="str">
        <f>VLOOKUP($A478,'Plan de acci�n consolidado 2025'!$A$3:$V$504,E$1,0)</f>
        <v>111.3.1</v>
      </c>
      <c r="F478" t="str">
        <f>VLOOKUP($A478,'Plan de acci�n consolidado 2025'!$A$3:$V$504,F$1,0)</f>
        <v>N/A</v>
      </c>
      <c r="G478" t="str">
        <f>VLOOKUP($A478,'Plan de acci�n consolidado 2025'!$A$3:$V$504,G$1,0)</f>
        <v>N/A</v>
      </c>
      <c r="H478" t="str">
        <f>VLOOKUP($A478,'Plan de acci�n consolidado 2025'!$A$3:$V$504,H$1,0)</f>
        <v>N/A</v>
      </c>
      <c r="I478" t="str">
        <f>VLOOKUP($A478,'Plan de acci�n consolidado 2025'!$A$3:$V$504,I$1,0)</f>
        <v>N/A</v>
      </c>
      <c r="J478" t="str">
        <f>VLOOKUP($A478,'Plan de acci�n consolidado 2025'!$A$3:$V$504,J$1,0)</f>
        <v>N/A</v>
      </c>
      <c r="K478" t="str">
        <f>VLOOKUP($A478,'Plan de acci�n consolidado 2025'!$A$3:$V$504,K$1,0)</f>
        <v>N/A</v>
      </c>
      <c r="L478" t="str">
        <f>VLOOKUP($A478,'Plan de acci�n consolidado 2025'!$A$3:$V$504,L$1,0)</f>
        <v>N/A</v>
      </c>
      <c r="M478" t="str">
        <f>VLOOKUP($A478,'Plan de acci�n consolidado 2025'!$A$3:$V$504,M$1,0)</f>
        <v>N/A</v>
      </c>
      <c r="N478" t="str">
        <f>VLOOKUP($A478,'Plan de acci�n consolidado 2025'!$A$3:$V$504,N$1,0)</f>
        <v>N/A</v>
      </c>
      <c r="O478" t="str">
        <f>VLOOKUP($A478,'Plan de acci�n consolidado 2025'!$A$3:$V$504,O$1,0)</f>
        <v>Implementar una herramienta tecnológica para retención del conocimiento de los servidores públicos  de la entidad por retiro.  (Manual de usuario y acta de entrega de la herramienta)</v>
      </c>
      <c r="P478">
        <f>VLOOKUP($A478,'Plan de acci�n consolidado 2025'!$A$3:$V$504,P$1,0)</f>
        <v>50</v>
      </c>
      <c r="Q478">
        <f>VLOOKUP($A478,'Plan de acci�n consolidado 2025'!$A$3:$V$504,Q$1,0)</f>
        <v>2</v>
      </c>
      <c r="R478" t="str">
        <f>VLOOKUP($A478,'Plan de acci�n consolidado 2025'!$A$3:$V$504,R$1,0)</f>
        <v>Númerica</v>
      </c>
      <c r="S478" t="str">
        <f>VLOOKUP($A478,'Plan de acci�n consolidado 2025'!$A$3:$V$504,S$1,0)</f>
        <v># de Manual de usuario y acta de entrega final elaborados / 2 Manual de usuario y acta de entrega final recibidos</v>
      </c>
      <c r="T478" s="183" t="str">
        <f>VLOOKUP($A478,'Plan de acci�n consolidado 2025'!$A$3:$V$504,T$1,0)</f>
        <v>2025-01-02</v>
      </c>
      <c r="U478" s="183" t="str">
        <f>VLOOKUP($A478,'Plan de acci�n consolidado 2025'!$A$3:$V$504,U$1,0)</f>
        <v>2025-02-28</v>
      </c>
      <c r="V478" t="str">
        <f>VLOOKUP($A478,'Plan de acci�n consolidado 2025'!$A$3:$V$504,V$1,0)</f>
        <v>111-GRUPO DE TRABAJO DE ADMINISTRACIÓN DE PERSONAL;
20-OFICINA DE TECNOLOGÍA E INFORMÁTICA</v>
      </c>
      <c r="W478"/>
      <c r="X478"/>
    </row>
    <row r="479" spans="1:24" x14ac:dyDescent="0.25">
      <c r="A479" s="31" t="s">
        <v>518</v>
      </c>
      <c r="B479" t="str">
        <f>VLOOKUP($A479,'Plan de acci�n consolidado 2025'!$A$3:$V$504,B$1,0)</f>
        <v>111-GRUPO DE TRABAJO DE ADMINISTRACIÓN DE PERSONAL</v>
      </c>
      <c r="C479">
        <f>VLOOKUP($A479,'Plan de acci�n consolidado 2025'!$A$3:$V$504,C$1,0)</f>
        <v>2</v>
      </c>
      <c r="D479" t="str">
        <f>VLOOKUP($A479,'Plan de acci�n consolidado 2025'!$A$3:$V$504,D$1,0)</f>
        <v>Actividad propia</v>
      </c>
      <c r="E479" t="str">
        <f>VLOOKUP($A479,'Plan de acci�n consolidado 2025'!$A$3:$V$504,E$1,0)</f>
        <v>111.3.2</v>
      </c>
      <c r="F479" t="str">
        <f>VLOOKUP($A479,'Plan de acci�n consolidado 2025'!$A$3:$V$504,F$1,0)</f>
        <v>N/A</v>
      </c>
      <c r="G479" t="str">
        <f>VLOOKUP($A479,'Plan de acci�n consolidado 2025'!$A$3:$V$504,G$1,0)</f>
        <v>N/A</v>
      </c>
      <c r="H479" t="str">
        <f>VLOOKUP($A479,'Plan de acci�n consolidado 2025'!$A$3:$V$504,H$1,0)</f>
        <v>N/A</v>
      </c>
      <c r="I479" t="str">
        <f>VLOOKUP($A479,'Plan de acci�n consolidado 2025'!$A$3:$V$504,I$1,0)</f>
        <v>N/A</v>
      </c>
      <c r="J479" t="str">
        <f>VLOOKUP($A479,'Plan de acci�n consolidado 2025'!$A$3:$V$504,J$1,0)</f>
        <v>N/A</v>
      </c>
      <c r="K479" t="str">
        <f>VLOOKUP($A479,'Plan de acci�n consolidado 2025'!$A$3:$V$504,K$1,0)</f>
        <v>N/A</v>
      </c>
      <c r="L479" t="str">
        <f>VLOOKUP($A479,'Plan de acci�n consolidado 2025'!$A$3:$V$504,L$1,0)</f>
        <v>N/A</v>
      </c>
      <c r="M479" t="str">
        <f>VLOOKUP($A479,'Plan de acci�n consolidado 2025'!$A$3:$V$504,M$1,0)</f>
        <v>N/A</v>
      </c>
      <c r="N479" t="str">
        <f>VLOOKUP($A479,'Plan de acci�n consolidado 2025'!$A$3:$V$504,N$1,0)</f>
        <v>N/A</v>
      </c>
      <c r="O479" t="str">
        <f>VLOOKUP($A479,'Plan de acci�n consolidado 2025'!$A$3:$V$504,O$1,0)</f>
        <v>Fomentar la apropiación de la herramienta a través de un recurso pedagógico y la encuesta de satisfacción   (Video didáctico para el diligenciamiento de la herramienta y resultados  de la encuesta de satisfacción)</v>
      </c>
      <c r="P479">
        <f>VLOOKUP($A479,'Plan de acci�n consolidado 2025'!$A$3:$V$504,P$1,0)</f>
        <v>25</v>
      </c>
      <c r="Q479">
        <f>VLOOKUP($A479,'Plan de acci�n consolidado 2025'!$A$3:$V$504,Q$1,0)</f>
        <v>2</v>
      </c>
      <c r="R479" t="str">
        <f>VLOOKUP($A479,'Plan de acci�n consolidado 2025'!$A$3:$V$504,R$1,0)</f>
        <v>Númerica</v>
      </c>
      <c r="S479" t="str">
        <f>VLOOKUP($A479,'Plan de acci�n consolidado 2025'!$A$3:$V$504,S$1,0)</f>
        <v># de Soportes realizados / 2 Soportes programados</v>
      </c>
      <c r="T479" s="183" t="str">
        <f>VLOOKUP($A479,'Plan de acci�n consolidado 2025'!$A$3:$V$504,T$1,0)</f>
        <v>2025-02-03</v>
      </c>
      <c r="U479" s="183" t="str">
        <f>VLOOKUP($A479,'Plan de acci�n consolidado 2025'!$A$3:$V$504,U$1,0)</f>
        <v>2025-12-19</v>
      </c>
      <c r="V479" t="str">
        <f>VLOOKUP($A479,'Plan de acci�n consolidado 2025'!$A$3:$V$504,V$1,0)</f>
        <v>111-GRUPO DE TRABAJO DE ADMINISTRACIÓN DE PERSONAL;
20-OFICINA DE TECNOLOGÍA E INFORMÁTICA;
73-GRUPO DE TRABAJO DE COMUNICACION</v>
      </c>
      <c r="W479"/>
      <c r="X479"/>
    </row>
    <row r="480" spans="1:24" x14ac:dyDescent="0.25">
      <c r="A480" s="31" t="s">
        <v>520</v>
      </c>
      <c r="B480" t="str">
        <f>VLOOKUP($A480,'Plan de acci�n consolidado 2025'!$A$3:$V$504,B$1,0)</f>
        <v>111-GRUPO DE TRABAJO DE ADMINISTRACIÓN DE PERSONAL</v>
      </c>
      <c r="C480">
        <f>VLOOKUP($A480,'Plan de acci�n consolidado 2025'!$A$3:$V$504,C$1,0)</f>
        <v>2</v>
      </c>
      <c r="D480" t="str">
        <f>VLOOKUP($A480,'Plan de acci�n consolidado 2025'!$A$3:$V$504,D$1,0)</f>
        <v>Actividad propia</v>
      </c>
      <c r="E480" t="str">
        <f>VLOOKUP($A480,'Plan de acci�n consolidado 2025'!$A$3:$V$504,E$1,0)</f>
        <v>111.3.3</v>
      </c>
      <c r="F480" t="str">
        <f>VLOOKUP($A480,'Plan de acci�n consolidado 2025'!$A$3:$V$504,F$1,0)</f>
        <v>N/A</v>
      </c>
      <c r="G480" t="str">
        <f>VLOOKUP($A480,'Plan de acci�n consolidado 2025'!$A$3:$V$504,G$1,0)</f>
        <v>N/A</v>
      </c>
      <c r="H480" t="str">
        <f>VLOOKUP($A480,'Plan de acci�n consolidado 2025'!$A$3:$V$504,H$1,0)</f>
        <v>N/A</v>
      </c>
      <c r="I480" t="str">
        <f>VLOOKUP($A480,'Plan de acci�n consolidado 2025'!$A$3:$V$504,I$1,0)</f>
        <v>N/A</v>
      </c>
      <c r="J480" t="str">
        <f>VLOOKUP($A480,'Plan de acci�n consolidado 2025'!$A$3:$V$504,J$1,0)</f>
        <v>N/A</v>
      </c>
      <c r="K480" t="str">
        <f>VLOOKUP($A480,'Plan de acci�n consolidado 2025'!$A$3:$V$504,K$1,0)</f>
        <v>N/A</v>
      </c>
      <c r="L480" t="str">
        <f>VLOOKUP($A480,'Plan de acci�n consolidado 2025'!$A$3:$V$504,L$1,0)</f>
        <v>N/A</v>
      </c>
      <c r="M480" t="str">
        <f>VLOOKUP($A480,'Plan de acci�n consolidado 2025'!$A$3:$V$504,M$1,0)</f>
        <v>N/A</v>
      </c>
      <c r="N480" t="str">
        <f>VLOOKUP($A480,'Plan de acci�n consolidado 2025'!$A$3:$V$504,N$1,0)</f>
        <v>N/A</v>
      </c>
      <c r="O480" t="str">
        <f>VLOOKUP($A480,'Plan de acci�n consolidado 2025'!$A$3:$V$504,O$1,0)</f>
        <v>Realizar seguimiento trimestral  al diligenciamiento de la herramienta por parte de los servidores que se retiran y  apropiación por parte de los funcionarios que ingresan  y presentarlo al CIGD     (Informes (trimestrales)</v>
      </c>
      <c r="P480">
        <f>VLOOKUP($A480,'Plan de acci�n consolidado 2025'!$A$3:$V$504,P$1,0)</f>
        <v>25</v>
      </c>
      <c r="Q480">
        <f>VLOOKUP($A480,'Plan de acci�n consolidado 2025'!$A$3:$V$504,Q$1,0)</f>
        <v>2</v>
      </c>
      <c r="R480" t="str">
        <f>VLOOKUP($A480,'Plan de acci�n consolidado 2025'!$A$3:$V$504,R$1,0)</f>
        <v>Númerica</v>
      </c>
      <c r="S480" t="str">
        <f>VLOOKUP($A480,'Plan de acci�n consolidado 2025'!$A$3:$V$504,S$1,0)</f>
        <v># de informes trimestrales elaborados / 2 informes trimestrales entregados</v>
      </c>
      <c r="T480" s="183" t="str">
        <f>VLOOKUP($A480,'Plan de acci�n consolidado 2025'!$A$3:$V$504,T$1,0)</f>
        <v>2025-06-03</v>
      </c>
      <c r="U480" s="183" t="str">
        <f>VLOOKUP($A480,'Plan de acci�n consolidado 2025'!$A$3:$V$504,U$1,0)</f>
        <v>2025-12-19</v>
      </c>
      <c r="V480" t="str">
        <f>VLOOKUP($A480,'Plan de acci�n consolidado 2025'!$A$3:$V$504,V$1,0)</f>
        <v>111-GRUPO DE TRABAJO DE ADMINISTRACIÓN DE PERSONAL</v>
      </c>
      <c r="W480"/>
      <c r="X480"/>
    </row>
    <row r="481" spans="1:24" x14ac:dyDescent="0.25">
      <c r="A481" s="31" t="s">
        <v>1098</v>
      </c>
      <c r="B481" t="str">
        <f>VLOOKUP($A481,'Plan de acci�n consolidado 2025'!$A$3:$V$504,B$1,0)</f>
        <v>30-OFICINA ASESORA DE PLANEACIÓN</v>
      </c>
      <c r="C481">
        <f>VLOOKUP($A481,'Plan de acci�n consolidado 2025'!$A$3:$V$504,C$1,0)</f>
        <v>3</v>
      </c>
      <c r="D481" t="str">
        <f>VLOOKUP($A481,'Plan de acci�n consolidado 2025'!$A$3:$V$504,D$1,0)</f>
        <v>Producto</v>
      </c>
      <c r="E481" t="str">
        <f>VLOOKUP($A481,'Plan de acci�n consolidado 2025'!$A$3:$V$504,E$1,0)</f>
        <v>30.1</v>
      </c>
      <c r="F481" t="str">
        <f>VLOOKUP($A481,'Plan de acci�n consolidado 2025'!$A$3:$V$504,F$1,0)</f>
        <v>Innovador</v>
      </c>
      <c r="G481" t="str">
        <f>VLOOKUP($A481,'Plan de acci�n consolidado 2025'!$A$3:$V$504,G$1,0)</f>
        <v>Mejorar la oportunidad en la atención de trámites y servicios.</v>
      </c>
      <c r="H481" t="str">
        <f>VLOOKUP($A481,'Plan de acci�n consolidado 2025'!$A$3:$V$504,H$1,0)</f>
        <v>Avance promedio de cumplimiento de productos asociados a mejorar la oportunidad en la atención de trámites y servicios.</v>
      </c>
      <c r="I481" t="str">
        <f>VLOOKUP($A481,'Plan de acci�n consolidado 2025'!$A$3:$V$504,I$1,0)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1" t="str">
        <f>VLOOKUP($A481,'Plan de acci�n consolidado 2025'!$A$3:$V$504,J$1,0)</f>
        <v>N/A</v>
      </c>
      <c r="K481" t="str">
        <f>VLOOKUP($A481,'Plan de acci�n consolidado 2025'!$A$3:$V$504,K$1,0)</f>
        <v>No</v>
      </c>
      <c r="L481" t="str">
        <f>VLOOKUP($A481,'Plan de acci�n consolidado 2025'!$A$3:$V$504,L$1,0)</f>
        <v>FUNCIONAMIENTO</v>
      </c>
      <c r="M481" t="str">
        <f>VLOOKUP($A481,'Plan de acci�n consolidado 2025'!$A$3:$V$504,M$1,0)</f>
        <v>Política Seguimiento y evaluación de la gestión institucional _DIMENSIÓN Evaluación de Resultados</v>
      </c>
      <c r="N481" t="str">
        <f>VLOOKUP($A481,'Plan de acci�n consolidado 2025'!$A$3:$V$504,N$1,0)</f>
        <v>N/A</v>
      </c>
      <c r="O481" t="str">
        <f>VLOOKUP($A481,'Plan de acci�n consolidado 2025'!$A$3:$V$504,O$1,0)</f>
        <v>Sistema de alertas para monitorear el comportamiento de los trámites misionales priorizados, elaborado y presentado (Correo electronico con el envío del reporte al equipo directivo)</v>
      </c>
      <c r="P481">
        <f>VLOOKUP($A481,'Plan de acci�n consolidado 2025'!$A$3:$V$504,P$1,0)</f>
        <v>20</v>
      </c>
      <c r="Q481">
        <f>VLOOKUP($A481,'Plan de acci�n consolidado 2025'!$A$3:$V$504,Q$1,0)</f>
        <v>1</v>
      </c>
      <c r="R481" t="str">
        <f>VLOOKUP($A481,'Plan de acci�n consolidado 2025'!$A$3:$V$504,R$1,0)</f>
        <v>Númerica</v>
      </c>
      <c r="S481" t="str">
        <f>VLOOKUP($A481,'Plan de acci�n consolidado 2025'!$A$3:$V$504,S$1,0)</f>
        <v># de Sistema de alertas elaborado y presentado / 1 Sistema de alertas programado</v>
      </c>
      <c r="T481" s="183" t="str">
        <f>VLOOKUP($A481,'Plan de acci�n consolidado 2025'!$A$3:$V$504,T$1,0)</f>
        <v>2025-03-14</v>
      </c>
      <c r="U481" s="183" t="str">
        <f>VLOOKUP($A481,'Plan de acci�n consolidado 2025'!$A$3:$V$504,U$1,0)</f>
        <v>2025-12-15</v>
      </c>
      <c r="V481" t="str">
        <f>VLOOKUP($A481,'Plan de acci�n consolidado 2025'!$A$3:$V$504,V$1,0)</f>
        <v>30-OFICINA ASESORA DE PLANEACIÓN</v>
      </c>
      <c r="W481"/>
      <c r="X481"/>
    </row>
    <row r="482" spans="1:24" x14ac:dyDescent="0.25">
      <c r="A482" s="31" t="s">
        <v>1100</v>
      </c>
      <c r="B482" t="str">
        <f>VLOOKUP($A482,'Plan de acci�n consolidado 2025'!$A$3:$V$504,B$1,0)</f>
        <v>30-OFICINA ASESORA DE PLANEACIÓN</v>
      </c>
      <c r="C482">
        <f>VLOOKUP($A482,'Plan de acci�n consolidado 2025'!$A$3:$V$504,C$1,0)</f>
        <v>3</v>
      </c>
      <c r="D482" t="str">
        <f>VLOOKUP($A482,'Plan de acci�n consolidado 2025'!$A$3:$V$504,D$1,0)</f>
        <v>Actividad propia</v>
      </c>
      <c r="E482" t="str">
        <f>VLOOKUP($A482,'Plan de acci�n consolidado 2025'!$A$3:$V$504,E$1,0)</f>
        <v>30.1.1</v>
      </c>
      <c r="F482" t="str">
        <f>VLOOKUP($A482,'Plan de acci�n consolidado 2025'!$A$3:$V$504,F$1,0)</f>
        <v>N/A</v>
      </c>
      <c r="G482" t="str">
        <f>VLOOKUP($A482,'Plan de acci�n consolidado 2025'!$A$3:$V$504,G$1,0)</f>
        <v>N/A</v>
      </c>
      <c r="H482" t="str">
        <f>VLOOKUP($A482,'Plan de acci�n consolidado 2025'!$A$3:$V$504,H$1,0)</f>
        <v>N/A</v>
      </c>
      <c r="I482" t="str">
        <f>VLOOKUP($A482,'Plan de acci�n consolidado 2025'!$A$3:$V$504,I$1,0)</f>
        <v>N/A</v>
      </c>
      <c r="J482" t="str">
        <f>VLOOKUP($A482,'Plan de acci�n consolidado 2025'!$A$3:$V$504,J$1,0)</f>
        <v>N/A</v>
      </c>
      <c r="K482" t="str">
        <f>VLOOKUP($A482,'Plan de acci�n consolidado 2025'!$A$3:$V$504,K$1,0)</f>
        <v>N/A</v>
      </c>
      <c r="L482" t="str">
        <f>VLOOKUP($A482,'Plan de acci�n consolidado 2025'!$A$3:$V$504,L$1,0)</f>
        <v>N/A</v>
      </c>
      <c r="M482" t="str">
        <f>VLOOKUP($A482,'Plan de acci�n consolidado 2025'!$A$3:$V$504,M$1,0)</f>
        <v>N/A</v>
      </c>
      <c r="N482" t="str">
        <f>VLOOKUP($A482,'Plan de acci�n consolidado 2025'!$A$3:$V$504,N$1,0)</f>
        <v>N/A</v>
      </c>
      <c r="O482" t="str">
        <f>VLOOKUP($A482,'Plan de acci�n consolidado 2025'!$A$3:$V$504,O$1,0)</f>
        <v>Priorizar los trámites por Delegatura objeto de monitoreo (Documento con los tramites priorizados por Delegatura objeto de monitoreo)</v>
      </c>
      <c r="P482">
        <f>VLOOKUP($A482,'Plan de acci�n consolidado 2025'!$A$3:$V$504,P$1,0)</f>
        <v>20</v>
      </c>
      <c r="Q482">
        <f>VLOOKUP($A482,'Plan de acci�n consolidado 2025'!$A$3:$V$504,Q$1,0)</f>
        <v>1</v>
      </c>
      <c r="R482" t="str">
        <f>VLOOKUP($A482,'Plan de acci�n consolidado 2025'!$A$3:$V$504,R$1,0)</f>
        <v>Númerica</v>
      </c>
      <c r="S482" t="str">
        <f>VLOOKUP($A482,'Plan de acci�n consolidado 2025'!$A$3:$V$504,S$1,0)</f>
        <v># de Documento con trámites priorizados / 1 Documento programado</v>
      </c>
      <c r="T482" s="183" t="str">
        <f>VLOOKUP($A482,'Plan de acci�n consolidado 2025'!$A$3:$V$504,T$1,0)</f>
        <v>2025-03-14</v>
      </c>
      <c r="U482" s="183" t="str">
        <f>VLOOKUP($A482,'Plan de acci�n consolidado 2025'!$A$3:$V$504,U$1,0)</f>
        <v>2025-04-15</v>
      </c>
      <c r="V482" t="str">
        <f>VLOOKUP($A482,'Plan de acci�n consolidado 2025'!$A$3:$V$504,V$1,0)</f>
        <v>30-OFICINA ASESORA DE PLANEACIÓN</v>
      </c>
      <c r="W482"/>
      <c r="X482"/>
    </row>
    <row r="483" spans="1:24" x14ac:dyDescent="0.25">
      <c r="A483" s="31" t="s">
        <v>1102</v>
      </c>
      <c r="B483" t="str">
        <f>VLOOKUP($A483,'Plan de acci�n consolidado 2025'!$A$3:$V$504,B$1,0)</f>
        <v>30-OFICINA ASESORA DE PLANEACIÓN</v>
      </c>
      <c r="C483">
        <f>VLOOKUP($A483,'Plan de acci�n consolidado 2025'!$A$3:$V$504,C$1,0)</f>
        <v>3</v>
      </c>
      <c r="D483" t="str">
        <f>VLOOKUP($A483,'Plan de acci�n consolidado 2025'!$A$3:$V$504,D$1,0)</f>
        <v>Actividad propia</v>
      </c>
      <c r="E483" t="str">
        <f>VLOOKUP($A483,'Plan de acci�n consolidado 2025'!$A$3:$V$504,E$1,0)</f>
        <v>30.1.2</v>
      </c>
      <c r="F483" t="str">
        <f>VLOOKUP($A483,'Plan de acci�n consolidado 2025'!$A$3:$V$504,F$1,0)</f>
        <v>N/A</v>
      </c>
      <c r="G483" t="str">
        <f>VLOOKUP($A483,'Plan de acci�n consolidado 2025'!$A$3:$V$504,G$1,0)</f>
        <v>N/A</v>
      </c>
      <c r="H483" t="str">
        <f>VLOOKUP($A483,'Plan de acci�n consolidado 2025'!$A$3:$V$504,H$1,0)</f>
        <v>N/A</v>
      </c>
      <c r="I483" t="str">
        <f>VLOOKUP($A483,'Plan de acci�n consolidado 2025'!$A$3:$V$504,I$1,0)</f>
        <v>N/A</v>
      </c>
      <c r="J483" t="str">
        <f>VLOOKUP($A483,'Plan de acci�n consolidado 2025'!$A$3:$V$504,J$1,0)</f>
        <v>N/A</v>
      </c>
      <c r="K483" t="str">
        <f>VLOOKUP($A483,'Plan de acci�n consolidado 2025'!$A$3:$V$504,K$1,0)</f>
        <v>N/A</v>
      </c>
      <c r="L483" t="str">
        <f>VLOOKUP($A483,'Plan de acci�n consolidado 2025'!$A$3:$V$504,L$1,0)</f>
        <v>N/A</v>
      </c>
      <c r="M483" t="str">
        <f>VLOOKUP($A483,'Plan de acci�n consolidado 2025'!$A$3:$V$504,M$1,0)</f>
        <v>N/A</v>
      </c>
      <c r="N483" t="str">
        <f>VLOOKUP($A483,'Plan de acci�n consolidado 2025'!$A$3:$V$504,N$1,0)</f>
        <v>N/A</v>
      </c>
      <c r="O483" t="str">
        <f>VLOOKUP($A483,'Plan de acci�n consolidado 2025'!$A$3:$V$504,O$1,0)</f>
        <v>Definir los parámetros que determinarán las alertas (Documento con la definición de los parámetros )</v>
      </c>
      <c r="P483">
        <f>VLOOKUP($A483,'Plan de acci�n consolidado 2025'!$A$3:$V$504,P$1,0)</f>
        <v>20</v>
      </c>
      <c r="Q483">
        <f>VLOOKUP($A483,'Plan de acci�n consolidado 2025'!$A$3:$V$504,Q$1,0)</f>
        <v>1</v>
      </c>
      <c r="R483" t="str">
        <f>VLOOKUP($A483,'Plan de acci�n consolidado 2025'!$A$3:$V$504,R$1,0)</f>
        <v>Númerica</v>
      </c>
      <c r="S483" t="str">
        <f>VLOOKUP($A483,'Plan de acci�n consolidado 2025'!$A$3:$V$504,S$1,0)</f>
        <v># de Documento con los parámetros de las alertas realizado / 1 Documento programado</v>
      </c>
      <c r="T483" s="183" t="str">
        <f>VLOOKUP($A483,'Plan de acci�n consolidado 2025'!$A$3:$V$504,T$1,0)</f>
        <v>2025-04-18</v>
      </c>
      <c r="U483" s="183" t="str">
        <f>VLOOKUP($A483,'Plan de acci�n consolidado 2025'!$A$3:$V$504,U$1,0)</f>
        <v>2025-05-02</v>
      </c>
      <c r="V483" t="str">
        <f>VLOOKUP($A483,'Plan de acci�n consolidado 2025'!$A$3:$V$504,V$1,0)</f>
        <v>30-OFICINA ASESORA DE PLANEACIÓN</v>
      </c>
      <c r="W483"/>
      <c r="X483"/>
    </row>
    <row r="484" spans="1:24" x14ac:dyDescent="0.25">
      <c r="A484" s="31" t="s">
        <v>1104</v>
      </c>
      <c r="B484" t="str">
        <f>VLOOKUP($A484,'Plan de acci�n consolidado 2025'!$A$3:$V$504,B$1,0)</f>
        <v>30-OFICINA ASESORA DE PLANEACIÓN</v>
      </c>
      <c r="C484">
        <f>VLOOKUP($A484,'Plan de acci�n consolidado 2025'!$A$3:$V$504,C$1,0)</f>
        <v>3</v>
      </c>
      <c r="D484" t="str">
        <f>VLOOKUP($A484,'Plan de acci�n consolidado 2025'!$A$3:$V$504,D$1,0)</f>
        <v>Actividad propia</v>
      </c>
      <c r="E484" t="str">
        <f>VLOOKUP($A484,'Plan de acci�n consolidado 2025'!$A$3:$V$504,E$1,0)</f>
        <v>30.1.3</v>
      </c>
      <c r="F484" t="str">
        <f>VLOOKUP($A484,'Plan de acci�n consolidado 2025'!$A$3:$V$504,F$1,0)</f>
        <v>N/A</v>
      </c>
      <c r="G484" t="str">
        <f>VLOOKUP($A484,'Plan de acci�n consolidado 2025'!$A$3:$V$504,G$1,0)</f>
        <v>N/A</v>
      </c>
      <c r="H484" t="str">
        <f>VLOOKUP($A484,'Plan de acci�n consolidado 2025'!$A$3:$V$504,H$1,0)</f>
        <v>N/A</v>
      </c>
      <c r="I484" t="str">
        <f>VLOOKUP($A484,'Plan de acci�n consolidado 2025'!$A$3:$V$504,I$1,0)</f>
        <v>N/A</v>
      </c>
      <c r="J484" t="str">
        <f>VLOOKUP($A484,'Plan de acci�n consolidado 2025'!$A$3:$V$504,J$1,0)</f>
        <v>N/A</v>
      </c>
      <c r="K484" t="str">
        <f>VLOOKUP($A484,'Plan de acci�n consolidado 2025'!$A$3:$V$504,K$1,0)</f>
        <v>N/A</v>
      </c>
      <c r="L484" t="str">
        <f>VLOOKUP($A484,'Plan de acci�n consolidado 2025'!$A$3:$V$504,L$1,0)</f>
        <v>N/A</v>
      </c>
      <c r="M484" t="str">
        <f>VLOOKUP($A484,'Plan de acci�n consolidado 2025'!$A$3:$V$504,M$1,0)</f>
        <v>N/A</v>
      </c>
      <c r="N484" t="str">
        <f>VLOOKUP($A484,'Plan de acci�n consolidado 2025'!$A$3:$V$504,N$1,0)</f>
        <v>N/A</v>
      </c>
      <c r="O484" t="str">
        <f>VLOOKUP($A484,'Plan de acci�n consolidado 2025'!$A$3:$V$504,O$1,0)</f>
        <v>Definir y validar con las Delegaturas el diseño del reporte de alertas (Diseño del reporte de alertas definido y validado por las Delegaturas)</v>
      </c>
      <c r="P484">
        <f>VLOOKUP($A484,'Plan de acci�n consolidado 2025'!$A$3:$V$504,P$1,0)</f>
        <v>20</v>
      </c>
      <c r="Q484">
        <f>VLOOKUP($A484,'Plan de acci�n consolidado 2025'!$A$3:$V$504,Q$1,0)</f>
        <v>1</v>
      </c>
      <c r="R484" t="str">
        <f>VLOOKUP($A484,'Plan de acci�n consolidado 2025'!$A$3:$V$504,R$1,0)</f>
        <v>Númerica</v>
      </c>
      <c r="S484" t="str">
        <f>VLOOKUP($A484,'Plan de acci�n consolidado 2025'!$A$3:$V$504,S$1,0)</f>
        <v># de Reporte de alertas diseñado / 1 Reporte de alertas programado</v>
      </c>
      <c r="T484" s="183" t="str">
        <f>VLOOKUP($A484,'Plan de acci�n consolidado 2025'!$A$3:$V$504,T$1,0)</f>
        <v>2025-05-05</v>
      </c>
      <c r="U484" s="183" t="str">
        <f>VLOOKUP($A484,'Plan de acci�n consolidado 2025'!$A$3:$V$504,U$1,0)</f>
        <v>2025-09-12</v>
      </c>
      <c r="V484" t="str">
        <f>VLOOKUP($A484,'Plan de acci�n consolidado 2025'!$A$3:$V$504,V$1,0)</f>
        <v>30-OFICINA ASESORA DE PLANEACIÓN</v>
      </c>
      <c r="W484"/>
      <c r="X484"/>
    </row>
    <row r="485" spans="1:24" x14ac:dyDescent="0.25">
      <c r="A485" s="31" t="s">
        <v>1106</v>
      </c>
      <c r="B485" t="str">
        <f>VLOOKUP($A485,'Plan de acci�n consolidado 2025'!$A$3:$V$504,B$1,0)</f>
        <v>30-OFICINA ASESORA DE PLANEACIÓN</v>
      </c>
      <c r="C485">
        <f>VLOOKUP($A485,'Plan de acci�n consolidado 2025'!$A$3:$V$504,C$1,0)</f>
        <v>3</v>
      </c>
      <c r="D485" t="str">
        <f>VLOOKUP($A485,'Plan de acci�n consolidado 2025'!$A$3:$V$504,D$1,0)</f>
        <v>Actividad propia</v>
      </c>
      <c r="E485" t="str">
        <f>VLOOKUP($A485,'Plan de acci�n consolidado 2025'!$A$3:$V$504,E$1,0)</f>
        <v>30.1.4</v>
      </c>
      <c r="F485" t="str">
        <f>VLOOKUP($A485,'Plan de acci�n consolidado 2025'!$A$3:$V$504,F$1,0)</f>
        <v>N/A</v>
      </c>
      <c r="G485" t="str">
        <f>VLOOKUP($A485,'Plan de acci�n consolidado 2025'!$A$3:$V$504,G$1,0)</f>
        <v>N/A</v>
      </c>
      <c r="H485" t="str">
        <f>VLOOKUP($A485,'Plan de acci�n consolidado 2025'!$A$3:$V$504,H$1,0)</f>
        <v>N/A</v>
      </c>
      <c r="I485" t="str">
        <f>VLOOKUP($A485,'Plan de acci�n consolidado 2025'!$A$3:$V$504,I$1,0)</f>
        <v>N/A</v>
      </c>
      <c r="J485" t="str">
        <f>VLOOKUP($A485,'Plan de acci�n consolidado 2025'!$A$3:$V$504,J$1,0)</f>
        <v>N/A</v>
      </c>
      <c r="K485" t="str">
        <f>VLOOKUP($A485,'Plan de acci�n consolidado 2025'!$A$3:$V$504,K$1,0)</f>
        <v>N/A</v>
      </c>
      <c r="L485" t="str">
        <f>VLOOKUP($A485,'Plan de acci�n consolidado 2025'!$A$3:$V$504,L$1,0)</f>
        <v>N/A</v>
      </c>
      <c r="M485" t="str">
        <f>VLOOKUP($A485,'Plan de acci�n consolidado 2025'!$A$3:$V$504,M$1,0)</f>
        <v>N/A</v>
      </c>
      <c r="N485" t="str">
        <f>VLOOKUP($A485,'Plan de acci�n consolidado 2025'!$A$3:$V$504,N$1,0)</f>
        <v>N/A</v>
      </c>
      <c r="O485" t="str">
        <f>VLOOKUP($A485,'Plan de acci�n consolidado 2025'!$A$3:$V$504,O$1,0)</f>
        <v>Elaborar y presentar reportes al equipo directivo.  (Correos electronicos con el envío del reporte al equipo directivo)</v>
      </c>
      <c r="P485">
        <f>VLOOKUP($A485,'Plan de acci�n consolidado 2025'!$A$3:$V$504,P$1,0)</f>
        <v>40</v>
      </c>
      <c r="Q485">
        <f>VLOOKUP($A485,'Plan de acci�n consolidado 2025'!$A$3:$V$504,Q$1,0)</f>
        <v>2</v>
      </c>
      <c r="R485" t="str">
        <f>VLOOKUP($A485,'Plan de acci�n consolidado 2025'!$A$3:$V$504,R$1,0)</f>
        <v>Númerica</v>
      </c>
      <c r="S485" t="str">
        <f>VLOOKUP($A485,'Plan de acci�n consolidado 2025'!$A$3:$V$504,S$1,0)</f>
        <v># de Reportes presentados / 2 Reportes programados</v>
      </c>
      <c r="T485" s="183" t="str">
        <f>VLOOKUP($A485,'Plan de acci�n consolidado 2025'!$A$3:$V$504,T$1,0)</f>
        <v>2025-09-15</v>
      </c>
      <c r="U485" s="183" t="str">
        <f>VLOOKUP($A485,'Plan de acci�n consolidado 2025'!$A$3:$V$504,U$1,0)</f>
        <v>2025-12-15</v>
      </c>
      <c r="V485" t="str">
        <f>VLOOKUP($A485,'Plan de acci�n consolidado 2025'!$A$3:$V$504,V$1,0)</f>
        <v>30-OFICINA ASESORA DE PLANEACIÓN</v>
      </c>
      <c r="W485"/>
      <c r="X485"/>
    </row>
    <row r="486" spans="1:24" x14ac:dyDescent="0.25">
      <c r="A486" s="31" t="s">
        <v>1108</v>
      </c>
      <c r="B486" t="str">
        <f>VLOOKUP($A486,'Plan de acci�n consolidado 2025'!$A$3:$V$504,B$1,0)</f>
        <v>30-OFICINA ASESORA DE PLANEACIÓN</v>
      </c>
      <c r="C486">
        <f>VLOOKUP($A486,'Plan de acci�n consolidado 2025'!$A$3:$V$504,C$1,0)</f>
        <v>3</v>
      </c>
      <c r="D486" t="str">
        <f>VLOOKUP($A486,'Plan de acci�n consolidado 2025'!$A$3:$V$504,D$1,0)</f>
        <v>Producto</v>
      </c>
      <c r="E486" t="str">
        <f>VLOOKUP($A486,'Plan de acci�n consolidado 2025'!$A$3:$V$504,E$1,0)</f>
        <v>30.2</v>
      </c>
      <c r="F486" t="str">
        <f>VLOOKUP($A486,'Plan de acci�n consolidado 2025'!$A$3:$V$504,F$1,0)</f>
        <v>Innovador</v>
      </c>
      <c r="G486" t="str">
        <f>VLOOKUP($A486,'Plan de acci�n consolidado 2025'!$A$3:$V$504,G$1,0)</f>
        <v>Fortalecer el Sistema Integral de Gestión Institucional en el marco del Modelo Integrado de Planeación y gestión para mejorar la prestación del servicio.</v>
      </c>
      <c r="H486" t="str">
        <f>VLOOKUP($A486,'Plan de acci�n consolidado 2025'!$A$3:$V$504,H$1,0)</f>
        <v xml:space="preserve">Cumplimiento de productos del PAI asociados a Fortacer el Sistema Integral de Gestión Institucional para mejorar la prestación del servicio. 
</v>
      </c>
      <c r="I486" t="str">
        <f>VLOOKUP($A486,'Plan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6" t="str">
        <f>VLOOKUP($A486,'Plan de acci�n consolidado 2025'!$A$3:$V$504,J$1,0)</f>
        <v xml:space="preserve">PND - 5-31-5-b- Convergencia regional - Entidades públicas territoriales y nacionales fortalecidas </v>
      </c>
      <c r="K486" t="str">
        <f>VLOOKUP($A486,'Plan de acci�n consolidado 2025'!$A$3:$V$504,K$1,0)</f>
        <v>No</v>
      </c>
      <c r="L486" t="str">
        <f>VLOOKUP($A486,'Plan de acci�n consolidado 2025'!$A$3:$V$504,L$1,0)</f>
        <v>C-3503-0200-0016-40401c</v>
      </c>
      <c r="M486" t="str">
        <f>VLOOKUP($A486,'Plan de acci�n consolidado 2025'!$A$3:$V$504,M$1,0)</f>
        <v>Política Fortalecimiento Organizacional y Simplificación de Procesos _DIMENSIÓN Gestión con Valores para Resultados</v>
      </c>
      <c r="N486" t="str">
        <f>VLOOKUP($A486,'Plan de acci�n consolidado 2025'!$A$3:$V$504,N$1,0)</f>
        <v>N/A</v>
      </c>
      <c r="O486" t="str">
        <f>VLOOKUP($A486,'Plan de acci�n consolidado 2025'!$A$3:$V$504,O$1,0)</f>
        <v>Proyectos estratégicos transversales estructurados y ejecutados (Informe de resultados)</v>
      </c>
      <c r="P486">
        <f>VLOOKUP($A486,'Plan de acci�n consolidado 2025'!$A$3:$V$504,P$1,0)</f>
        <v>20</v>
      </c>
      <c r="Q486">
        <f>VLOOKUP($A486,'Plan de acci�n consolidado 2025'!$A$3:$V$504,Q$1,0)</f>
        <v>100</v>
      </c>
      <c r="R486" t="str">
        <f>VLOOKUP($A486,'Plan de acci�n consolidado 2025'!$A$3:$V$504,R$1,0)</f>
        <v>Porcentual</v>
      </c>
      <c r="S486" t="str">
        <f>VLOOKUP($A486,'Plan de acci�n consolidado 2025'!$A$3:$V$504,S$1,0)</f>
        <v>% de Proyectos estratégicos transversales estructurados y ejecutados / 100% de Proyectos estratégicos transversales programados</v>
      </c>
      <c r="T486" s="183" t="str">
        <f>VLOOKUP($A486,'Plan de acci�n consolidado 2025'!$A$3:$V$504,T$1,0)</f>
        <v>2025-02-24</v>
      </c>
      <c r="U486" s="183" t="str">
        <f>VLOOKUP($A486,'Plan de acci�n consolidado 2025'!$A$3:$V$504,U$1,0)</f>
        <v>2025-12-19</v>
      </c>
      <c r="V486" t="str">
        <f>VLOOKUP($A486,'Plan de acci�n consolidado 2025'!$A$3:$V$504,V$1,0)</f>
        <v>30-OFICINA ASESORA DE PLANEACIÓN</v>
      </c>
      <c r="W486"/>
      <c r="X486"/>
    </row>
    <row r="487" spans="1:24" x14ac:dyDescent="0.25">
      <c r="A487" s="31" t="s">
        <v>1110</v>
      </c>
      <c r="B487" t="str">
        <f>VLOOKUP($A487,'Plan de acci�n consolidado 2025'!$A$3:$V$504,B$1,0)</f>
        <v>30-OFICINA ASESORA DE PLANEACIÓN</v>
      </c>
      <c r="C487">
        <f>VLOOKUP($A487,'Plan de acci�n consolidado 2025'!$A$3:$V$504,C$1,0)</f>
        <v>3</v>
      </c>
      <c r="D487" t="str">
        <f>VLOOKUP($A487,'Plan de acci�n consolidado 2025'!$A$3:$V$504,D$1,0)</f>
        <v>Actividad propia</v>
      </c>
      <c r="E487" t="str">
        <f>VLOOKUP($A487,'Plan de acci�n consolidado 2025'!$A$3:$V$504,E$1,0)</f>
        <v>30.2.1</v>
      </c>
      <c r="F487" t="str">
        <f>VLOOKUP($A487,'Plan de acci�n consolidado 2025'!$A$3:$V$504,F$1,0)</f>
        <v>N/A</v>
      </c>
      <c r="G487" t="str">
        <f>VLOOKUP($A487,'Plan de acci�n consolidado 2025'!$A$3:$V$504,G$1,0)</f>
        <v>N/A</v>
      </c>
      <c r="H487" t="str">
        <f>VLOOKUP($A487,'Plan de acci�n consolidado 2025'!$A$3:$V$504,H$1,0)</f>
        <v>N/A</v>
      </c>
      <c r="I487" t="str">
        <f>VLOOKUP($A487,'Plan de acci�n consolidado 2025'!$A$3:$V$504,I$1,0)</f>
        <v>N/A</v>
      </c>
      <c r="J487" t="str">
        <f>VLOOKUP($A487,'Plan de acci�n consolidado 2025'!$A$3:$V$504,J$1,0)</f>
        <v>N/A</v>
      </c>
      <c r="K487" t="str">
        <f>VLOOKUP($A487,'Plan de acci�n consolidado 2025'!$A$3:$V$504,K$1,0)</f>
        <v>N/A</v>
      </c>
      <c r="L487" t="str">
        <f>VLOOKUP($A487,'Plan de acci�n consolidado 2025'!$A$3:$V$504,L$1,0)</f>
        <v>N/A</v>
      </c>
      <c r="M487" t="str">
        <f>VLOOKUP($A487,'Plan de acci�n consolidado 2025'!$A$3:$V$504,M$1,0)</f>
        <v>N/A</v>
      </c>
      <c r="N487" t="str">
        <f>VLOOKUP($A487,'Plan de acci�n consolidado 2025'!$A$3:$V$504,N$1,0)</f>
        <v>N/A</v>
      </c>
      <c r="O487" t="str">
        <f>VLOOKUP($A487,'Plan de acci�n consolidado 2025'!$A$3:$V$504,O$1,0)</f>
        <v>Identificar y someter a aprobación del Despacho, la definición de 2 proyectos estratégicos de impacto transversal  a ser ejecutados (proyectos estratégicos de impacto transversal identificados y aprobados)</v>
      </c>
      <c r="P487">
        <f>VLOOKUP($A487,'Plan de acci�n consolidado 2025'!$A$3:$V$504,P$1,0)</f>
        <v>15</v>
      </c>
      <c r="Q487">
        <f>VLOOKUP($A487,'Plan de acci�n consolidado 2025'!$A$3:$V$504,Q$1,0)</f>
        <v>2</v>
      </c>
      <c r="R487" t="str">
        <f>VLOOKUP($A487,'Plan de acci�n consolidado 2025'!$A$3:$V$504,R$1,0)</f>
        <v>Númerica</v>
      </c>
      <c r="S487" t="str">
        <f>VLOOKUP($A487,'Plan de acci�n consolidado 2025'!$A$3:$V$504,S$1,0)</f>
        <v># de Proyectos estratégicos de impacto transversal a ser ejecutados aprobados / 2 Proyectos estratégicos de impacto transversal a ser ejecutados por aprobar</v>
      </c>
      <c r="T487" s="183" t="str">
        <f>VLOOKUP($A487,'Plan de acci�n consolidado 2025'!$A$3:$V$504,T$1,0)</f>
        <v>2025-02-24</v>
      </c>
      <c r="U487" s="183" t="str">
        <f>VLOOKUP($A487,'Plan de acci�n consolidado 2025'!$A$3:$V$504,U$1,0)</f>
        <v>2025-03-07</v>
      </c>
      <c r="V487" t="str">
        <f>VLOOKUP($A487,'Plan de acci�n consolidado 2025'!$A$3:$V$504,V$1,0)</f>
        <v>30-OFICINA ASESORA DE PLANEACIÓN</v>
      </c>
      <c r="W487"/>
      <c r="X487"/>
    </row>
    <row r="488" spans="1:24" x14ac:dyDescent="0.25">
      <c r="A488" s="31" t="s">
        <v>1112</v>
      </c>
      <c r="B488" t="str">
        <f>VLOOKUP($A488,'Plan de acci�n consolidado 2025'!$A$3:$V$504,B$1,0)</f>
        <v>30-OFICINA ASESORA DE PLANEACIÓN</v>
      </c>
      <c r="C488">
        <f>VLOOKUP($A488,'Plan de acci�n consolidado 2025'!$A$3:$V$504,C$1,0)</f>
        <v>3</v>
      </c>
      <c r="D488" t="str">
        <f>VLOOKUP($A488,'Plan de acci�n consolidado 2025'!$A$3:$V$504,D$1,0)</f>
        <v>Actividad propia</v>
      </c>
      <c r="E488" t="str">
        <f>VLOOKUP($A488,'Plan de acci�n consolidado 2025'!$A$3:$V$504,E$1,0)</f>
        <v>30.2.2</v>
      </c>
      <c r="F488" t="str">
        <f>VLOOKUP($A488,'Plan de acci�n consolidado 2025'!$A$3:$V$504,F$1,0)</f>
        <v>N/A</v>
      </c>
      <c r="G488" t="str">
        <f>VLOOKUP($A488,'Plan de acci�n consolidado 2025'!$A$3:$V$504,G$1,0)</f>
        <v>N/A</v>
      </c>
      <c r="H488" t="str">
        <f>VLOOKUP($A488,'Plan de acci�n consolidado 2025'!$A$3:$V$504,H$1,0)</f>
        <v>N/A</v>
      </c>
      <c r="I488" t="str">
        <f>VLOOKUP($A488,'Plan de acci�n consolidado 2025'!$A$3:$V$504,I$1,0)</f>
        <v>N/A</v>
      </c>
      <c r="J488" t="str">
        <f>VLOOKUP($A488,'Plan de acci�n consolidado 2025'!$A$3:$V$504,J$1,0)</f>
        <v>N/A</v>
      </c>
      <c r="K488" t="str">
        <f>VLOOKUP($A488,'Plan de acci�n consolidado 2025'!$A$3:$V$504,K$1,0)</f>
        <v>N/A</v>
      </c>
      <c r="L488" t="str">
        <f>VLOOKUP($A488,'Plan de acci�n consolidado 2025'!$A$3:$V$504,L$1,0)</f>
        <v>N/A</v>
      </c>
      <c r="M488" t="str">
        <f>VLOOKUP($A488,'Plan de acci�n consolidado 2025'!$A$3:$V$504,M$1,0)</f>
        <v>N/A</v>
      </c>
      <c r="N488" t="str">
        <f>VLOOKUP($A488,'Plan de acci�n consolidado 2025'!$A$3:$V$504,N$1,0)</f>
        <v>N/A</v>
      </c>
      <c r="O488" t="str">
        <f>VLOOKUP($A488,'Plan de acci�n consolidado 2025'!$A$3:$V$504,O$1,0)</f>
        <v>Diseñar y concertar el plan de trabajo (actividades hito y responsable) (Plan de trabajo Diseñado y concertado con las áreas involucradas)</v>
      </c>
      <c r="P488">
        <f>VLOOKUP($A488,'Plan de acci�n consolidado 2025'!$A$3:$V$504,P$1,0)</f>
        <v>30</v>
      </c>
      <c r="Q488">
        <f>VLOOKUP($A488,'Plan de acci�n consolidado 2025'!$A$3:$V$504,Q$1,0)</f>
        <v>1</v>
      </c>
      <c r="R488" t="str">
        <f>VLOOKUP($A488,'Plan de acci�n consolidado 2025'!$A$3:$V$504,R$1,0)</f>
        <v>Númerica</v>
      </c>
      <c r="S488" t="str">
        <f>VLOOKUP($A488,'Plan de acci�n consolidado 2025'!$A$3:$V$504,S$1,0)</f>
        <v># de Plan de trabajo diseñado y concertado / 1 Plan de trabajo programado</v>
      </c>
      <c r="T488" s="183" t="str">
        <f>VLOOKUP($A488,'Plan de acci�n consolidado 2025'!$A$3:$V$504,T$1,0)</f>
        <v>2025-03-10</v>
      </c>
      <c r="U488" s="183" t="str">
        <f>VLOOKUP($A488,'Plan de acci�n consolidado 2025'!$A$3:$V$504,U$1,0)</f>
        <v>2025-04-30</v>
      </c>
      <c r="V488" t="str">
        <f>VLOOKUP($A488,'Plan de acci�n consolidado 2025'!$A$3:$V$504,V$1,0)</f>
        <v>30-OFICINA ASESORA DE PLANEACIÓN</v>
      </c>
      <c r="W488"/>
      <c r="X488"/>
    </row>
    <row r="489" spans="1:24" x14ac:dyDescent="0.25">
      <c r="A489" s="31" t="s">
        <v>1114</v>
      </c>
      <c r="B489" t="str">
        <f>VLOOKUP($A489,'Plan de acci�n consolidado 2025'!$A$3:$V$504,B$1,0)</f>
        <v>30-OFICINA ASESORA DE PLANEACIÓN</v>
      </c>
      <c r="C489">
        <f>VLOOKUP($A489,'Plan de acci�n consolidado 2025'!$A$3:$V$504,C$1,0)</f>
        <v>3</v>
      </c>
      <c r="D489" t="str">
        <f>VLOOKUP($A489,'Plan de acci�n consolidado 2025'!$A$3:$V$504,D$1,0)</f>
        <v>Actividad propia</v>
      </c>
      <c r="E489" t="str">
        <f>VLOOKUP($A489,'Plan de acci�n consolidado 2025'!$A$3:$V$504,E$1,0)</f>
        <v>30.2.3</v>
      </c>
      <c r="F489" t="str">
        <f>VLOOKUP($A489,'Plan de acci�n consolidado 2025'!$A$3:$V$504,F$1,0)</f>
        <v>N/A</v>
      </c>
      <c r="G489" t="str">
        <f>VLOOKUP($A489,'Plan de acci�n consolidado 2025'!$A$3:$V$504,G$1,0)</f>
        <v>N/A</v>
      </c>
      <c r="H489" t="str">
        <f>VLOOKUP($A489,'Plan de acci�n consolidado 2025'!$A$3:$V$504,H$1,0)</f>
        <v>N/A</v>
      </c>
      <c r="I489" t="str">
        <f>VLOOKUP($A489,'Plan de acci�n consolidado 2025'!$A$3:$V$504,I$1,0)</f>
        <v>N/A</v>
      </c>
      <c r="J489" t="str">
        <f>VLOOKUP($A489,'Plan de acci�n consolidado 2025'!$A$3:$V$504,J$1,0)</f>
        <v>N/A</v>
      </c>
      <c r="K489" t="str">
        <f>VLOOKUP($A489,'Plan de acci�n consolidado 2025'!$A$3:$V$504,K$1,0)</f>
        <v>N/A</v>
      </c>
      <c r="L489" t="str">
        <f>VLOOKUP($A489,'Plan de acci�n consolidado 2025'!$A$3:$V$504,L$1,0)</f>
        <v>N/A</v>
      </c>
      <c r="M489" t="str">
        <f>VLOOKUP($A489,'Plan de acci�n consolidado 2025'!$A$3:$V$504,M$1,0)</f>
        <v>N/A</v>
      </c>
      <c r="N489" t="str">
        <f>VLOOKUP($A489,'Plan de acci�n consolidado 2025'!$A$3:$V$504,N$1,0)</f>
        <v>N/A</v>
      </c>
      <c r="O489" t="str">
        <f>VLOOKUP($A489,'Plan de acci�n consolidado 2025'!$A$3:$V$504,O$1,0)</f>
        <v>Ejecutar el plan de trabajo (Seguimiento al plan de trabajo y evidencias de su cumplimiento)</v>
      </c>
      <c r="P489">
        <f>VLOOKUP($A489,'Plan de acci�n consolidado 2025'!$A$3:$V$504,P$1,0)</f>
        <v>50</v>
      </c>
      <c r="Q489">
        <f>VLOOKUP($A489,'Plan de acci�n consolidado 2025'!$A$3:$V$504,Q$1,0)</f>
        <v>100</v>
      </c>
      <c r="R489" t="str">
        <f>VLOOKUP($A489,'Plan de acci�n consolidado 2025'!$A$3:$V$504,R$1,0)</f>
        <v>Porcentual</v>
      </c>
      <c r="S489" t="str">
        <f>VLOOKUP($A489,'Plan de acci�n consolidado 2025'!$A$3:$V$504,S$1,0)</f>
        <v>% de Avance logrado plan de trabajo / 100% de Avance propuesto plan de trabajo</v>
      </c>
      <c r="T489" s="183" t="str">
        <f>VLOOKUP($A489,'Plan de acci�n consolidado 2025'!$A$3:$V$504,T$1,0)</f>
        <v>2025-05-01</v>
      </c>
      <c r="U489" s="183" t="str">
        <f>VLOOKUP($A489,'Plan de acci�n consolidado 2025'!$A$3:$V$504,U$1,0)</f>
        <v>2025-11-28</v>
      </c>
      <c r="V489" t="str">
        <f>VLOOKUP($A489,'Plan de acci�n consolidado 2025'!$A$3:$V$504,V$1,0)</f>
        <v>30-OFICINA ASESORA DE PLANEACIÓN</v>
      </c>
      <c r="W489"/>
      <c r="X489"/>
    </row>
    <row r="490" spans="1:24" x14ac:dyDescent="0.25">
      <c r="A490" s="31" t="s">
        <v>1115</v>
      </c>
      <c r="B490" t="str">
        <f>VLOOKUP($A490,'Plan de acci�n consolidado 2025'!$A$3:$V$504,B$1,0)</f>
        <v>30-OFICINA ASESORA DE PLANEACIÓN</v>
      </c>
      <c r="C490">
        <f>VLOOKUP($A490,'Plan de acci�n consolidado 2025'!$A$3:$V$504,C$1,0)</f>
        <v>3</v>
      </c>
      <c r="D490" t="str">
        <f>VLOOKUP($A490,'Plan de acci�n consolidado 2025'!$A$3:$V$504,D$1,0)</f>
        <v>Actividad propia</v>
      </c>
      <c r="E490" t="str">
        <f>VLOOKUP($A490,'Plan de acci�n consolidado 2025'!$A$3:$V$504,E$1,0)</f>
        <v>30.2.4</v>
      </c>
      <c r="F490" t="str">
        <f>VLOOKUP($A490,'Plan de acci�n consolidado 2025'!$A$3:$V$504,F$1,0)</f>
        <v>N/A</v>
      </c>
      <c r="G490" t="str">
        <f>VLOOKUP($A490,'Plan de acci�n consolidado 2025'!$A$3:$V$504,G$1,0)</f>
        <v>N/A</v>
      </c>
      <c r="H490" t="str">
        <f>VLOOKUP($A490,'Plan de acci�n consolidado 2025'!$A$3:$V$504,H$1,0)</f>
        <v>N/A</v>
      </c>
      <c r="I490" t="str">
        <f>VLOOKUP($A490,'Plan de acci�n consolidado 2025'!$A$3:$V$504,I$1,0)</f>
        <v>N/A</v>
      </c>
      <c r="J490" t="str">
        <f>VLOOKUP($A490,'Plan de acci�n consolidado 2025'!$A$3:$V$504,J$1,0)</f>
        <v>N/A</v>
      </c>
      <c r="K490" t="str">
        <f>VLOOKUP($A490,'Plan de acci�n consolidado 2025'!$A$3:$V$504,K$1,0)</f>
        <v>N/A</v>
      </c>
      <c r="L490" t="str">
        <f>VLOOKUP($A490,'Plan de acci�n consolidado 2025'!$A$3:$V$504,L$1,0)</f>
        <v>N/A</v>
      </c>
      <c r="M490" t="str">
        <f>VLOOKUP($A490,'Plan de acci�n consolidado 2025'!$A$3:$V$504,M$1,0)</f>
        <v>N/A</v>
      </c>
      <c r="N490" t="str">
        <f>VLOOKUP($A490,'Plan de acci�n consolidado 2025'!$A$3:$V$504,N$1,0)</f>
        <v>N/A</v>
      </c>
      <c r="O490" t="str">
        <f>VLOOKUP($A490,'Plan de acci�n consolidado 2025'!$A$3:$V$504,O$1,0)</f>
        <v>Presentar resultados (Presentación de resultados y  Lista de asistencia reunióno de presentación)</v>
      </c>
      <c r="P490">
        <f>VLOOKUP($A490,'Plan de acci�n consolidado 2025'!$A$3:$V$504,P$1,0)</f>
        <v>5</v>
      </c>
      <c r="Q490">
        <f>VLOOKUP($A490,'Plan de acci�n consolidado 2025'!$A$3:$V$504,Q$1,0)</f>
        <v>2</v>
      </c>
      <c r="R490" t="str">
        <f>VLOOKUP($A490,'Plan de acci�n consolidado 2025'!$A$3:$V$504,R$1,0)</f>
        <v>Númerica</v>
      </c>
      <c r="S490" t="str">
        <f>VLOOKUP($A490,'Plan de acci�n consolidado 2025'!$A$3:$V$504,S$1,0)</f>
        <v># de Soportes presentados / 2 Soportes a presentar</v>
      </c>
      <c r="T490" s="183" t="str">
        <f>VLOOKUP($A490,'Plan de acci�n consolidado 2025'!$A$3:$V$504,T$1,0)</f>
        <v>2025-12-01</v>
      </c>
      <c r="U490" s="183" t="str">
        <f>VLOOKUP($A490,'Plan de acci�n consolidado 2025'!$A$3:$V$504,U$1,0)</f>
        <v>2025-12-19</v>
      </c>
      <c r="V490" t="str">
        <f>VLOOKUP($A490,'Plan de acci�n consolidado 2025'!$A$3:$V$504,V$1,0)</f>
        <v>30-OFICINA ASESORA DE PLANEACIÓN</v>
      </c>
      <c r="W490"/>
      <c r="X490"/>
    </row>
    <row r="491" spans="1:24" x14ac:dyDescent="0.25">
      <c r="A491" s="31" t="s">
        <v>1117</v>
      </c>
      <c r="B491" t="str">
        <f>VLOOKUP($A491,'Plan de acci�n consolidado 2025'!$A$3:$V$504,B$1,0)</f>
        <v>30-OFICINA ASESORA DE PLANEACIÓN</v>
      </c>
      <c r="C491">
        <f>VLOOKUP($A491,'Plan de acci�n consolidado 2025'!$A$3:$V$504,C$1,0)</f>
        <v>3</v>
      </c>
      <c r="D491" t="str">
        <f>VLOOKUP($A491,'Plan de acci�n consolidado 2025'!$A$3:$V$504,D$1,0)</f>
        <v>Producto Eliminada</v>
      </c>
      <c r="E491" t="str">
        <f>VLOOKUP($A491,'Plan de acci�n consolidado 2025'!$A$3:$V$504,E$1,0)</f>
        <v>30.3</v>
      </c>
      <c r="F491" t="str">
        <f>VLOOKUP($A491,'Plan de acci�n consolidado 2025'!$A$3:$V$504,F$1,0)</f>
        <v>Innovador</v>
      </c>
      <c r="G491" t="str">
        <f>VLOOKUP($A491,'Plan de acci�n consolidado 2025'!$A$3:$V$504,G$1,0)</f>
        <v>Fortalecer el Sistema Integral de Gestión Institucional en el marco del Modelo Integrado de Planeación y gestión para mejorar la prestación del servicio.</v>
      </c>
      <c r="H491" t="str">
        <f>VLOOKUP($A491,'Plan de acci�n consolidado 2025'!$A$3:$V$504,H$1,0)</f>
        <v xml:space="preserve">Cumplimiento de productos del PAI asociados a Fortacer el Sistema Integral de Gestión Institucional para mejorar la prestación del servicio. 
</v>
      </c>
      <c r="I491" t="str">
        <f>VLOOKUP($A491,'Plan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1" t="str">
        <f>VLOOKUP($A491,'Plan de acci�n consolidado 2025'!$A$3:$V$504,J$1,0)</f>
        <v>N/A</v>
      </c>
      <c r="K491" t="str">
        <f>VLOOKUP($A491,'Plan de acci�n consolidado 2025'!$A$3:$V$504,K$1,0)</f>
        <v>No</v>
      </c>
      <c r="L491" t="str">
        <f>VLOOKUP($A491,'Plan de acci�n consolidado 2025'!$A$3:$V$504,L$1,0)</f>
        <v>FUNCIONAMIENTO</v>
      </c>
      <c r="M491" t="str">
        <f>VLOOKUP($A491,'Plan de acci�n consolidado 2025'!$A$3:$V$504,M$1,0)</f>
        <v>Política Gestión Presupuestal y Eficiencia del Gasto Público _DIMENSIÓN Direccionamiento Estratégico y Planeación</v>
      </c>
      <c r="N491" t="str">
        <f>VLOOKUP($A491,'Plan de acci�n consolidado 2025'!$A$3:$V$504,N$1,0)</f>
        <v>N/A</v>
      </c>
      <c r="O491" t="str">
        <f>VLOOKUP($A491,'Plan de acci�n consolidado 2025'!$A$3:$V$504,O$1,0)</f>
        <v>Herramienta de análisis y optimización de la distribución del gasto de la Entidad, implementada (Informe con link a la herramineta y explicaciones de su implementación)</v>
      </c>
      <c r="P491">
        <f>VLOOKUP($A491,'Plan de acci�n consolidado 2025'!$A$3:$V$504,P$1,0)</f>
        <v>0</v>
      </c>
      <c r="Q491">
        <f>VLOOKUP($A491,'Plan de acci�n consolidado 2025'!$A$3:$V$504,Q$1,0)</f>
        <v>1</v>
      </c>
      <c r="R491" t="str">
        <f>VLOOKUP($A491,'Plan de acci�n consolidado 2025'!$A$3:$V$504,R$1,0)</f>
        <v>Númerica</v>
      </c>
      <c r="S491" t="str">
        <f>VLOOKUP($A491,'Plan de acci�n consolidado 2025'!$A$3:$V$504,S$1,0)</f>
        <v># de Herramienta implementada / 1 Herramienta programada</v>
      </c>
      <c r="T491" s="183" t="str">
        <f>VLOOKUP($A491,'Plan de acci�n consolidado 2025'!$A$3:$V$504,T$1,0)</f>
        <v>2025-04-14</v>
      </c>
      <c r="U491" s="183" t="str">
        <f>VLOOKUP($A491,'Plan de acci�n consolidado 2025'!$A$3:$V$504,U$1,0)</f>
        <v>2025-12-19</v>
      </c>
      <c r="V491" t="str">
        <f>VLOOKUP($A491,'Plan de acci�n consolidado 2025'!$A$3:$V$504,V$1,0)</f>
        <v>30-OFICINA ASESORA DE PLANEACIÓN</v>
      </c>
      <c r="W491"/>
      <c r="X491"/>
    </row>
    <row r="492" spans="1:24" x14ac:dyDescent="0.25">
      <c r="A492" s="31" t="s">
        <v>1120</v>
      </c>
      <c r="B492" t="str">
        <f>VLOOKUP($A492,'Plan de acci�n consolidado 2025'!$A$3:$V$504,B$1,0)</f>
        <v>30-OFICINA ASESORA DE PLANEACIÓN</v>
      </c>
      <c r="C492">
        <f>VLOOKUP($A492,'Plan de acci�n consolidado 2025'!$A$3:$V$504,C$1,0)</f>
        <v>3</v>
      </c>
      <c r="D492" t="str">
        <f>VLOOKUP($A492,'Plan de acci�n consolidado 2025'!$A$3:$V$504,D$1,0)</f>
        <v>Actividad propia eliminada</v>
      </c>
      <c r="E492" t="str">
        <f>VLOOKUP($A492,'Plan de acci�n consolidado 2025'!$A$3:$V$504,E$1,0)</f>
        <v>30.3.1</v>
      </c>
      <c r="F492" t="str">
        <f>VLOOKUP($A492,'Plan de acci�n consolidado 2025'!$A$3:$V$504,F$1,0)</f>
        <v>N/A</v>
      </c>
      <c r="G492" t="str">
        <f>VLOOKUP($A492,'Plan de acci�n consolidado 2025'!$A$3:$V$504,G$1,0)</f>
        <v>N/A</v>
      </c>
      <c r="H492" t="str">
        <f>VLOOKUP($A492,'Plan de acci�n consolidado 2025'!$A$3:$V$504,H$1,0)</f>
        <v>N/A</v>
      </c>
      <c r="I492" t="str">
        <f>VLOOKUP($A492,'Plan de acci�n consolidado 2025'!$A$3:$V$504,I$1,0)</f>
        <v>N/A</v>
      </c>
      <c r="J492" t="str">
        <f>VLOOKUP($A492,'Plan de acci�n consolidado 2025'!$A$3:$V$504,J$1,0)</f>
        <v>N/A</v>
      </c>
      <c r="K492" t="str">
        <f>VLOOKUP($A492,'Plan de acci�n consolidado 2025'!$A$3:$V$504,K$1,0)</f>
        <v>N/A</v>
      </c>
      <c r="L492" t="str">
        <f>VLOOKUP($A492,'Plan de acci�n consolidado 2025'!$A$3:$V$504,L$1,0)</f>
        <v>N/A</v>
      </c>
      <c r="M492" t="str">
        <f>VLOOKUP($A492,'Plan de acci�n consolidado 2025'!$A$3:$V$504,M$1,0)</f>
        <v>N/A</v>
      </c>
      <c r="N492" t="str">
        <f>VLOOKUP($A492,'Plan de acci�n consolidado 2025'!$A$3:$V$504,N$1,0)</f>
        <v>N/A</v>
      </c>
      <c r="O492" t="str">
        <f>VLOOKUP($A492,'Plan de acci�n consolidado 2025'!$A$3:$V$504,O$1,0)</f>
        <v>Elaborar el plan de trabajo para el diseño e implementación de la herramienta (Plan de trabajo diseñado)</v>
      </c>
      <c r="P492">
        <f>VLOOKUP($A492,'Plan de acci�n consolidado 2025'!$A$3:$V$504,P$1,0)</f>
        <v>20</v>
      </c>
      <c r="Q492">
        <f>VLOOKUP($A492,'Plan de acci�n consolidado 2025'!$A$3:$V$504,Q$1,0)</f>
        <v>1</v>
      </c>
      <c r="R492" t="str">
        <f>VLOOKUP($A492,'Plan de acci�n consolidado 2025'!$A$3:$V$504,R$1,0)</f>
        <v>Númerica</v>
      </c>
      <c r="S492" t="str">
        <f>VLOOKUP($A492,'Plan de acci�n consolidado 2025'!$A$3:$V$504,S$1,0)</f>
        <v># de Plan de trabajo diseñado / 1 Plan de trabajo programado</v>
      </c>
      <c r="T492" s="183" t="str">
        <f>VLOOKUP($A492,'Plan de acci�n consolidado 2025'!$A$3:$V$504,T$1,0)</f>
        <v>2025-04-14</v>
      </c>
      <c r="U492" s="183" t="str">
        <f>VLOOKUP($A492,'Plan de acci�n consolidado 2025'!$A$3:$V$504,U$1,0)</f>
        <v>2025-05-30</v>
      </c>
      <c r="V492" t="str">
        <f>VLOOKUP($A492,'Plan de acci�n consolidado 2025'!$A$3:$V$504,V$1,0)</f>
        <v>30-OFICINA ASESORA DE PLANEACIÓN</v>
      </c>
      <c r="W492"/>
      <c r="X492"/>
    </row>
    <row r="493" spans="1:24" x14ac:dyDescent="0.25">
      <c r="A493" s="31" t="s">
        <v>1122</v>
      </c>
      <c r="B493" t="str">
        <f>VLOOKUP($A493,'Plan de acci�n consolidado 2025'!$A$3:$V$504,B$1,0)</f>
        <v>30-OFICINA ASESORA DE PLANEACIÓN</v>
      </c>
      <c r="C493">
        <f>VLOOKUP($A493,'Plan de acci�n consolidado 2025'!$A$3:$V$504,C$1,0)</f>
        <v>3</v>
      </c>
      <c r="D493" t="str">
        <f>VLOOKUP($A493,'Plan de acci�n consolidado 2025'!$A$3:$V$504,D$1,0)</f>
        <v>Actividad propia eliminada</v>
      </c>
      <c r="E493" t="str">
        <f>VLOOKUP($A493,'Plan de acci�n consolidado 2025'!$A$3:$V$504,E$1,0)</f>
        <v>30.3.2</v>
      </c>
      <c r="F493" t="str">
        <f>VLOOKUP($A493,'Plan de acci�n consolidado 2025'!$A$3:$V$504,F$1,0)</f>
        <v>N/A</v>
      </c>
      <c r="G493" t="str">
        <f>VLOOKUP($A493,'Plan de acci�n consolidado 2025'!$A$3:$V$504,G$1,0)</f>
        <v>N/A</v>
      </c>
      <c r="H493" t="str">
        <f>VLOOKUP($A493,'Plan de acci�n consolidado 2025'!$A$3:$V$504,H$1,0)</f>
        <v>N/A</v>
      </c>
      <c r="I493" t="str">
        <f>VLOOKUP($A493,'Plan de acci�n consolidado 2025'!$A$3:$V$504,I$1,0)</f>
        <v>N/A</v>
      </c>
      <c r="J493" t="str">
        <f>VLOOKUP($A493,'Plan de acci�n consolidado 2025'!$A$3:$V$504,J$1,0)</f>
        <v>N/A</v>
      </c>
      <c r="K493" t="str">
        <f>VLOOKUP($A493,'Plan de acci�n consolidado 2025'!$A$3:$V$504,K$1,0)</f>
        <v>N/A</v>
      </c>
      <c r="L493" t="str">
        <f>VLOOKUP($A493,'Plan de acci�n consolidado 2025'!$A$3:$V$504,L$1,0)</f>
        <v>N/A</v>
      </c>
      <c r="M493" t="str">
        <f>VLOOKUP($A493,'Plan de acci�n consolidado 2025'!$A$3:$V$504,M$1,0)</f>
        <v>N/A</v>
      </c>
      <c r="N493" t="str">
        <f>VLOOKUP($A493,'Plan de acci�n consolidado 2025'!$A$3:$V$504,N$1,0)</f>
        <v>N/A</v>
      </c>
      <c r="O493" t="str">
        <f>VLOOKUP($A493,'Plan de acci�n consolidado 2025'!$A$3:$V$504,O$1,0)</f>
        <v>Ejecutar el plan de trabajo (Seguimiento al plan de trabajo y evidencias de su cumplimiento)</v>
      </c>
      <c r="P493">
        <f>VLOOKUP($A493,'Plan de acci�n consolidado 2025'!$A$3:$V$504,P$1,0)</f>
        <v>80</v>
      </c>
      <c r="Q493">
        <f>VLOOKUP($A493,'Plan de acci�n consolidado 2025'!$A$3:$V$504,Q$1,0)</f>
        <v>100</v>
      </c>
      <c r="R493" t="str">
        <f>VLOOKUP($A493,'Plan de acci�n consolidado 2025'!$A$3:$V$504,R$1,0)</f>
        <v>Porcentual</v>
      </c>
      <c r="S493" t="str">
        <f>VLOOKUP($A493,'Plan de acci�n consolidado 2025'!$A$3:$V$504,S$1,0)</f>
        <v>% de Avance logrado plan de trabajo / 100% de Avance propuesto plan de trabajo</v>
      </c>
      <c r="T493" s="183" t="str">
        <f>VLOOKUP($A493,'Plan de acci�n consolidado 2025'!$A$3:$V$504,T$1,0)</f>
        <v>2025-06-02</v>
      </c>
      <c r="U493" s="183" t="str">
        <f>VLOOKUP($A493,'Plan de acci�n consolidado 2025'!$A$3:$V$504,U$1,0)</f>
        <v>2025-12-19</v>
      </c>
      <c r="V493" t="str">
        <f>VLOOKUP($A493,'Plan de acci�n consolidado 2025'!$A$3:$V$504,V$1,0)</f>
        <v>30-OFICINA ASESORA DE PLANEACIÓN</v>
      </c>
      <c r="W493"/>
      <c r="X493"/>
    </row>
    <row r="494" spans="1:24" x14ac:dyDescent="0.25">
      <c r="A494" s="31" t="s">
        <v>1123</v>
      </c>
      <c r="B494" t="str">
        <f>VLOOKUP($A494,'Plan de acci�n consolidado 2025'!$A$3:$V$504,B$1,0)</f>
        <v>30-OFICINA ASESORA DE PLANEACIÓN</v>
      </c>
      <c r="C494">
        <f>VLOOKUP($A494,'Plan de acci�n consolidado 2025'!$A$3:$V$504,C$1,0)</f>
        <v>3</v>
      </c>
      <c r="D494" t="str">
        <f>VLOOKUP($A494,'Plan de acci�n consolidado 2025'!$A$3:$V$504,D$1,0)</f>
        <v>Producto</v>
      </c>
      <c r="E494" t="str">
        <f>VLOOKUP($A494,'Plan de acci�n consolidado 2025'!$A$3:$V$504,E$1,0)</f>
        <v>30.4</v>
      </c>
      <c r="F494" t="str">
        <f>VLOOKUP($A494,'Plan de acci�n consolidado 2025'!$A$3:$V$504,F$1,0)</f>
        <v>Innovador</v>
      </c>
      <c r="G494" t="str">
        <f>VLOOKUP($A494,'Plan de acci�n consolidado 2025'!$A$3:$V$504,G$1,0)</f>
        <v>Fortalecer el Sistema Integral de Gestión Institucional en el marco del Modelo Integrado de Planeación y gestión para mejorar la prestación del servicio.</v>
      </c>
      <c r="H494" t="str">
        <f>VLOOKUP($A494,'Plan de acci�n consolidado 2025'!$A$3:$V$504,H$1,0)</f>
        <v xml:space="preserve">Cumplimiento de productos del PAI asociados a Fortacer el Sistema Integral de Gestión Institucional para mejorar la prestación del servicio. 
</v>
      </c>
      <c r="I494" t="str">
        <f>VLOOKUP($A494,'Plan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t="str">
        <f>VLOOKUP($A494,'Plan de acci�n consolidado 2025'!$A$3:$V$504,J$1,0)</f>
        <v xml:space="preserve">PND - 5-31-5-b- Convergencia regional - Entidades públicas territoriales y nacionales fortalecidas </v>
      </c>
      <c r="K494" t="str">
        <f>VLOOKUP($A494,'Plan de acci�n consolidado 2025'!$A$3:$V$504,K$1,0)</f>
        <v>Si</v>
      </c>
      <c r="L494" t="str">
        <f>VLOOKUP($A494,'Plan de acci�n consolidado 2025'!$A$3:$V$504,L$1,0)</f>
        <v>C-3503-0200-0016-40401c</v>
      </c>
      <c r="M494" t="str">
        <f>VLOOKUP($A494,'Plan de acci�n consolidado 2025'!$A$3:$V$504,M$1,0)</f>
        <v>Política Gestión Presupuestal y Eficiencia del Gasto Público _DIMENSIÓN Direccionamiento Estratégico y Planeación</v>
      </c>
      <c r="N494" t="str">
        <f>VLOOKUP($A494,'Plan de acci�n consolidado 2025'!$A$3:$V$504,N$1,0)</f>
        <v>N/A</v>
      </c>
      <c r="O494" t="str">
        <f>VLOOKUP($A494,'Plan de acci�n consolidado 2025'!$A$3:$V$504,O$1,0)</f>
        <v>Estudio de costos de los trámites priorizados, realizado (Estudio Realizado )</v>
      </c>
      <c r="P494">
        <f>VLOOKUP($A494,'Plan de acci�n consolidado 2025'!$A$3:$V$504,P$1,0)</f>
        <v>20</v>
      </c>
      <c r="Q494">
        <f>VLOOKUP($A494,'Plan de acci�n consolidado 2025'!$A$3:$V$504,Q$1,0)</f>
        <v>1</v>
      </c>
      <c r="R494" t="str">
        <f>VLOOKUP($A494,'Plan de acci�n consolidado 2025'!$A$3:$V$504,R$1,0)</f>
        <v>Númerica</v>
      </c>
      <c r="S494" t="str">
        <f>VLOOKUP($A494,'Plan de acci�n consolidado 2025'!$A$3:$V$504,S$1,0)</f>
        <v># de Estudios realizado / 1 Estudio programado</v>
      </c>
      <c r="T494" s="183" t="str">
        <f>VLOOKUP($A494,'Plan de acci�n consolidado 2025'!$A$3:$V$504,T$1,0)</f>
        <v>2025-05-05</v>
      </c>
      <c r="U494" s="183" t="str">
        <f>VLOOKUP($A494,'Plan de acci�n consolidado 2025'!$A$3:$V$504,U$1,0)</f>
        <v>2025-11-20</v>
      </c>
      <c r="V494" t="str">
        <f>VLOOKUP($A494,'Plan de acci�n consolidado 2025'!$A$3:$V$504,V$1,0)</f>
        <v>30-OFICINA ASESORA DE PLANEACIÓN;
37-GRUPO DE TRABAJO DE ESTUDIOS ECONÓMICOS</v>
      </c>
      <c r="W494"/>
      <c r="X494"/>
    </row>
    <row r="495" spans="1:24" x14ac:dyDescent="0.25">
      <c r="A495" s="31" t="s">
        <v>1126</v>
      </c>
      <c r="B495" t="str">
        <f>VLOOKUP($A495,'Plan de acci�n consolidado 2025'!$A$3:$V$504,B$1,0)</f>
        <v>30-OFICINA ASESORA DE PLANEACIÓN</v>
      </c>
      <c r="C495">
        <f>VLOOKUP($A495,'Plan de acci�n consolidado 2025'!$A$3:$V$504,C$1,0)</f>
        <v>3</v>
      </c>
      <c r="D495" t="str">
        <f>VLOOKUP($A495,'Plan de acci�n consolidado 2025'!$A$3:$V$504,D$1,0)</f>
        <v>Actividad propia</v>
      </c>
      <c r="E495" t="str">
        <f>VLOOKUP($A495,'Plan de acci�n consolidado 2025'!$A$3:$V$504,E$1,0)</f>
        <v>30.4.1</v>
      </c>
      <c r="F495" t="str">
        <f>VLOOKUP($A495,'Plan de acci�n consolidado 2025'!$A$3:$V$504,F$1,0)</f>
        <v>N/A</v>
      </c>
      <c r="G495" t="str">
        <f>VLOOKUP($A495,'Plan de acci�n consolidado 2025'!$A$3:$V$504,G$1,0)</f>
        <v>N/A</v>
      </c>
      <c r="H495" t="str">
        <f>VLOOKUP($A495,'Plan de acci�n consolidado 2025'!$A$3:$V$504,H$1,0)</f>
        <v>N/A</v>
      </c>
      <c r="I495" t="str">
        <f>VLOOKUP($A495,'Plan de acci�n consolidado 2025'!$A$3:$V$504,I$1,0)</f>
        <v>N/A</v>
      </c>
      <c r="J495" t="str">
        <f>VLOOKUP($A495,'Plan de acci�n consolidado 2025'!$A$3:$V$504,J$1,0)</f>
        <v>N/A</v>
      </c>
      <c r="K495" t="str">
        <f>VLOOKUP($A495,'Plan de acci�n consolidado 2025'!$A$3:$V$504,K$1,0)</f>
        <v>N/A</v>
      </c>
      <c r="L495" t="str">
        <f>VLOOKUP($A495,'Plan de acci�n consolidado 2025'!$A$3:$V$504,L$1,0)</f>
        <v>N/A</v>
      </c>
      <c r="M495" t="str">
        <f>VLOOKUP($A495,'Plan de acci�n consolidado 2025'!$A$3:$V$504,M$1,0)</f>
        <v>N/A</v>
      </c>
      <c r="N495" t="str">
        <f>VLOOKUP($A495,'Plan de acci�n consolidado 2025'!$A$3:$V$504,N$1,0)</f>
        <v>N/A</v>
      </c>
      <c r="O495" t="str">
        <f>VLOOKUP($A495,'Plan de acci�n consolidado 2025'!$A$3:$V$504,O$1,0)</f>
        <v>Priorizar los trámites objeto del estudio de costeo (Documento con la priorización de trámites)</v>
      </c>
      <c r="P495">
        <f>VLOOKUP($A495,'Plan de acci�n consolidado 2025'!$A$3:$V$504,P$1,0)</f>
        <v>10</v>
      </c>
      <c r="Q495">
        <f>VLOOKUP($A495,'Plan de acci�n consolidado 2025'!$A$3:$V$504,Q$1,0)</f>
        <v>1</v>
      </c>
      <c r="R495" t="str">
        <f>VLOOKUP($A495,'Plan de acci�n consolidado 2025'!$A$3:$V$504,R$1,0)</f>
        <v>Númerica</v>
      </c>
      <c r="S495" t="str">
        <f>VLOOKUP($A495,'Plan de acci�n consolidado 2025'!$A$3:$V$504,S$1,0)</f>
        <v># de Documento con la priorización realizado / 1 Documento programado</v>
      </c>
      <c r="T495" s="183" t="str">
        <f>VLOOKUP($A495,'Plan de acci�n consolidado 2025'!$A$3:$V$504,T$1,0)</f>
        <v>2025-05-05</v>
      </c>
      <c r="U495" s="183" t="str">
        <f>VLOOKUP($A495,'Plan de acci�n consolidado 2025'!$A$3:$V$504,U$1,0)</f>
        <v>2025-06-06</v>
      </c>
      <c r="V495" t="str">
        <f>VLOOKUP($A495,'Plan de acci�n consolidado 2025'!$A$3:$V$504,V$1,0)</f>
        <v>30-OFICINA ASESORA DE PLANEACIÓN</v>
      </c>
      <c r="W495"/>
      <c r="X495"/>
    </row>
    <row r="496" spans="1:24" x14ac:dyDescent="0.25">
      <c r="A496" s="31" t="s">
        <v>1128</v>
      </c>
      <c r="B496" t="str">
        <f>VLOOKUP($A496,'Plan de acci�n consolidado 2025'!$A$3:$V$504,B$1,0)</f>
        <v>30-OFICINA ASESORA DE PLANEACIÓN</v>
      </c>
      <c r="C496">
        <f>VLOOKUP($A496,'Plan de acci�n consolidado 2025'!$A$3:$V$504,C$1,0)</f>
        <v>3</v>
      </c>
      <c r="D496" t="str">
        <f>VLOOKUP($A496,'Plan de acci�n consolidado 2025'!$A$3:$V$504,D$1,0)</f>
        <v>Actividad propia</v>
      </c>
      <c r="E496" t="str">
        <f>VLOOKUP($A496,'Plan de acci�n consolidado 2025'!$A$3:$V$504,E$1,0)</f>
        <v>30.4.2</v>
      </c>
      <c r="F496" t="str">
        <f>VLOOKUP($A496,'Plan de acci�n consolidado 2025'!$A$3:$V$504,F$1,0)</f>
        <v>N/A</v>
      </c>
      <c r="G496" t="str">
        <f>VLOOKUP($A496,'Plan de acci�n consolidado 2025'!$A$3:$V$504,G$1,0)</f>
        <v>N/A</v>
      </c>
      <c r="H496" t="str">
        <f>VLOOKUP($A496,'Plan de acci�n consolidado 2025'!$A$3:$V$504,H$1,0)</f>
        <v>N/A</v>
      </c>
      <c r="I496" t="str">
        <f>VLOOKUP($A496,'Plan de acci�n consolidado 2025'!$A$3:$V$504,I$1,0)</f>
        <v>N/A</v>
      </c>
      <c r="J496" t="str">
        <f>VLOOKUP($A496,'Plan de acci�n consolidado 2025'!$A$3:$V$504,J$1,0)</f>
        <v>N/A</v>
      </c>
      <c r="K496" t="str">
        <f>VLOOKUP($A496,'Plan de acci�n consolidado 2025'!$A$3:$V$504,K$1,0)</f>
        <v>N/A</v>
      </c>
      <c r="L496" t="str">
        <f>VLOOKUP($A496,'Plan de acci�n consolidado 2025'!$A$3:$V$504,L$1,0)</f>
        <v>N/A</v>
      </c>
      <c r="M496" t="str">
        <f>VLOOKUP($A496,'Plan de acci�n consolidado 2025'!$A$3:$V$504,M$1,0)</f>
        <v>N/A</v>
      </c>
      <c r="N496" t="str">
        <f>VLOOKUP($A496,'Plan de acci�n consolidado 2025'!$A$3:$V$504,N$1,0)</f>
        <v>N/A</v>
      </c>
      <c r="O496" t="str">
        <f>VLOOKUP($A496,'Plan de acci�n consolidado 2025'!$A$3:$V$504,O$1,0)</f>
        <v>Recopilar la información necesaria para realizar el estudio de costeo de uno de los trámites priorizados  (Documento que relacione la documentación recopilada)</v>
      </c>
      <c r="P496">
        <f>VLOOKUP($A496,'Plan de acci�n consolidado 2025'!$A$3:$V$504,P$1,0)</f>
        <v>8</v>
      </c>
      <c r="Q496">
        <f>VLOOKUP($A496,'Plan de acci�n consolidado 2025'!$A$3:$V$504,Q$1,0)</f>
        <v>100</v>
      </c>
      <c r="R496" t="str">
        <f>VLOOKUP($A496,'Plan de acci�n consolidado 2025'!$A$3:$V$504,R$1,0)</f>
        <v>Porcentual</v>
      </c>
      <c r="S496" t="str">
        <f>VLOOKUP($A496,'Plan de acci�n consolidado 2025'!$A$3:$V$504,S$1,0)</f>
        <v>% de Documentación recopilada / 100% de Documentación a recopilar</v>
      </c>
      <c r="T496" s="183" t="str">
        <f>VLOOKUP($A496,'Plan de acci�n consolidado 2025'!$A$3:$V$504,T$1,0)</f>
        <v>2025-06-09</v>
      </c>
      <c r="U496" s="183" t="str">
        <f>VLOOKUP($A496,'Plan de acci�n consolidado 2025'!$A$3:$V$504,U$1,0)</f>
        <v>2025-08-15</v>
      </c>
      <c r="V496" t="str">
        <f>VLOOKUP($A496,'Plan de acci�n consolidado 2025'!$A$3:$V$504,V$1,0)</f>
        <v>30-OFICINA ASESORA DE PLANEACIÓN;
37-GRUPO DE TRABAJO DE ESTUDIOS ECONÓMICOS</v>
      </c>
      <c r="W496"/>
      <c r="X496"/>
    </row>
    <row r="497" spans="1:24" x14ac:dyDescent="0.25">
      <c r="A497" s="31" t="s">
        <v>1130</v>
      </c>
      <c r="B497" t="str">
        <f>VLOOKUP($A497,'Plan de acci�n consolidado 2025'!$A$3:$V$504,B$1,0)</f>
        <v>30-OFICINA ASESORA DE PLANEACIÓN</v>
      </c>
      <c r="C497">
        <f>VLOOKUP($A497,'Plan de acci�n consolidado 2025'!$A$3:$V$504,C$1,0)</f>
        <v>3</v>
      </c>
      <c r="D497" t="str">
        <f>VLOOKUP($A497,'Plan de acci�n consolidado 2025'!$A$3:$V$504,D$1,0)</f>
        <v>Actividad propia</v>
      </c>
      <c r="E497" t="str">
        <f>VLOOKUP($A497,'Plan de acci�n consolidado 2025'!$A$3:$V$504,E$1,0)</f>
        <v>30.4.3</v>
      </c>
      <c r="F497" t="str">
        <f>VLOOKUP($A497,'Plan de acci�n consolidado 2025'!$A$3:$V$504,F$1,0)</f>
        <v>N/A</v>
      </c>
      <c r="G497" t="str">
        <f>VLOOKUP($A497,'Plan de acci�n consolidado 2025'!$A$3:$V$504,G$1,0)</f>
        <v>N/A</v>
      </c>
      <c r="H497" t="str">
        <f>VLOOKUP($A497,'Plan de acci�n consolidado 2025'!$A$3:$V$504,H$1,0)</f>
        <v>N/A</v>
      </c>
      <c r="I497" t="str">
        <f>VLOOKUP($A497,'Plan de acci�n consolidado 2025'!$A$3:$V$504,I$1,0)</f>
        <v>N/A</v>
      </c>
      <c r="J497" t="str">
        <f>VLOOKUP($A497,'Plan de acci�n consolidado 2025'!$A$3:$V$504,J$1,0)</f>
        <v>N/A</v>
      </c>
      <c r="K497" t="str">
        <f>VLOOKUP($A497,'Plan de acci�n consolidado 2025'!$A$3:$V$504,K$1,0)</f>
        <v>N/A</v>
      </c>
      <c r="L497" t="str">
        <f>VLOOKUP($A497,'Plan de acci�n consolidado 2025'!$A$3:$V$504,L$1,0)</f>
        <v>N/A</v>
      </c>
      <c r="M497" t="str">
        <f>VLOOKUP($A497,'Plan de acci�n consolidado 2025'!$A$3:$V$504,M$1,0)</f>
        <v>N/A</v>
      </c>
      <c r="N497" t="str">
        <f>VLOOKUP($A497,'Plan de acci�n consolidado 2025'!$A$3:$V$504,N$1,0)</f>
        <v>N/A</v>
      </c>
      <c r="O497" t="str">
        <f>VLOOKUP($A497,'Plan de acci�n consolidado 2025'!$A$3:$V$504,O$1,0)</f>
        <v>Recopilar la información necesaria para realizar el estudio de costeo de los demás trámites priorizados (Documento que relacione la documentación recopilada)</v>
      </c>
      <c r="P497">
        <f>VLOOKUP($A497,'Plan de acci�n consolidado 2025'!$A$3:$V$504,P$1,0)</f>
        <v>22</v>
      </c>
      <c r="Q497">
        <f>VLOOKUP($A497,'Plan de acci�n consolidado 2025'!$A$3:$V$504,Q$1,0)</f>
        <v>100</v>
      </c>
      <c r="R497" t="str">
        <f>VLOOKUP($A497,'Plan de acci�n consolidado 2025'!$A$3:$V$504,R$1,0)</f>
        <v>Porcentual</v>
      </c>
      <c r="S497" t="str">
        <f>VLOOKUP($A497,'Plan de acci�n consolidado 2025'!$A$3:$V$504,S$1,0)</f>
        <v>% de Documentación recopilada / 100% de Documentación a recopilar</v>
      </c>
      <c r="T497" s="183" t="str">
        <f>VLOOKUP($A497,'Plan de acci�n consolidado 2025'!$A$3:$V$504,T$1,0)</f>
        <v>2025-08-18</v>
      </c>
      <c r="U497" s="183" t="str">
        <f>VLOOKUP($A497,'Plan de acci�n consolidado 2025'!$A$3:$V$504,U$1,0)</f>
        <v>2025-09-26</v>
      </c>
      <c r="V497" t="str">
        <f>VLOOKUP($A497,'Plan de acci�n consolidado 2025'!$A$3:$V$504,V$1,0)</f>
        <v>30-OFICINA ASESORA DE PLANEACIÓN;
37-GRUPO DE TRABAJO DE ESTUDIOS ECONÓMICOS</v>
      </c>
      <c r="W497"/>
      <c r="X497"/>
    </row>
    <row r="498" spans="1:24" x14ac:dyDescent="0.25">
      <c r="A498" s="31" t="s">
        <v>1132</v>
      </c>
      <c r="B498" t="str">
        <f>VLOOKUP($A498,'Plan de acci�n consolidado 2025'!$A$3:$V$504,B$1,0)</f>
        <v>30-OFICINA ASESORA DE PLANEACIÓN</v>
      </c>
      <c r="C498">
        <f>VLOOKUP($A498,'Plan de acci�n consolidado 2025'!$A$3:$V$504,C$1,0)</f>
        <v>3</v>
      </c>
      <c r="D498" t="str">
        <f>VLOOKUP($A498,'Plan de acci�n consolidado 2025'!$A$3:$V$504,D$1,0)</f>
        <v>Actividad propia</v>
      </c>
      <c r="E498" t="str">
        <f>VLOOKUP($A498,'Plan de acci�n consolidado 2025'!$A$3:$V$504,E$1,0)</f>
        <v>30.4.4</v>
      </c>
      <c r="F498" t="str">
        <f>VLOOKUP($A498,'Plan de acci�n consolidado 2025'!$A$3:$V$504,F$1,0)</f>
        <v>N/A</v>
      </c>
      <c r="G498" t="str">
        <f>VLOOKUP($A498,'Plan de acci�n consolidado 2025'!$A$3:$V$504,G$1,0)</f>
        <v>N/A</v>
      </c>
      <c r="H498" t="str">
        <f>VLOOKUP($A498,'Plan de acci�n consolidado 2025'!$A$3:$V$504,H$1,0)</f>
        <v>N/A</v>
      </c>
      <c r="I498" t="str">
        <f>VLOOKUP($A498,'Plan de acci�n consolidado 2025'!$A$3:$V$504,I$1,0)</f>
        <v>N/A</v>
      </c>
      <c r="J498" t="str">
        <f>VLOOKUP($A498,'Plan de acci�n consolidado 2025'!$A$3:$V$504,J$1,0)</f>
        <v>N/A</v>
      </c>
      <c r="K498" t="str">
        <f>VLOOKUP($A498,'Plan de acci�n consolidado 2025'!$A$3:$V$504,K$1,0)</f>
        <v>N/A</v>
      </c>
      <c r="L498" t="str">
        <f>VLOOKUP($A498,'Plan de acci�n consolidado 2025'!$A$3:$V$504,L$1,0)</f>
        <v>N/A</v>
      </c>
      <c r="M498" t="str">
        <f>VLOOKUP($A498,'Plan de acci�n consolidado 2025'!$A$3:$V$504,M$1,0)</f>
        <v>N/A</v>
      </c>
      <c r="N498" t="str">
        <f>VLOOKUP($A498,'Plan de acci�n consolidado 2025'!$A$3:$V$504,N$1,0)</f>
        <v>N/A</v>
      </c>
      <c r="O498" t="str">
        <f>VLOOKUP($A498,'Plan de acci�n consolidado 2025'!$A$3:$V$504,O$1,0)</f>
        <v>Realizar estudio de costo de los trámites priorizados (Estudio Realizado)</v>
      </c>
      <c r="P498">
        <f>VLOOKUP($A498,'Plan de acci�n consolidado 2025'!$A$3:$V$504,P$1,0)</f>
        <v>50</v>
      </c>
      <c r="Q498">
        <f>VLOOKUP($A498,'Plan de acci�n consolidado 2025'!$A$3:$V$504,Q$1,0)</f>
        <v>1</v>
      </c>
      <c r="R498" t="str">
        <f>VLOOKUP($A498,'Plan de acci�n consolidado 2025'!$A$3:$V$504,R$1,0)</f>
        <v>Númerica</v>
      </c>
      <c r="S498" t="str">
        <f>VLOOKUP($A498,'Plan de acci�n consolidado 2025'!$A$3:$V$504,S$1,0)</f>
        <v># de Estudio realizado / 1 Estudio programado</v>
      </c>
      <c r="T498" s="183" t="str">
        <f>VLOOKUP($A498,'Plan de acci�n consolidado 2025'!$A$3:$V$504,T$1,0)</f>
        <v>2025-07-16</v>
      </c>
      <c r="U498" s="183" t="str">
        <f>VLOOKUP($A498,'Plan de acci�n consolidado 2025'!$A$3:$V$504,U$1,0)</f>
        <v>2025-09-29</v>
      </c>
      <c r="V498" t="str">
        <f>VLOOKUP($A498,'Plan de acci�n consolidado 2025'!$A$3:$V$504,V$1,0)</f>
        <v>30-OFICINA ASESORA DE PLANEACIÓN;
37-GRUPO DE TRABAJO DE ESTUDIOS ECONÓMICOS</v>
      </c>
      <c r="W498"/>
      <c r="X498"/>
    </row>
    <row r="499" spans="1:24" x14ac:dyDescent="0.25">
      <c r="A499" s="31" t="s">
        <v>1878</v>
      </c>
      <c r="B499" t="str">
        <f>VLOOKUP($A499,'Plan de acci�n consolidado 2025'!$A$3:$V$504,B$1,0)</f>
        <v>30-OFICINA ASESORA DE PLANEACIÓN</v>
      </c>
      <c r="C499">
        <f>VLOOKUP($A499,'Plan de acci�n consolidado 2025'!$A$3:$V$504,C$1,0)</f>
        <v>3</v>
      </c>
      <c r="D499" t="str">
        <f>VLOOKUP($A499,'Plan de acci�n consolidado 2025'!$A$3:$V$504,D$1,0)</f>
        <v>Actividad propia</v>
      </c>
      <c r="E499" t="str">
        <f>VLOOKUP($A499,'Plan de acci�n consolidado 2025'!$A$3:$V$504,E$1,0)</f>
        <v>30.4.5</v>
      </c>
      <c r="F499" t="str">
        <f>VLOOKUP($A499,'Plan de acci�n consolidado 2025'!$A$3:$V$504,F$1,0)</f>
        <v>N/A</v>
      </c>
      <c r="G499" t="str">
        <f>VLOOKUP($A499,'Plan de acci�n consolidado 2025'!$A$3:$V$504,G$1,0)</f>
        <v>N/A</v>
      </c>
      <c r="H499" t="str">
        <f>VLOOKUP($A499,'Plan de acci�n consolidado 2025'!$A$3:$V$504,H$1,0)</f>
        <v>N/A</v>
      </c>
      <c r="I499" t="str">
        <f>VLOOKUP($A499,'Plan de acci�n consolidado 2025'!$A$3:$V$504,I$1,0)</f>
        <v>N/A</v>
      </c>
      <c r="J499" t="str">
        <f>VLOOKUP($A499,'Plan de acci�n consolidado 2025'!$A$3:$V$504,J$1,0)</f>
        <v>N/A</v>
      </c>
      <c r="K499" t="str">
        <f>VLOOKUP($A499,'Plan de acci�n consolidado 2025'!$A$3:$V$504,K$1,0)</f>
        <v>N/A</v>
      </c>
      <c r="L499" t="str">
        <f>VLOOKUP($A499,'Plan de acci�n consolidado 2025'!$A$3:$V$504,L$1,0)</f>
        <v>N/A</v>
      </c>
      <c r="M499" t="str">
        <f>VLOOKUP($A499,'Plan de acci�n consolidado 2025'!$A$3:$V$504,M$1,0)</f>
        <v>N/A</v>
      </c>
      <c r="N499" t="str">
        <f>VLOOKUP($A499,'Plan de acci�n consolidado 2025'!$A$3:$V$504,N$1,0)</f>
        <v>N/A</v>
      </c>
      <c r="O499" t="str">
        <f>VLOOKUP($A499,'Plan de acci�n consolidado 2025'!$A$3:$V$504,O$1,0)</f>
        <v>Socializar los resultados del estudio con los jefes de las áreas responsables de los trámites costeados (Correo electronico con el envío del estudio realizado  /  Listas de asistencia a reunion de socialización)</v>
      </c>
      <c r="P499">
        <f>VLOOKUP($A499,'Plan de acci�n consolidado 2025'!$A$3:$V$504,P$1,0)</f>
        <v>10</v>
      </c>
      <c r="Q499">
        <f>VLOOKUP($A499,'Plan de acci�n consolidado 2025'!$A$3:$V$504,Q$1,0)</f>
        <v>1</v>
      </c>
      <c r="R499" t="str">
        <f>VLOOKUP($A499,'Plan de acci�n consolidado 2025'!$A$3:$V$504,R$1,0)</f>
        <v>Númerica</v>
      </c>
      <c r="S499" t="str">
        <f>VLOOKUP($A499,'Plan de acci�n consolidado 2025'!$A$3:$V$504,S$1,0)</f>
        <v># de Estudio realizado / 1 Estudio a socializar</v>
      </c>
      <c r="T499" s="183" t="str">
        <f>VLOOKUP($A499,'Plan de acci�n consolidado 2025'!$A$3:$V$504,T$1,0)</f>
        <v>2025-11-03</v>
      </c>
      <c r="U499" s="183" t="str">
        <f>VLOOKUP($A499,'Plan de acci�n consolidado 2025'!$A$3:$V$504,U$1,0)</f>
        <v>2025-11-20</v>
      </c>
      <c r="V499" t="str">
        <f>VLOOKUP($A499,'Plan de acci�n consolidado 2025'!$A$3:$V$504,V$1,0)</f>
        <v>30-OFICINA ASESORA DE PLANEACIÓN;
37-GRUPO DE TRABAJO DE ESTUDIOS ECONÓMICOS</v>
      </c>
      <c r="W499"/>
      <c r="X499"/>
    </row>
    <row r="500" spans="1:24" x14ac:dyDescent="0.25">
      <c r="A500" s="31" t="s">
        <v>1134</v>
      </c>
      <c r="B500" t="str">
        <f>VLOOKUP($A500,'Plan de acci�n consolidado 2025'!$A$3:$V$504,B$1,0)</f>
        <v>30-OFICINA ASESORA DE PLANEACIÓN</v>
      </c>
      <c r="C500">
        <f>VLOOKUP($A500,'Plan de acci�n consolidado 2025'!$A$3:$V$504,C$1,0)</f>
        <v>3</v>
      </c>
      <c r="D500" t="str">
        <f>VLOOKUP($A500,'Plan de acci�n consolidado 2025'!$A$3:$V$504,D$1,0)</f>
        <v>Producto</v>
      </c>
      <c r="E500" t="str">
        <f>VLOOKUP($A500,'Plan de acci�n consolidado 2025'!$A$3:$V$504,E$1,0)</f>
        <v>30.5</v>
      </c>
      <c r="F500" t="str">
        <f>VLOOKUP($A500,'Plan de acci�n consolidado 2025'!$A$3:$V$504,F$1,0)</f>
        <v>Operativo</v>
      </c>
      <c r="G500" t="str">
        <f>VLOOKUP($A500,'Plan de acci�n consolidado 2025'!$A$3:$V$504,G$1,0)</f>
        <v>Fortalecer el Sistema Integral de Gestión Institucional en el marco del Modelo Integrado de Planeación y gestión para mejorar la prestación del servicio.</v>
      </c>
      <c r="H500" t="str">
        <f>VLOOKUP($A500,'Plan de acci�n consolidado 2025'!$A$3:$V$504,H$1,0)</f>
        <v xml:space="preserve">Cumplimiento de productos del PAI asociados a Fortacer el Sistema Integral de Gestión Institucional para mejorar la prestación del servicio. 
</v>
      </c>
      <c r="I500" t="str">
        <f>VLOOKUP($A500,'Plan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t="str">
        <f>VLOOKUP($A500,'Plan de acci�n consolidado 2025'!$A$3:$V$504,J$1,0)</f>
        <v>N/A</v>
      </c>
      <c r="K500" t="str">
        <f>VLOOKUP($A500,'Plan de acci�n consolidado 2025'!$A$3:$V$504,K$1,0)</f>
        <v>No</v>
      </c>
      <c r="L500" t="str">
        <f>VLOOKUP($A500,'Plan de acci�n consolidado 2025'!$A$3:$V$504,L$1,0)</f>
        <v>N/A</v>
      </c>
      <c r="M500" t="str">
        <f>VLOOKUP($A500,'Plan de acci�n consolidado 2025'!$A$3:$V$504,M$1,0)</f>
        <v>Política Simplificación, Racionalización y Estandarización de trámites _DIMENSIÓN Gestión con Valores para Resultados</v>
      </c>
      <c r="N500" t="str">
        <f>VLOOKUP($A500,'Plan de acci�n consolidado 2025'!$A$3:$V$504,N$1,0)</f>
        <v>N/A</v>
      </c>
      <c r="O500" t="str">
        <f>VLOOKUP($A500,'Plan de acci�n consolidado 2025'!$A$3:$V$504,O$1,0)</f>
        <v>Estrategia de racionalización de trámites implementada</v>
      </c>
      <c r="P500">
        <f>VLOOKUP($A500,'Plan de acci�n consolidado 2025'!$A$3:$V$504,P$1,0)</f>
        <v>20</v>
      </c>
      <c r="Q500">
        <f>VLOOKUP($A500,'Plan de acci�n consolidado 2025'!$A$3:$V$504,Q$1,0)</f>
        <v>100</v>
      </c>
      <c r="R500" t="str">
        <f>VLOOKUP($A500,'Plan de acci�n consolidado 2025'!$A$3:$V$504,R$1,0)</f>
        <v>Porcentual</v>
      </c>
      <c r="S500" t="str">
        <f>VLOOKUP($A500,'Plan de acci�n consolidado 2025'!$A$3:$V$504,S$1,0)</f>
        <v>% de Estrategia implementada / 100% de Estrategia a implementada</v>
      </c>
      <c r="T500" s="183" t="str">
        <f>VLOOKUP($A500,'Plan de acci�n consolidado 2025'!$A$3:$V$504,T$1,0)</f>
        <v>2025-01-15</v>
      </c>
      <c r="U500" s="183" t="str">
        <f>VLOOKUP($A500,'Plan de acci�n consolidado 2025'!$A$3:$V$504,U$1,0)</f>
        <v>2025-12-22</v>
      </c>
      <c r="V500" t="str">
        <f>VLOOKUP($A500,'Plan de acci�n consolidado 2025'!$A$3:$V$504,V$1,0)</f>
        <v>30-OFICINA ASESORA DE PLANEACIÓN</v>
      </c>
      <c r="W500"/>
      <c r="X500"/>
    </row>
    <row r="501" spans="1:24" x14ac:dyDescent="0.25">
      <c r="A501" s="31" t="s">
        <v>1137</v>
      </c>
      <c r="B501" t="str">
        <f>VLOOKUP($A501,'Plan de acci�n consolidado 2025'!$A$3:$V$504,B$1,0)</f>
        <v>30-OFICINA ASESORA DE PLANEACIÓN</v>
      </c>
      <c r="C501">
        <f>VLOOKUP($A501,'Plan de acci�n consolidado 2025'!$A$3:$V$504,C$1,0)</f>
        <v>3</v>
      </c>
      <c r="D501" t="str">
        <f>VLOOKUP($A501,'Plan de acci�n consolidado 2025'!$A$3:$V$504,D$1,0)</f>
        <v>Actividad propia</v>
      </c>
      <c r="E501" t="str">
        <f>VLOOKUP($A501,'Plan de acci�n consolidado 2025'!$A$3:$V$504,E$1,0)</f>
        <v>30.5.1</v>
      </c>
      <c r="F501" t="str">
        <f>VLOOKUP($A501,'Plan de acci�n consolidado 2025'!$A$3:$V$504,F$1,0)</f>
        <v>N/A</v>
      </c>
      <c r="G501" t="str">
        <f>VLOOKUP($A501,'Plan de acci�n consolidado 2025'!$A$3:$V$504,G$1,0)</f>
        <v>N/A</v>
      </c>
      <c r="H501" t="str">
        <f>VLOOKUP($A501,'Plan de acci�n consolidado 2025'!$A$3:$V$504,H$1,0)</f>
        <v>N/A</v>
      </c>
      <c r="I501" t="str">
        <f>VLOOKUP($A501,'Plan de acci�n consolidado 2025'!$A$3:$V$504,I$1,0)</f>
        <v>N/A</v>
      </c>
      <c r="J501" t="str">
        <f>VLOOKUP($A501,'Plan de acci�n consolidado 2025'!$A$3:$V$504,J$1,0)</f>
        <v>N/A</v>
      </c>
      <c r="K501" t="str">
        <f>VLOOKUP($A501,'Plan de acci�n consolidado 2025'!$A$3:$V$504,K$1,0)</f>
        <v>N/A</v>
      </c>
      <c r="L501" t="str">
        <f>VLOOKUP($A501,'Plan de acci�n consolidado 2025'!$A$3:$V$504,L$1,0)</f>
        <v>N/A</v>
      </c>
      <c r="M501" t="str">
        <f>VLOOKUP($A501,'Plan de acci�n consolidado 2025'!$A$3:$V$504,M$1,0)</f>
        <v>N/A</v>
      </c>
      <c r="N501" t="str">
        <f>VLOOKUP($A501,'Plan de acci�n consolidado 2025'!$A$3:$V$504,N$1,0)</f>
        <v>N/A</v>
      </c>
      <c r="O501" t="str">
        <f>VLOOKUP($A501,'Plan de acci�n consolidado 2025'!$A$3:$V$504,O$1,0)</f>
        <v>Elaborar el plan de trabajo de la estrategia de racionalización de trámites</v>
      </c>
      <c r="P501">
        <f>VLOOKUP($A501,'Plan de acci�n consolidado 2025'!$A$3:$V$504,P$1,0)</f>
        <v>20</v>
      </c>
      <c r="Q501">
        <f>VLOOKUP($A501,'Plan de acci�n consolidado 2025'!$A$3:$V$504,Q$1,0)</f>
        <v>1</v>
      </c>
      <c r="R501" t="str">
        <f>VLOOKUP($A501,'Plan de acci�n consolidado 2025'!$A$3:$V$504,R$1,0)</f>
        <v>Númerica</v>
      </c>
      <c r="S501" t="str">
        <f>VLOOKUP($A501,'Plan de acci�n consolidado 2025'!$A$3:$V$504,S$1,0)</f>
        <v># de Plan de trabajo elaborado / 1 Plan de trabajo a elaborar</v>
      </c>
      <c r="T501" s="183" t="str">
        <f>VLOOKUP($A501,'Plan de acci�n consolidado 2025'!$A$3:$V$504,T$1,0)</f>
        <v>2025-01-15</v>
      </c>
      <c r="U501" s="183" t="str">
        <f>VLOOKUP($A501,'Plan de acci�n consolidado 2025'!$A$3:$V$504,U$1,0)</f>
        <v>2025-03-28</v>
      </c>
      <c r="V501" t="str">
        <f>VLOOKUP($A501,'Plan de acci�n consolidado 2025'!$A$3:$V$504,V$1,0)</f>
        <v>30-OFICINA ASESORA DE PLANEACIÓN</v>
      </c>
      <c r="W501"/>
      <c r="X501"/>
    </row>
    <row r="502" spans="1:24" x14ac:dyDescent="0.25">
      <c r="A502" s="31" t="s">
        <v>1139</v>
      </c>
      <c r="B502" t="str">
        <f>VLOOKUP($A502,'Plan de acci�n consolidado 2025'!$A$3:$V$504,B$1,0)</f>
        <v>30-OFICINA ASESORA DE PLANEACIÓN</v>
      </c>
      <c r="C502">
        <f>VLOOKUP($A502,'Plan de acci�n consolidado 2025'!$A$3:$V$504,C$1,0)</f>
        <v>3</v>
      </c>
      <c r="D502" t="str">
        <f>VLOOKUP($A502,'Plan de acci�n consolidado 2025'!$A$3:$V$504,D$1,0)</f>
        <v>Actividad propia</v>
      </c>
      <c r="E502" t="str">
        <f>VLOOKUP($A502,'Plan de acci�n consolidado 2025'!$A$3:$V$504,E$1,0)</f>
        <v>30.5.2</v>
      </c>
      <c r="F502" t="str">
        <f>VLOOKUP($A502,'Plan de acci�n consolidado 2025'!$A$3:$V$504,F$1,0)</f>
        <v>N/A</v>
      </c>
      <c r="G502" t="str">
        <f>VLOOKUP($A502,'Plan de acci�n consolidado 2025'!$A$3:$V$504,G$1,0)</f>
        <v>N/A</v>
      </c>
      <c r="H502" t="str">
        <f>VLOOKUP($A502,'Plan de acci�n consolidado 2025'!$A$3:$V$504,H$1,0)</f>
        <v>N/A</v>
      </c>
      <c r="I502" t="str">
        <f>VLOOKUP($A502,'Plan de acci�n consolidado 2025'!$A$3:$V$504,I$1,0)</f>
        <v>N/A</v>
      </c>
      <c r="J502" t="str">
        <f>VLOOKUP($A502,'Plan de acci�n consolidado 2025'!$A$3:$V$504,J$1,0)</f>
        <v>N/A</v>
      </c>
      <c r="K502" t="str">
        <f>VLOOKUP($A502,'Plan de acci�n consolidado 2025'!$A$3:$V$504,K$1,0)</f>
        <v>N/A</v>
      </c>
      <c r="L502" t="str">
        <f>VLOOKUP($A502,'Plan de acci�n consolidado 2025'!$A$3:$V$504,L$1,0)</f>
        <v>N/A</v>
      </c>
      <c r="M502" t="str">
        <f>VLOOKUP($A502,'Plan de acci�n consolidado 2025'!$A$3:$V$504,M$1,0)</f>
        <v>N/A</v>
      </c>
      <c r="N502" t="str">
        <f>VLOOKUP($A502,'Plan de acci�n consolidado 2025'!$A$3:$V$504,N$1,0)</f>
        <v>N/A</v>
      </c>
      <c r="O502" t="str">
        <f>VLOOKUP($A502,'Plan de acci�n consolidado 2025'!$A$3:$V$504,O$1,0)</f>
        <v>Ejecutar el plan de trabajo de la estrategia de racionalización de trámites</v>
      </c>
      <c r="P502">
        <f>VLOOKUP($A502,'Plan de acci�n consolidado 2025'!$A$3:$V$504,P$1,0)</f>
        <v>80</v>
      </c>
      <c r="Q502">
        <f>VLOOKUP($A502,'Plan de acci�n consolidado 2025'!$A$3:$V$504,Q$1,0)</f>
        <v>100</v>
      </c>
      <c r="R502" t="str">
        <f>VLOOKUP($A502,'Plan de acci�n consolidado 2025'!$A$3:$V$504,R$1,0)</f>
        <v>Porcentual</v>
      </c>
      <c r="S502" t="str">
        <f>VLOOKUP($A502,'Plan de acci�n consolidado 2025'!$A$3:$V$504,S$1,0)</f>
        <v>% de Plan de trabajo ejecutado / 100% de Plan de trabajo por ejecutar</v>
      </c>
      <c r="T502" s="183" t="str">
        <f>VLOOKUP($A502,'Plan de acci�n consolidado 2025'!$A$3:$V$504,T$1,0)</f>
        <v>2025-03-28</v>
      </c>
      <c r="U502" s="183" t="str">
        <f>VLOOKUP($A502,'Plan de acci�n consolidado 2025'!$A$3:$V$504,U$1,0)</f>
        <v>2025-12-22</v>
      </c>
      <c r="V502" t="str">
        <f>VLOOKUP($A502,'Plan de acci�n consolidado 2025'!$A$3:$V$504,V$1,0)</f>
        <v>30-OFICINA ASESORA DE PLANEACIÓN</v>
      </c>
      <c r="W502"/>
      <c r="X502"/>
    </row>
    <row r="503" spans="1:24" x14ac:dyDescent="0.25">
      <c r="A503" s="31" t="s">
        <v>1141</v>
      </c>
      <c r="B503" t="str">
        <f>VLOOKUP($A503,'Plan de acci�n consolidado 2025'!$A$3:$V$504,B$1,0)</f>
        <v>30-OFICINA ASESORA DE PLANEACIÓN</v>
      </c>
      <c r="C503">
        <f>VLOOKUP($A503,'Plan de acci�n consolidado 2025'!$A$3:$V$504,C$1,0)</f>
        <v>3</v>
      </c>
      <c r="D503" t="str">
        <f>VLOOKUP($A503,'Plan de acci�n consolidado 2025'!$A$3:$V$504,D$1,0)</f>
        <v>Producto</v>
      </c>
      <c r="E503" t="str">
        <f>VLOOKUP($A503,'Plan de acci�n consolidado 2025'!$A$3:$V$504,E$1,0)</f>
        <v>30.6</v>
      </c>
      <c r="F503" t="str">
        <f>VLOOKUP($A503,'Plan de acci�n consolidado 2025'!$A$3:$V$504,F$1,0)</f>
        <v>Operativo</v>
      </c>
      <c r="G503" t="str">
        <f>VLOOKUP($A503,'Plan de acci�n consolidado 2025'!$A$3:$V$504,G$1,0)</f>
        <v>Fortalecer el Sistema Integral de Gestión Institucional en el marco del Modelo Integrado de Planeación y gestión para mejorar la prestación del servicio.</v>
      </c>
      <c r="H503" t="str">
        <f>VLOOKUP($A503,'Plan de acci�n consolidado 2025'!$A$3:$V$504,H$1,0)</f>
        <v xml:space="preserve">Cumplimiento de productos del PAI asociados a Fortacer el Sistema Integral de Gestión Institucional para mejorar la prestación del servicio. 
</v>
      </c>
      <c r="I503" t="str">
        <f>VLOOKUP($A503,'Plan de acci�n consolidado 2025'!$A$3:$V$504,I$1,0)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3" t="str">
        <f>VLOOKUP($A503,'Plan de acci�n consolidado 2025'!$A$3:$V$504,J$1,0)</f>
        <v>N/A</v>
      </c>
      <c r="K503" t="str">
        <f>VLOOKUP($A503,'Plan de acci�n consolidado 2025'!$A$3:$V$504,K$1,0)</f>
        <v>Si</v>
      </c>
      <c r="L503" t="str">
        <f>VLOOKUP($A503,'Plan de acci�n consolidado 2025'!$A$3:$V$504,L$1,0)</f>
        <v>N/A</v>
      </c>
      <c r="M503" t="str">
        <f>VLOOKUP($A503,'Plan de acci�n consolidado 2025'!$A$3:$V$504,M$1,0)</f>
        <v>Política Planeación Institucional _DIMENSIÓN Direccionamiento Estratégico y Planeación</v>
      </c>
      <c r="N503" t="str">
        <f>VLOOKUP($A503,'Plan de acci�n consolidado 2025'!$A$3:$V$504,N$1,0)</f>
        <v>DECRETO 612</v>
      </c>
      <c r="O503" t="str">
        <f>VLOOKUP($A503,'Plan de acci�n consolidado 2025'!$A$3:$V$504,O$1,0)</f>
        <v>Plan de Transparencia y Ética Publica, formulado y ejecutado</v>
      </c>
      <c r="P503">
        <f>VLOOKUP($A503,'Plan de acci�n consolidado 2025'!$A$3:$V$504,P$1,0)</f>
        <v>20</v>
      </c>
      <c r="Q503">
        <f>VLOOKUP($A503,'Plan de acci�n consolidado 2025'!$A$3:$V$504,Q$1,0)</f>
        <v>100</v>
      </c>
      <c r="R503" t="str">
        <f>VLOOKUP($A503,'Plan de acci�n consolidado 2025'!$A$3:$V$504,R$1,0)</f>
        <v>Porcentual</v>
      </c>
      <c r="S503" t="str">
        <f>VLOOKUP($A503,'Plan de acci�n consolidado 2025'!$A$3:$V$504,S$1,0)</f>
        <v>% de Estrategia implementada / 100% de Estrategia a implementada</v>
      </c>
      <c r="T503" s="183" t="str">
        <f>VLOOKUP($A503,'Plan de acci�n consolidado 2025'!$A$3:$V$504,T$1,0)</f>
        <v>2025-01-15</v>
      </c>
      <c r="U503" s="183" t="str">
        <f>VLOOKUP($A503,'Plan de acci�n consolidado 2025'!$A$3:$V$504,U$1,0)</f>
        <v>2025-12-22</v>
      </c>
      <c r="V503" t="str">
        <f>VLOOKUP($A503,'Plan de acci�n consolidado 2025'!$A$3:$V$504,V$1,0)</f>
        <v>100-SECRETARIA GENERAL;
30-OFICINA ASESORA DE PLANEACIÓN</v>
      </c>
      <c r="W503"/>
      <c r="X503"/>
    </row>
    <row r="504" spans="1:24" x14ac:dyDescent="0.25">
      <c r="A504" s="31" t="s">
        <v>1144</v>
      </c>
      <c r="B504" t="str">
        <f>VLOOKUP($A504,'Plan de acci�n consolidado 2025'!$A$3:$V$504,B$1,0)</f>
        <v>30-OFICINA ASESORA DE PLANEACIÓN</v>
      </c>
      <c r="C504">
        <f>VLOOKUP($A504,'Plan de acci�n consolidado 2025'!$A$3:$V$504,C$1,0)</f>
        <v>3</v>
      </c>
      <c r="D504" t="str">
        <f>VLOOKUP($A504,'Plan de acci�n consolidado 2025'!$A$3:$V$504,D$1,0)</f>
        <v>Actividad propia</v>
      </c>
      <c r="E504" t="str">
        <f>VLOOKUP($A504,'Plan de acci�n consolidado 2025'!$A$3:$V$504,E$1,0)</f>
        <v>30.6.1</v>
      </c>
      <c r="F504" t="str">
        <f>VLOOKUP($A504,'Plan de acci�n consolidado 2025'!$A$3:$V$504,F$1,0)</f>
        <v>N/A</v>
      </c>
      <c r="G504" t="str">
        <f>VLOOKUP($A504,'Plan de acci�n consolidado 2025'!$A$3:$V$504,G$1,0)</f>
        <v>N/A</v>
      </c>
      <c r="H504" t="str">
        <f>VLOOKUP($A504,'Plan de acci�n consolidado 2025'!$A$3:$V$504,H$1,0)</f>
        <v>N/A</v>
      </c>
      <c r="I504" t="str">
        <f>VLOOKUP($A504,'Plan de acci�n consolidado 2025'!$A$3:$V$504,I$1,0)</f>
        <v>N/A</v>
      </c>
      <c r="J504" t="str">
        <f>VLOOKUP($A504,'Plan de acci�n consolidado 2025'!$A$3:$V$504,J$1,0)</f>
        <v>N/A</v>
      </c>
      <c r="K504" t="str">
        <f>VLOOKUP($A504,'Plan de acci�n consolidado 2025'!$A$3:$V$504,K$1,0)</f>
        <v>N/A</v>
      </c>
      <c r="L504" t="str">
        <f>VLOOKUP($A504,'Plan de acci�n consolidado 2025'!$A$3:$V$504,L$1,0)</f>
        <v>N/A</v>
      </c>
      <c r="M504" t="str">
        <f>VLOOKUP($A504,'Plan de acci�n consolidado 2025'!$A$3:$V$504,M$1,0)</f>
        <v>N/A</v>
      </c>
      <c r="N504" t="str">
        <f>VLOOKUP($A504,'Plan de acci�n consolidado 2025'!$A$3:$V$504,N$1,0)</f>
        <v>N/A</v>
      </c>
      <c r="O504" t="str">
        <f>VLOOKUP($A504,'Plan de acci�n consolidado 2025'!$A$3:$V$504,O$1,0)</f>
        <v>Elaborar el plan de trabajo para formular el Programa de Transparencia y Ética Pública - PTEP, en el marco de la ley 2195 de 2022 y su decreto reglamentario 1122 de 2024</v>
      </c>
      <c r="P504">
        <f>VLOOKUP($A504,'Plan de acci�n consolidado 2025'!$A$3:$V$504,P$1,0)</f>
        <v>20</v>
      </c>
      <c r="Q504">
        <f>VLOOKUP($A504,'Plan de acci�n consolidado 2025'!$A$3:$V$504,Q$1,0)</f>
        <v>1</v>
      </c>
      <c r="R504" t="str">
        <f>VLOOKUP($A504,'Plan de acci�n consolidado 2025'!$A$3:$V$504,R$1,0)</f>
        <v>Númerica</v>
      </c>
      <c r="S504" t="str">
        <f>VLOOKUP($A504,'Plan de acci�n consolidado 2025'!$A$3:$V$504,S$1,0)</f>
        <v># de Plan de trabajo elaborado / 1 Plan de trabajo a elaborar</v>
      </c>
      <c r="T504" s="183" t="str">
        <f>VLOOKUP($A504,'Plan de acci�n consolidado 2025'!$A$3:$V$504,T$1,0)</f>
        <v>2025-01-15</v>
      </c>
      <c r="U504" s="183" t="str">
        <f>VLOOKUP($A504,'Plan de acci�n consolidado 2025'!$A$3:$V$504,U$1,0)</f>
        <v>2025-02-15</v>
      </c>
      <c r="V504" t="str">
        <f>VLOOKUP($A504,'Plan de acci�n consolidado 2025'!$A$3:$V$504,V$1,0)</f>
        <v>100-SECRETARIA GENERAL;
30-OFICINA ASESORA DE PLANEACIÓN</v>
      </c>
      <c r="W504"/>
      <c r="X504"/>
    </row>
    <row r="505" spans="1:24" x14ac:dyDescent="0.25">
      <c r="A505" s="31" t="s">
        <v>1145</v>
      </c>
      <c r="B505" t="str">
        <f>VLOOKUP($A505,'Plan de acci�n consolidado 2025'!$A$3:$V$504,B$1,0)</f>
        <v>30-OFICINA ASESORA DE PLANEACIÓN</v>
      </c>
      <c r="C505">
        <f>VLOOKUP($A505,'Plan de acci�n consolidado 2025'!$A$3:$V$504,C$1,0)</f>
        <v>3</v>
      </c>
      <c r="D505" t="str">
        <f>VLOOKUP($A505,'Plan de acci�n consolidado 2025'!$A$3:$V$504,D$1,0)</f>
        <v>Actividad propia</v>
      </c>
      <c r="E505" t="str">
        <f>VLOOKUP($A505,'Plan de acci�n consolidado 2025'!$A$3:$V$504,E$1,0)</f>
        <v>30.6.2</v>
      </c>
      <c r="F505" t="str">
        <f>VLOOKUP($A505,'Plan de acci�n consolidado 2025'!$A$3:$V$504,F$1,0)</f>
        <v>N/A</v>
      </c>
      <c r="G505" t="str">
        <f>VLOOKUP($A505,'Plan de acci�n consolidado 2025'!$A$3:$V$504,G$1,0)</f>
        <v>N/A</v>
      </c>
      <c r="H505" t="str">
        <f>VLOOKUP($A505,'Plan de acci�n consolidado 2025'!$A$3:$V$504,H$1,0)</f>
        <v>N/A</v>
      </c>
      <c r="I505" t="str">
        <f>VLOOKUP($A505,'Plan de acci�n consolidado 2025'!$A$3:$V$504,I$1,0)</f>
        <v>N/A</v>
      </c>
      <c r="J505" t="str">
        <f>VLOOKUP($A505,'Plan de acci�n consolidado 2025'!$A$3:$V$504,J$1,0)</f>
        <v>N/A</v>
      </c>
      <c r="K505" t="str">
        <f>VLOOKUP($A505,'Plan de acci�n consolidado 2025'!$A$3:$V$504,K$1,0)</f>
        <v>N/A</v>
      </c>
      <c r="L505" t="str">
        <f>VLOOKUP($A505,'Plan de acci�n consolidado 2025'!$A$3:$V$504,L$1,0)</f>
        <v>N/A</v>
      </c>
      <c r="M505" t="str">
        <f>VLOOKUP($A505,'Plan de acci�n consolidado 2025'!$A$3:$V$504,M$1,0)</f>
        <v>N/A</v>
      </c>
      <c r="N505" t="str">
        <f>VLOOKUP($A505,'Plan de acci�n consolidado 2025'!$A$3:$V$504,N$1,0)</f>
        <v>N/A</v>
      </c>
      <c r="O505" t="str">
        <f>VLOOKUP($A505,'Plan de acci�n consolidado 2025'!$A$3:$V$504,O$1,0)</f>
        <v>Ejecutar el plan de trabajo del Programa de Transparencia y Ética Pública</v>
      </c>
      <c r="P505">
        <f>VLOOKUP($A505,'Plan de acci�n consolidado 2025'!$A$3:$V$504,P$1,0)</f>
        <v>80</v>
      </c>
      <c r="Q505">
        <f>VLOOKUP($A505,'Plan de acci�n consolidado 2025'!$A$3:$V$504,Q$1,0)</f>
        <v>100</v>
      </c>
      <c r="R505" t="str">
        <f>VLOOKUP($A505,'Plan de acci�n consolidado 2025'!$A$3:$V$504,R$1,0)</f>
        <v>Porcentual</v>
      </c>
      <c r="S505" t="str">
        <f>VLOOKUP($A505,'Plan de acci�n consolidado 2025'!$A$3:$V$504,S$1,0)</f>
        <v>% de Plan de trabajo ejecutado / 100% de Plan de trabajo por ejecutar</v>
      </c>
      <c r="T505" s="183" t="str">
        <f>VLOOKUP($A505,'Plan de acci�n consolidado 2025'!$A$3:$V$504,T$1,0)</f>
        <v>2025-01-31</v>
      </c>
      <c r="U505" s="183" t="str">
        <f>VLOOKUP($A505,'Plan de acci�n consolidado 2025'!$A$3:$V$504,U$1,0)</f>
        <v>2025-12-22</v>
      </c>
      <c r="V505" t="str">
        <f>VLOOKUP($A505,'Plan de acci�n consolidado 2025'!$A$3:$V$504,V$1,0)</f>
        <v>100-SECRETARIA GENERAL;
30-OFICINA ASESORA DE PLANEACIÓN</v>
      </c>
    </row>
    <row r="506" spans="1:24" x14ac:dyDescent="0.25">
      <c r="N506"/>
    </row>
    <row r="507" spans="1:24" x14ac:dyDescent="0.25">
      <c r="N507"/>
    </row>
    <row r="508" spans="1:24" x14ac:dyDescent="0.25">
      <c r="N508"/>
    </row>
    <row r="509" spans="1:24" x14ac:dyDescent="0.25">
      <c r="N509"/>
    </row>
    <row r="510" spans="1:24" x14ac:dyDescent="0.25">
      <c r="N510"/>
    </row>
    <row r="511" spans="1:24" x14ac:dyDescent="0.25">
      <c r="N511"/>
    </row>
    <row r="512" spans="1:24" x14ac:dyDescent="0.25">
      <c r="N512"/>
    </row>
    <row r="513" spans="14:14" x14ac:dyDescent="0.25">
      <c r="N513"/>
    </row>
    <row r="514" spans="14:14" x14ac:dyDescent="0.25">
      <c r="N514"/>
    </row>
    <row r="515" spans="14:14" x14ac:dyDescent="0.25">
      <c r="N515"/>
    </row>
  </sheetData>
  <autoFilter ref="A3:X3" xr:uid="{C22F39D7-E336-4BB6-BB9E-BAB3EF69903F}"/>
  <mergeCells count="1">
    <mergeCell ref="B2:V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90BC-E447-4132-BA9A-26039742D4A8}">
  <sheetPr>
    <tabColor rgb="FFFF0000"/>
  </sheetPr>
  <dimension ref="A1:V504"/>
  <sheetViews>
    <sheetView workbookViewId="0">
      <selection activeCell="D8" sqref="D8"/>
    </sheetView>
  </sheetViews>
  <sheetFormatPr baseColWidth="10" defaultColWidth="9.140625" defaultRowHeight="15" x14ac:dyDescent="0.25"/>
  <cols>
    <col min="1" max="1" width="9.140625" style="31"/>
    <col min="2" max="2" width="20.42578125" style="31" customWidth="1"/>
    <col min="3" max="3" width="20.5703125" style="31" bestFit="1" customWidth="1"/>
    <col min="4" max="4" width="49" style="31" customWidth="1"/>
    <col min="5" max="5" width="9.140625" style="31" bestFit="1" customWidth="1"/>
    <col min="6" max="6" width="12.7109375" style="31" bestFit="1" customWidth="1"/>
    <col min="7" max="7" width="23.140625" style="31" bestFit="1" customWidth="1"/>
    <col min="8" max="8" width="24.140625" style="31" bestFit="1" customWidth="1"/>
    <col min="9" max="9" width="11.85546875" style="31" bestFit="1" customWidth="1"/>
    <col min="10" max="10" width="56.28515625" style="31" bestFit="1" customWidth="1"/>
    <col min="11" max="11" width="46.42578125" style="31" bestFit="1" customWidth="1"/>
    <col min="12" max="12" width="25.5703125" style="31" bestFit="1" customWidth="1"/>
    <col min="13" max="13" width="19" style="31" bestFit="1" customWidth="1"/>
    <col min="14" max="14" width="22.28515625" style="31" bestFit="1" customWidth="1"/>
    <col min="15" max="15" width="22.5703125" style="31" bestFit="1" customWidth="1"/>
    <col min="16" max="16" width="18" style="31" bestFit="1" customWidth="1"/>
    <col min="17" max="17" width="6.42578125" style="31" bestFit="1" customWidth="1"/>
    <col min="18" max="18" width="20" style="31" bestFit="1" customWidth="1"/>
    <col min="19" max="19" width="20.85546875" style="31" bestFit="1" customWidth="1"/>
    <col min="20" max="20" width="13.42578125" style="31" bestFit="1" customWidth="1"/>
    <col min="21" max="21" width="10.7109375" style="31" bestFit="1" customWidth="1"/>
    <col min="22" max="22" width="62.7109375" style="31" bestFit="1" customWidth="1"/>
    <col min="23" max="16384" width="9.140625" style="31"/>
  </cols>
  <sheetData>
    <row r="1" spans="1:22" ht="21" x14ac:dyDescent="0.35">
      <c r="B1" s="302" t="s">
        <v>2069</v>
      </c>
      <c r="C1" s="303"/>
      <c r="D1" s="303"/>
      <c r="E1" s="303"/>
      <c r="F1" s="303"/>
      <c r="G1" s="303"/>
      <c r="H1" s="303"/>
      <c r="I1" s="303"/>
      <c r="J1" s="303"/>
      <c r="K1" s="303"/>
      <c r="L1" s="303"/>
      <c r="M1" s="303"/>
      <c r="N1" s="303"/>
      <c r="O1" s="303"/>
      <c r="P1" s="303"/>
      <c r="Q1" s="303"/>
      <c r="R1" s="303"/>
      <c r="S1" s="303"/>
      <c r="T1" s="303"/>
      <c r="U1" s="303"/>
      <c r="V1" s="303"/>
    </row>
    <row r="2" spans="1:22" x14ac:dyDescent="0.25">
      <c r="B2" s="169" t="s">
        <v>1514</v>
      </c>
      <c r="C2" s="169" t="s">
        <v>1515</v>
      </c>
      <c r="D2" s="169" t="s">
        <v>485</v>
      </c>
      <c r="E2" s="169" t="s">
        <v>1516</v>
      </c>
      <c r="F2" s="169" t="s">
        <v>1517</v>
      </c>
      <c r="G2" s="169" t="s">
        <v>1518</v>
      </c>
      <c r="H2" s="169" t="s">
        <v>1519</v>
      </c>
      <c r="I2" s="169" t="s">
        <v>487</v>
      </c>
      <c r="J2" s="169" t="s">
        <v>1520</v>
      </c>
      <c r="K2" s="169" t="s">
        <v>1521</v>
      </c>
      <c r="L2" s="169" t="s">
        <v>1522</v>
      </c>
      <c r="M2" s="169" t="s">
        <v>1523</v>
      </c>
      <c r="N2" s="169" t="s">
        <v>1524</v>
      </c>
      <c r="O2" s="169" t="s">
        <v>489</v>
      </c>
      <c r="P2" s="169" t="s">
        <v>1525</v>
      </c>
      <c r="Q2" s="169" t="s">
        <v>3</v>
      </c>
      <c r="R2" s="169" t="s">
        <v>4</v>
      </c>
      <c r="S2" s="169" t="s">
        <v>490</v>
      </c>
      <c r="T2" s="169" t="s">
        <v>5</v>
      </c>
      <c r="U2" s="169" t="s">
        <v>6</v>
      </c>
      <c r="V2" s="169" t="s">
        <v>1526</v>
      </c>
    </row>
    <row r="3" spans="1:22" x14ac:dyDescent="0.25">
      <c r="A3" s="31" t="str">
        <f>+E3</f>
        <v>117.1</v>
      </c>
      <c r="B3" t="s">
        <v>561</v>
      </c>
      <c r="C3">
        <v>0</v>
      </c>
      <c r="D3" t="s">
        <v>492</v>
      </c>
      <c r="E3" t="s">
        <v>562</v>
      </c>
      <c r="F3" t="s">
        <v>511</v>
      </c>
      <c r="G3" t="s">
        <v>1530</v>
      </c>
      <c r="H3" t="s">
        <v>1531</v>
      </c>
      <c r="I3" t="s">
        <v>1532</v>
      </c>
      <c r="J3" t="s">
        <v>1885</v>
      </c>
      <c r="K3" t="s">
        <v>495</v>
      </c>
      <c r="L3" t="s">
        <v>19</v>
      </c>
      <c r="M3" t="s">
        <v>496</v>
      </c>
      <c r="N3" t="s">
        <v>19</v>
      </c>
      <c r="O3" t="s">
        <v>71</v>
      </c>
      <c r="P3">
        <v>15</v>
      </c>
      <c r="Q3">
        <v>100</v>
      </c>
      <c r="R3" t="s">
        <v>525</v>
      </c>
      <c r="S3" t="s">
        <v>563</v>
      </c>
      <c r="T3" t="s">
        <v>1886</v>
      </c>
      <c r="U3" t="s">
        <v>1887</v>
      </c>
      <c r="V3" t="s">
        <v>561</v>
      </c>
    </row>
    <row r="4" spans="1:22" x14ac:dyDescent="0.25">
      <c r="A4" s="31" t="str">
        <f t="shared" ref="A4:A67" si="0">+E4</f>
        <v>117.1.1</v>
      </c>
      <c r="B4" t="s">
        <v>561</v>
      </c>
      <c r="C4">
        <v>0</v>
      </c>
      <c r="D4" t="s">
        <v>499</v>
      </c>
      <c r="E4" t="s">
        <v>564</v>
      </c>
      <c r="F4" t="s">
        <v>19</v>
      </c>
      <c r="G4" t="s">
        <v>19</v>
      </c>
      <c r="H4" t="s">
        <v>19</v>
      </c>
      <c r="I4" t="s">
        <v>19</v>
      </c>
      <c r="J4" t="s">
        <v>19</v>
      </c>
      <c r="K4" t="s">
        <v>19</v>
      </c>
      <c r="L4" t="s">
        <v>19</v>
      </c>
      <c r="M4" t="s">
        <v>19</v>
      </c>
      <c r="N4" t="s">
        <v>19</v>
      </c>
      <c r="O4" t="s">
        <v>72</v>
      </c>
      <c r="P4">
        <v>25</v>
      </c>
      <c r="Q4">
        <v>100</v>
      </c>
      <c r="R4" t="s">
        <v>525</v>
      </c>
      <c r="S4" t="s">
        <v>565</v>
      </c>
      <c r="T4" t="s">
        <v>1886</v>
      </c>
      <c r="U4" t="s">
        <v>1887</v>
      </c>
      <c r="V4" t="s">
        <v>561</v>
      </c>
    </row>
    <row r="5" spans="1:22" x14ac:dyDescent="0.25">
      <c r="A5" s="31" t="str">
        <f t="shared" si="0"/>
        <v>117.1.2</v>
      </c>
      <c r="B5" t="s">
        <v>561</v>
      </c>
      <c r="C5">
        <v>0</v>
      </c>
      <c r="D5" t="s">
        <v>499</v>
      </c>
      <c r="E5" t="s">
        <v>566</v>
      </c>
      <c r="F5" t="s">
        <v>19</v>
      </c>
      <c r="G5" t="s">
        <v>19</v>
      </c>
      <c r="H5" t="s">
        <v>19</v>
      </c>
      <c r="I5" t="s">
        <v>19</v>
      </c>
      <c r="J5" t="s">
        <v>19</v>
      </c>
      <c r="K5" t="s">
        <v>19</v>
      </c>
      <c r="L5" t="s">
        <v>19</v>
      </c>
      <c r="M5" t="s">
        <v>19</v>
      </c>
      <c r="N5" t="s">
        <v>19</v>
      </c>
      <c r="O5" t="s">
        <v>73</v>
      </c>
      <c r="P5">
        <v>25</v>
      </c>
      <c r="Q5">
        <v>1</v>
      </c>
      <c r="R5" t="s">
        <v>497</v>
      </c>
      <c r="S5" t="s">
        <v>567</v>
      </c>
      <c r="T5" t="s">
        <v>1888</v>
      </c>
      <c r="U5" t="s">
        <v>1889</v>
      </c>
      <c r="V5" t="s">
        <v>561</v>
      </c>
    </row>
    <row r="6" spans="1:22" x14ac:dyDescent="0.25">
      <c r="A6" s="31" t="str">
        <f t="shared" si="0"/>
        <v>117.1.3</v>
      </c>
      <c r="B6" t="s">
        <v>561</v>
      </c>
      <c r="C6">
        <v>0</v>
      </c>
      <c r="D6" t="s">
        <v>499</v>
      </c>
      <c r="E6" t="s">
        <v>568</v>
      </c>
      <c r="F6" t="s">
        <v>19</v>
      </c>
      <c r="G6" t="s">
        <v>19</v>
      </c>
      <c r="H6" t="s">
        <v>19</v>
      </c>
      <c r="I6" t="s">
        <v>19</v>
      </c>
      <c r="J6" t="s">
        <v>19</v>
      </c>
      <c r="K6" t="s">
        <v>19</v>
      </c>
      <c r="L6" t="s">
        <v>19</v>
      </c>
      <c r="M6" t="s">
        <v>19</v>
      </c>
      <c r="N6" t="s">
        <v>19</v>
      </c>
      <c r="O6" t="s">
        <v>74</v>
      </c>
      <c r="P6">
        <v>25</v>
      </c>
      <c r="Q6">
        <v>1</v>
      </c>
      <c r="R6" t="s">
        <v>497</v>
      </c>
      <c r="S6" t="s">
        <v>569</v>
      </c>
      <c r="T6" t="s">
        <v>1890</v>
      </c>
      <c r="U6" t="s">
        <v>1891</v>
      </c>
      <c r="V6" t="s">
        <v>561</v>
      </c>
    </row>
    <row r="7" spans="1:22" x14ac:dyDescent="0.25">
      <c r="A7" s="31" t="str">
        <f t="shared" si="0"/>
        <v>117.1.4</v>
      </c>
      <c r="B7" t="s">
        <v>561</v>
      </c>
      <c r="C7">
        <v>0</v>
      </c>
      <c r="D7" t="s">
        <v>499</v>
      </c>
      <c r="E7" t="s">
        <v>570</v>
      </c>
      <c r="F7" t="s">
        <v>19</v>
      </c>
      <c r="G7" t="s">
        <v>19</v>
      </c>
      <c r="H7" t="s">
        <v>19</v>
      </c>
      <c r="I7" t="s">
        <v>19</v>
      </c>
      <c r="J7" t="s">
        <v>19</v>
      </c>
      <c r="K7" t="s">
        <v>19</v>
      </c>
      <c r="L7" t="s">
        <v>19</v>
      </c>
      <c r="M7" t="s">
        <v>19</v>
      </c>
      <c r="N7" t="s">
        <v>19</v>
      </c>
      <c r="O7" t="s">
        <v>75</v>
      </c>
      <c r="P7">
        <v>25</v>
      </c>
      <c r="Q7">
        <v>6</v>
      </c>
      <c r="R7" t="s">
        <v>497</v>
      </c>
      <c r="S7" t="s">
        <v>571</v>
      </c>
      <c r="T7" t="s">
        <v>1890</v>
      </c>
      <c r="U7" t="s">
        <v>1887</v>
      </c>
      <c r="V7" t="s">
        <v>561</v>
      </c>
    </row>
    <row r="8" spans="1:22" x14ac:dyDescent="0.25">
      <c r="A8" s="31" t="str">
        <f t="shared" si="0"/>
        <v>117.2</v>
      </c>
      <c r="B8" t="s">
        <v>561</v>
      </c>
      <c r="C8">
        <v>0</v>
      </c>
      <c r="D8" t="s">
        <v>492</v>
      </c>
      <c r="E8" t="s">
        <v>572</v>
      </c>
      <c r="F8" t="s">
        <v>494</v>
      </c>
      <c r="G8" t="s">
        <v>1527</v>
      </c>
      <c r="H8" t="s">
        <v>1528</v>
      </c>
      <c r="I8" t="s">
        <v>1529</v>
      </c>
      <c r="J8" t="s">
        <v>1885</v>
      </c>
      <c r="K8" t="s">
        <v>495</v>
      </c>
      <c r="L8" t="s">
        <v>19</v>
      </c>
      <c r="M8" t="s">
        <v>496</v>
      </c>
      <c r="N8" t="s">
        <v>1892</v>
      </c>
      <c r="O8" t="s">
        <v>76</v>
      </c>
      <c r="P8">
        <v>17</v>
      </c>
      <c r="Q8">
        <v>1</v>
      </c>
      <c r="R8" t="s">
        <v>497</v>
      </c>
      <c r="S8" t="s">
        <v>573</v>
      </c>
      <c r="T8" t="s">
        <v>1893</v>
      </c>
      <c r="U8" t="s">
        <v>1894</v>
      </c>
      <c r="V8" t="s">
        <v>561</v>
      </c>
    </row>
    <row r="9" spans="1:22" x14ac:dyDescent="0.25">
      <c r="A9" s="31" t="str">
        <f t="shared" si="0"/>
        <v>117.2.1</v>
      </c>
      <c r="B9" t="s">
        <v>561</v>
      </c>
      <c r="C9">
        <v>0</v>
      </c>
      <c r="D9" t="s">
        <v>499</v>
      </c>
      <c r="E9" t="s">
        <v>574</v>
      </c>
      <c r="F9" t="s">
        <v>19</v>
      </c>
      <c r="G9" t="s">
        <v>19</v>
      </c>
      <c r="H9" t="s">
        <v>19</v>
      </c>
      <c r="I9" t="s">
        <v>19</v>
      </c>
      <c r="J9" t="s">
        <v>19</v>
      </c>
      <c r="K9" t="s">
        <v>19</v>
      </c>
      <c r="L9" t="s">
        <v>19</v>
      </c>
      <c r="M9" t="s">
        <v>19</v>
      </c>
      <c r="N9" t="s">
        <v>19</v>
      </c>
      <c r="O9" t="s">
        <v>77</v>
      </c>
      <c r="P9">
        <v>60</v>
      </c>
      <c r="Q9">
        <v>1</v>
      </c>
      <c r="R9" t="s">
        <v>497</v>
      </c>
      <c r="S9" t="s">
        <v>575</v>
      </c>
      <c r="T9" t="s">
        <v>1893</v>
      </c>
      <c r="U9" t="s">
        <v>1895</v>
      </c>
      <c r="V9" t="s">
        <v>561</v>
      </c>
    </row>
    <row r="10" spans="1:22" x14ac:dyDescent="0.25">
      <c r="A10" s="31" t="str">
        <f t="shared" si="0"/>
        <v>117.2.2</v>
      </c>
      <c r="B10" t="s">
        <v>561</v>
      </c>
      <c r="C10">
        <v>0</v>
      </c>
      <c r="D10" t="s">
        <v>499</v>
      </c>
      <c r="E10" t="s">
        <v>576</v>
      </c>
      <c r="F10" t="s">
        <v>19</v>
      </c>
      <c r="G10" t="s">
        <v>19</v>
      </c>
      <c r="H10" t="s">
        <v>19</v>
      </c>
      <c r="I10" t="s">
        <v>19</v>
      </c>
      <c r="J10" t="s">
        <v>19</v>
      </c>
      <c r="K10" t="s">
        <v>19</v>
      </c>
      <c r="L10" t="s">
        <v>19</v>
      </c>
      <c r="M10" t="s">
        <v>19</v>
      </c>
      <c r="N10" t="s">
        <v>19</v>
      </c>
      <c r="O10" t="s">
        <v>78</v>
      </c>
      <c r="P10">
        <v>40</v>
      </c>
      <c r="Q10">
        <v>1</v>
      </c>
      <c r="R10" t="s">
        <v>497</v>
      </c>
      <c r="S10" t="s">
        <v>577</v>
      </c>
      <c r="T10" t="s">
        <v>1886</v>
      </c>
      <c r="U10" t="s">
        <v>1894</v>
      </c>
      <c r="V10" t="s">
        <v>561</v>
      </c>
    </row>
    <row r="11" spans="1:22" x14ac:dyDescent="0.25">
      <c r="A11" s="31" t="str">
        <f t="shared" si="0"/>
        <v>117.3</v>
      </c>
      <c r="B11" t="s">
        <v>561</v>
      </c>
      <c r="C11">
        <v>0</v>
      </c>
      <c r="D11" t="s">
        <v>492</v>
      </c>
      <c r="E11" t="s">
        <v>578</v>
      </c>
      <c r="F11" t="s">
        <v>494</v>
      </c>
      <c r="G11" t="s">
        <v>1527</v>
      </c>
      <c r="H11" t="s">
        <v>1528</v>
      </c>
      <c r="I11" t="s">
        <v>1529</v>
      </c>
      <c r="J11" t="s">
        <v>1885</v>
      </c>
      <c r="K11" t="s">
        <v>495</v>
      </c>
      <c r="L11" t="s">
        <v>19</v>
      </c>
      <c r="M11" t="s">
        <v>496</v>
      </c>
      <c r="N11" t="s">
        <v>19</v>
      </c>
      <c r="O11" t="s">
        <v>79</v>
      </c>
      <c r="P11">
        <v>17</v>
      </c>
      <c r="Q11">
        <v>1</v>
      </c>
      <c r="R11" t="s">
        <v>497</v>
      </c>
      <c r="S11" t="s">
        <v>579</v>
      </c>
      <c r="T11" t="s">
        <v>1893</v>
      </c>
      <c r="U11" t="s">
        <v>1896</v>
      </c>
      <c r="V11" t="s">
        <v>561</v>
      </c>
    </row>
    <row r="12" spans="1:22" x14ac:dyDescent="0.25">
      <c r="A12" s="31" t="str">
        <f t="shared" si="0"/>
        <v>117.3.1</v>
      </c>
      <c r="B12" t="s">
        <v>561</v>
      </c>
      <c r="C12">
        <v>0</v>
      </c>
      <c r="D12" t="s">
        <v>499</v>
      </c>
      <c r="E12" t="s">
        <v>580</v>
      </c>
      <c r="F12" t="s">
        <v>19</v>
      </c>
      <c r="G12" t="s">
        <v>19</v>
      </c>
      <c r="H12" t="s">
        <v>19</v>
      </c>
      <c r="I12" t="s">
        <v>19</v>
      </c>
      <c r="J12" t="s">
        <v>19</v>
      </c>
      <c r="K12" t="s">
        <v>19</v>
      </c>
      <c r="L12" t="s">
        <v>19</v>
      </c>
      <c r="M12" t="s">
        <v>19</v>
      </c>
      <c r="N12" t="s">
        <v>19</v>
      </c>
      <c r="O12" t="s">
        <v>80</v>
      </c>
      <c r="P12">
        <v>80</v>
      </c>
      <c r="Q12">
        <v>1</v>
      </c>
      <c r="R12" t="s">
        <v>497</v>
      </c>
      <c r="S12" t="s">
        <v>579</v>
      </c>
      <c r="T12" t="s">
        <v>1893</v>
      </c>
      <c r="U12" t="s">
        <v>1895</v>
      </c>
      <c r="V12" t="s">
        <v>561</v>
      </c>
    </row>
    <row r="13" spans="1:22" x14ac:dyDescent="0.25">
      <c r="A13" s="31" t="str">
        <f t="shared" si="0"/>
        <v>117.3.2</v>
      </c>
      <c r="B13" t="s">
        <v>561</v>
      </c>
      <c r="C13">
        <v>0</v>
      </c>
      <c r="D13" t="s">
        <v>499</v>
      </c>
      <c r="E13" t="s">
        <v>581</v>
      </c>
      <c r="F13" t="s">
        <v>19</v>
      </c>
      <c r="G13" t="s">
        <v>19</v>
      </c>
      <c r="H13" t="s">
        <v>19</v>
      </c>
      <c r="I13" t="s">
        <v>19</v>
      </c>
      <c r="J13" t="s">
        <v>19</v>
      </c>
      <c r="K13" t="s">
        <v>19</v>
      </c>
      <c r="L13" t="s">
        <v>19</v>
      </c>
      <c r="M13" t="s">
        <v>19</v>
      </c>
      <c r="N13" t="s">
        <v>19</v>
      </c>
      <c r="O13" t="s">
        <v>81</v>
      </c>
      <c r="P13">
        <v>20</v>
      </c>
      <c r="Q13">
        <v>100</v>
      </c>
      <c r="R13" t="s">
        <v>525</v>
      </c>
      <c r="S13" t="s">
        <v>582</v>
      </c>
      <c r="T13" t="s">
        <v>1886</v>
      </c>
      <c r="U13" t="s">
        <v>1896</v>
      </c>
      <c r="V13" t="s">
        <v>561</v>
      </c>
    </row>
    <row r="14" spans="1:22" x14ac:dyDescent="0.25">
      <c r="A14" s="31" t="str">
        <f t="shared" si="0"/>
        <v>117.4</v>
      </c>
      <c r="B14" t="s">
        <v>561</v>
      </c>
      <c r="C14">
        <v>0</v>
      </c>
      <c r="D14" t="s">
        <v>492</v>
      </c>
      <c r="E14" t="s">
        <v>583</v>
      </c>
      <c r="F14" t="s">
        <v>494</v>
      </c>
      <c r="G14" t="s">
        <v>1527</v>
      </c>
      <c r="H14" t="s">
        <v>1528</v>
      </c>
      <c r="I14" t="s">
        <v>1529</v>
      </c>
      <c r="J14" t="s">
        <v>1885</v>
      </c>
      <c r="K14" t="s">
        <v>495</v>
      </c>
      <c r="L14" t="s">
        <v>20</v>
      </c>
      <c r="M14" t="s">
        <v>496</v>
      </c>
      <c r="N14" t="s">
        <v>1600</v>
      </c>
      <c r="O14" t="s">
        <v>82</v>
      </c>
      <c r="P14">
        <v>17</v>
      </c>
      <c r="Q14">
        <v>100</v>
      </c>
      <c r="R14" t="s">
        <v>525</v>
      </c>
      <c r="S14" t="s">
        <v>584</v>
      </c>
      <c r="T14" t="s">
        <v>1897</v>
      </c>
      <c r="U14" t="s">
        <v>1896</v>
      </c>
      <c r="V14" t="s">
        <v>561</v>
      </c>
    </row>
    <row r="15" spans="1:22" x14ac:dyDescent="0.25">
      <c r="A15" s="31" t="str">
        <f t="shared" si="0"/>
        <v>117.4.1</v>
      </c>
      <c r="B15" t="s">
        <v>561</v>
      </c>
      <c r="C15">
        <v>0</v>
      </c>
      <c r="D15" t="s">
        <v>499</v>
      </c>
      <c r="E15" t="s">
        <v>585</v>
      </c>
      <c r="F15" t="s">
        <v>19</v>
      </c>
      <c r="G15" t="s">
        <v>19</v>
      </c>
      <c r="H15" t="s">
        <v>19</v>
      </c>
      <c r="I15" t="s">
        <v>19</v>
      </c>
      <c r="J15" t="s">
        <v>19</v>
      </c>
      <c r="K15" t="s">
        <v>19</v>
      </c>
      <c r="L15" t="s">
        <v>19</v>
      </c>
      <c r="M15" t="s">
        <v>19</v>
      </c>
      <c r="N15" t="s">
        <v>19</v>
      </c>
      <c r="O15" t="s">
        <v>83</v>
      </c>
      <c r="P15">
        <v>15</v>
      </c>
      <c r="Q15">
        <v>1</v>
      </c>
      <c r="R15" t="s">
        <v>497</v>
      </c>
      <c r="S15" t="s">
        <v>586</v>
      </c>
      <c r="T15" t="s">
        <v>1897</v>
      </c>
      <c r="U15" t="s">
        <v>1895</v>
      </c>
      <c r="V15" t="s">
        <v>561</v>
      </c>
    </row>
    <row r="16" spans="1:22" x14ac:dyDescent="0.25">
      <c r="A16" s="31" t="str">
        <f t="shared" si="0"/>
        <v>117.4.2</v>
      </c>
      <c r="B16" t="s">
        <v>561</v>
      </c>
      <c r="C16">
        <v>0</v>
      </c>
      <c r="D16" t="s">
        <v>499</v>
      </c>
      <c r="E16" t="s">
        <v>587</v>
      </c>
      <c r="F16" t="s">
        <v>19</v>
      </c>
      <c r="G16" t="s">
        <v>19</v>
      </c>
      <c r="H16" t="s">
        <v>19</v>
      </c>
      <c r="I16" t="s">
        <v>19</v>
      </c>
      <c r="J16" t="s">
        <v>19</v>
      </c>
      <c r="K16" t="s">
        <v>19</v>
      </c>
      <c r="L16" t="s">
        <v>19</v>
      </c>
      <c r="M16" t="s">
        <v>19</v>
      </c>
      <c r="N16" t="s">
        <v>19</v>
      </c>
      <c r="O16" t="s">
        <v>84</v>
      </c>
      <c r="P16">
        <v>15</v>
      </c>
      <c r="Q16">
        <v>1</v>
      </c>
      <c r="R16" t="s">
        <v>497</v>
      </c>
      <c r="S16" t="s">
        <v>588</v>
      </c>
      <c r="T16" t="s">
        <v>1897</v>
      </c>
      <c r="U16" t="s">
        <v>1895</v>
      </c>
      <c r="V16" t="s">
        <v>561</v>
      </c>
    </row>
    <row r="17" spans="1:22" x14ac:dyDescent="0.25">
      <c r="A17" s="31" t="str">
        <f t="shared" si="0"/>
        <v>117.4.3</v>
      </c>
      <c r="B17" t="s">
        <v>561</v>
      </c>
      <c r="C17">
        <v>0</v>
      </c>
      <c r="D17" t="s">
        <v>499</v>
      </c>
      <c r="E17" t="s">
        <v>589</v>
      </c>
      <c r="F17" t="s">
        <v>19</v>
      </c>
      <c r="G17" t="s">
        <v>19</v>
      </c>
      <c r="H17" t="s">
        <v>19</v>
      </c>
      <c r="I17" t="s">
        <v>19</v>
      </c>
      <c r="J17" t="s">
        <v>19</v>
      </c>
      <c r="K17" t="s">
        <v>19</v>
      </c>
      <c r="L17" t="s">
        <v>19</v>
      </c>
      <c r="M17" t="s">
        <v>19</v>
      </c>
      <c r="N17" t="s">
        <v>19</v>
      </c>
      <c r="O17" t="s">
        <v>85</v>
      </c>
      <c r="P17">
        <v>70</v>
      </c>
      <c r="Q17">
        <v>100</v>
      </c>
      <c r="R17" t="s">
        <v>525</v>
      </c>
      <c r="S17" t="s">
        <v>582</v>
      </c>
      <c r="T17" t="s">
        <v>1886</v>
      </c>
      <c r="U17" t="s">
        <v>1896</v>
      </c>
      <c r="V17" t="s">
        <v>561</v>
      </c>
    </row>
    <row r="18" spans="1:22" x14ac:dyDescent="0.25">
      <c r="A18" s="31" t="str">
        <f t="shared" si="0"/>
        <v>117.5</v>
      </c>
      <c r="B18" t="s">
        <v>561</v>
      </c>
      <c r="C18">
        <v>0</v>
      </c>
      <c r="D18" t="s">
        <v>492</v>
      </c>
      <c r="E18" t="s">
        <v>590</v>
      </c>
      <c r="F18" t="s">
        <v>494</v>
      </c>
      <c r="G18" t="s">
        <v>1527</v>
      </c>
      <c r="H18" t="s">
        <v>1528</v>
      </c>
      <c r="I18" t="s">
        <v>1529</v>
      </c>
      <c r="J18" t="s">
        <v>1885</v>
      </c>
      <c r="K18" t="s">
        <v>495</v>
      </c>
      <c r="L18" t="s">
        <v>20</v>
      </c>
      <c r="M18" t="s">
        <v>496</v>
      </c>
      <c r="N18" t="s">
        <v>1600</v>
      </c>
      <c r="O18" t="s">
        <v>86</v>
      </c>
      <c r="P18">
        <v>17</v>
      </c>
      <c r="Q18">
        <v>100</v>
      </c>
      <c r="R18" t="s">
        <v>525</v>
      </c>
      <c r="S18" t="s">
        <v>591</v>
      </c>
      <c r="T18" t="s">
        <v>1897</v>
      </c>
      <c r="U18" t="s">
        <v>1896</v>
      </c>
      <c r="V18" t="s">
        <v>561</v>
      </c>
    </row>
    <row r="19" spans="1:22" x14ac:dyDescent="0.25">
      <c r="A19" s="31" t="str">
        <f t="shared" si="0"/>
        <v>117.5.1</v>
      </c>
      <c r="B19" t="s">
        <v>561</v>
      </c>
      <c r="C19">
        <v>0</v>
      </c>
      <c r="D19" t="s">
        <v>499</v>
      </c>
      <c r="E19" t="s">
        <v>592</v>
      </c>
      <c r="F19" t="s">
        <v>19</v>
      </c>
      <c r="G19" t="s">
        <v>19</v>
      </c>
      <c r="H19" t="s">
        <v>19</v>
      </c>
      <c r="I19" t="s">
        <v>19</v>
      </c>
      <c r="J19" t="s">
        <v>19</v>
      </c>
      <c r="K19" t="s">
        <v>19</v>
      </c>
      <c r="L19" t="s">
        <v>19</v>
      </c>
      <c r="M19" t="s">
        <v>19</v>
      </c>
      <c r="N19" t="s">
        <v>19</v>
      </c>
      <c r="O19" t="s">
        <v>87</v>
      </c>
      <c r="P19">
        <v>15</v>
      </c>
      <c r="Q19">
        <v>1</v>
      </c>
      <c r="R19" t="s">
        <v>497</v>
      </c>
      <c r="S19" t="s">
        <v>593</v>
      </c>
      <c r="T19" t="s">
        <v>1897</v>
      </c>
      <c r="U19" t="s">
        <v>1895</v>
      </c>
      <c r="V19" t="s">
        <v>561</v>
      </c>
    </row>
    <row r="20" spans="1:22" x14ac:dyDescent="0.25">
      <c r="A20" s="31" t="str">
        <f t="shared" si="0"/>
        <v>117.5.2</v>
      </c>
      <c r="B20" t="s">
        <v>561</v>
      </c>
      <c r="C20">
        <v>0</v>
      </c>
      <c r="D20" t="s">
        <v>499</v>
      </c>
      <c r="E20" t="s">
        <v>594</v>
      </c>
      <c r="F20" t="s">
        <v>19</v>
      </c>
      <c r="G20" t="s">
        <v>19</v>
      </c>
      <c r="H20" t="s">
        <v>19</v>
      </c>
      <c r="I20" t="s">
        <v>19</v>
      </c>
      <c r="J20" t="s">
        <v>19</v>
      </c>
      <c r="K20" t="s">
        <v>19</v>
      </c>
      <c r="L20" t="s">
        <v>19</v>
      </c>
      <c r="M20" t="s">
        <v>19</v>
      </c>
      <c r="N20" t="s">
        <v>19</v>
      </c>
      <c r="O20" t="s">
        <v>88</v>
      </c>
      <c r="P20">
        <v>15</v>
      </c>
      <c r="Q20">
        <v>1</v>
      </c>
      <c r="R20" t="s">
        <v>497</v>
      </c>
      <c r="S20" t="s">
        <v>595</v>
      </c>
      <c r="T20" t="s">
        <v>1897</v>
      </c>
      <c r="U20" t="s">
        <v>1895</v>
      </c>
      <c r="V20" t="s">
        <v>561</v>
      </c>
    </row>
    <row r="21" spans="1:22" x14ac:dyDescent="0.25">
      <c r="A21" s="31" t="str">
        <f t="shared" si="0"/>
        <v>117.5.3</v>
      </c>
      <c r="B21" t="s">
        <v>561</v>
      </c>
      <c r="C21">
        <v>0</v>
      </c>
      <c r="D21" t="s">
        <v>499</v>
      </c>
      <c r="E21" t="s">
        <v>596</v>
      </c>
      <c r="F21" t="s">
        <v>19</v>
      </c>
      <c r="G21" t="s">
        <v>19</v>
      </c>
      <c r="H21" t="s">
        <v>19</v>
      </c>
      <c r="I21" t="s">
        <v>19</v>
      </c>
      <c r="J21" t="s">
        <v>19</v>
      </c>
      <c r="K21" t="s">
        <v>19</v>
      </c>
      <c r="L21" t="s">
        <v>19</v>
      </c>
      <c r="M21" t="s">
        <v>19</v>
      </c>
      <c r="N21" t="s">
        <v>19</v>
      </c>
      <c r="O21" t="s">
        <v>89</v>
      </c>
      <c r="P21">
        <v>70</v>
      </c>
      <c r="Q21">
        <v>100</v>
      </c>
      <c r="R21" t="s">
        <v>525</v>
      </c>
      <c r="S21" t="s">
        <v>582</v>
      </c>
      <c r="T21" t="s">
        <v>1886</v>
      </c>
      <c r="U21" t="s">
        <v>1896</v>
      </c>
      <c r="V21" t="s">
        <v>561</v>
      </c>
    </row>
    <row r="22" spans="1:22" x14ac:dyDescent="0.25">
      <c r="A22" s="31" t="str">
        <f t="shared" si="0"/>
        <v>117.6</v>
      </c>
      <c r="B22" t="s">
        <v>561</v>
      </c>
      <c r="C22">
        <v>0</v>
      </c>
      <c r="D22" t="s">
        <v>492</v>
      </c>
      <c r="E22" t="s">
        <v>597</v>
      </c>
      <c r="F22" t="s">
        <v>494</v>
      </c>
      <c r="G22" t="s">
        <v>1527</v>
      </c>
      <c r="H22" t="s">
        <v>1528</v>
      </c>
      <c r="I22" t="s">
        <v>1529</v>
      </c>
      <c r="J22" t="s">
        <v>1885</v>
      </c>
      <c r="K22" t="s">
        <v>495</v>
      </c>
      <c r="L22" t="s">
        <v>20</v>
      </c>
      <c r="M22" t="s">
        <v>496</v>
      </c>
      <c r="N22" t="s">
        <v>1600</v>
      </c>
      <c r="O22" t="s">
        <v>90</v>
      </c>
      <c r="P22">
        <v>17</v>
      </c>
      <c r="Q22">
        <v>100</v>
      </c>
      <c r="R22" t="s">
        <v>525</v>
      </c>
      <c r="S22" t="s">
        <v>598</v>
      </c>
      <c r="T22" t="s">
        <v>1897</v>
      </c>
      <c r="U22" t="s">
        <v>1896</v>
      </c>
      <c r="V22" t="s">
        <v>561</v>
      </c>
    </row>
    <row r="23" spans="1:22" x14ac:dyDescent="0.25">
      <c r="A23" s="31" t="str">
        <f t="shared" si="0"/>
        <v>117.6.1</v>
      </c>
      <c r="B23" t="s">
        <v>561</v>
      </c>
      <c r="C23">
        <v>0</v>
      </c>
      <c r="D23" t="s">
        <v>499</v>
      </c>
      <c r="E23" t="s">
        <v>599</v>
      </c>
      <c r="F23" t="s">
        <v>19</v>
      </c>
      <c r="G23" t="s">
        <v>19</v>
      </c>
      <c r="H23" t="s">
        <v>19</v>
      </c>
      <c r="I23" t="s">
        <v>19</v>
      </c>
      <c r="J23" t="s">
        <v>19</v>
      </c>
      <c r="K23" t="s">
        <v>19</v>
      </c>
      <c r="L23" t="s">
        <v>19</v>
      </c>
      <c r="M23" t="s">
        <v>19</v>
      </c>
      <c r="N23" t="s">
        <v>19</v>
      </c>
      <c r="O23" t="s">
        <v>91</v>
      </c>
      <c r="P23">
        <v>30</v>
      </c>
      <c r="Q23">
        <v>1</v>
      </c>
      <c r="R23" t="s">
        <v>525</v>
      </c>
      <c r="S23" t="s">
        <v>600</v>
      </c>
      <c r="T23" t="s">
        <v>1897</v>
      </c>
      <c r="U23" t="s">
        <v>1895</v>
      </c>
      <c r="V23" t="s">
        <v>561</v>
      </c>
    </row>
    <row r="24" spans="1:22" x14ac:dyDescent="0.25">
      <c r="A24" s="31" t="str">
        <f t="shared" si="0"/>
        <v>117.6.2</v>
      </c>
      <c r="B24" t="s">
        <v>561</v>
      </c>
      <c r="C24">
        <v>0</v>
      </c>
      <c r="D24" t="s">
        <v>499</v>
      </c>
      <c r="E24" t="s">
        <v>601</v>
      </c>
      <c r="F24" t="s">
        <v>19</v>
      </c>
      <c r="G24" t="s">
        <v>19</v>
      </c>
      <c r="H24" t="s">
        <v>19</v>
      </c>
      <c r="I24" t="s">
        <v>19</v>
      </c>
      <c r="J24" t="s">
        <v>19</v>
      </c>
      <c r="K24" t="s">
        <v>19</v>
      </c>
      <c r="L24" t="s">
        <v>19</v>
      </c>
      <c r="M24" t="s">
        <v>19</v>
      </c>
      <c r="N24" t="s">
        <v>19</v>
      </c>
      <c r="O24" t="s">
        <v>92</v>
      </c>
      <c r="P24">
        <v>70</v>
      </c>
      <c r="Q24">
        <v>100</v>
      </c>
      <c r="R24" t="s">
        <v>525</v>
      </c>
      <c r="S24" t="s">
        <v>602</v>
      </c>
      <c r="T24" t="s">
        <v>1886</v>
      </c>
      <c r="U24" t="s">
        <v>1896</v>
      </c>
      <c r="V24" t="s">
        <v>561</v>
      </c>
    </row>
    <row r="25" spans="1:22" x14ac:dyDescent="0.25">
      <c r="A25" s="31" t="str">
        <f t="shared" si="0"/>
        <v>2023.1</v>
      </c>
      <c r="B25" t="s">
        <v>721</v>
      </c>
      <c r="C25">
        <v>0</v>
      </c>
      <c r="D25" t="s">
        <v>492</v>
      </c>
      <c r="E25" t="s">
        <v>722</v>
      </c>
      <c r="F25" t="s">
        <v>494</v>
      </c>
      <c r="G25" t="s">
        <v>1536</v>
      </c>
      <c r="H25" t="s">
        <v>1537</v>
      </c>
      <c r="I25" t="s">
        <v>1538</v>
      </c>
      <c r="J25" t="s">
        <v>1898</v>
      </c>
      <c r="K25" t="s">
        <v>495</v>
      </c>
      <c r="L25" t="s">
        <v>32</v>
      </c>
      <c r="M25" t="s">
        <v>646</v>
      </c>
      <c r="N25" t="s">
        <v>1899</v>
      </c>
      <c r="O25" t="s">
        <v>228</v>
      </c>
      <c r="P25">
        <v>30</v>
      </c>
      <c r="Q25">
        <v>100</v>
      </c>
      <c r="R25" t="s">
        <v>525</v>
      </c>
      <c r="S25" t="s">
        <v>723</v>
      </c>
      <c r="T25" t="s">
        <v>1897</v>
      </c>
      <c r="U25" t="s">
        <v>1887</v>
      </c>
      <c r="V25" t="s">
        <v>721</v>
      </c>
    </row>
    <row r="26" spans="1:22" x14ac:dyDescent="0.25">
      <c r="A26" s="31" t="str">
        <f t="shared" si="0"/>
        <v>2023.1.1</v>
      </c>
      <c r="B26" t="s">
        <v>721</v>
      </c>
      <c r="C26">
        <v>0</v>
      </c>
      <c r="D26" t="s">
        <v>499</v>
      </c>
      <c r="E26" t="s">
        <v>724</v>
      </c>
      <c r="F26" t="s">
        <v>19</v>
      </c>
      <c r="G26" t="s">
        <v>19</v>
      </c>
      <c r="H26" t="s">
        <v>19</v>
      </c>
      <c r="I26" t="s">
        <v>19</v>
      </c>
      <c r="J26" t="s">
        <v>19</v>
      </c>
      <c r="K26" t="s">
        <v>19</v>
      </c>
      <c r="L26" t="s">
        <v>19</v>
      </c>
      <c r="M26" t="s">
        <v>19</v>
      </c>
      <c r="N26" t="s">
        <v>19</v>
      </c>
      <c r="O26" t="s">
        <v>229</v>
      </c>
      <c r="P26">
        <v>10</v>
      </c>
      <c r="Q26">
        <v>1</v>
      </c>
      <c r="R26" t="s">
        <v>497</v>
      </c>
      <c r="S26" t="s">
        <v>725</v>
      </c>
      <c r="T26" t="s">
        <v>1897</v>
      </c>
      <c r="U26" t="s">
        <v>1894</v>
      </c>
      <c r="V26" t="s">
        <v>721</v>
      </c>
    </row>
    <row r="27" spans="1:22" x14ac:dyDescent="0.25">
      <c r="A27" s="31" t="str">
        <f t="shared" si="0"/>
        <v>2023.1.2</v>
      </c>
      <c r="B27" t="s">
        <v>721</v>
      </c>
      <c r="C27">
        <v>0</v>
      </c>
      <c r="D27" t="s">
        <v>499</v>
      </c>
      <c r="E27" t="s">
        <v>726</v>
      </c>
      <c r="F27" t="s">
        <v>19</v>
      </c>
      <c r="G27" t="s">
        <v>19</v>
      </c>
      <c r="H27" t="s">
        <v>19</v>
      </c>
      <c r="I27" t="s">
        <v>19</v>
      </c>
      <c r="J27" t="s">
        <v>19</v>
      </c>
      <c r="K27" t="s">
        <v>19</v>
      </c>
      <c r="L27" t="s">
        <v>19</v>
      </c>
      <c r="M27" t="s">
        <v>19</v>
      </c>
      <c r="N27" t="s">
        <v>19</v>
      </c>
      <c r="O27" t="s">
        <v>230</v>
      </c>
      <c r="P27">
        <v>60</v>
      </c>
      <c r="Q27">
        <v>100</v>
      </c>
      <c r="R27" t="s">
        <v>525</v>
      </c>
      <c r="S27" t="s">
        <v>723</v>
      </c>
      <c r="T27" t="s">
        <v>1886</v>
      </c>
      <c r="U27" t="s">
        <v>1887</v>
      </c>
      <c r="V27" t="s">
        <v>721</v>
      </c>
    </row>
    <row r="28" spans="1:22" x14ac:dyDescent="0.25">
      <c r="A28" s="31" t="str">
        <f t="shared" si="0"/>
        <v>2023.1.3</v>
      </c>
      <c r="B28" t="s">
        <v>721</v>
      </c>
      <c r="C28">
        <v>0</v>
      </c>
      <c r="D28" t="s">
        <v>499</v>
      </c>
      <c r="E28" t="s">
        <v>727</v>
      </c>
      <c r="F28" t="s">
        <v>19</v>
      </c>
      <c r="G28" t="s">
        <v>19</v>
      </c>
      <c r="H28" t="s">
        <v>19</v>
      </c>
      <c r="I28" t="s">
        <v>19</v>
      </c>
      <c r="J28" t="s">
        <v>19</v>
      </c>
      <c r="K28" t="s">
        <v>19</v>
      </c>
      <c r="L28" t="s">
        <v>19</v>
      </c>
      <c r="M28" t="s">
        <v>19</v>
      </c>
      <c r="N28" t="s">
        <v>19</v>
      </c>
      <c r="O28" t="s">
        <v>231</v>
      </c>
      <c r="P28">
        <v>10</v>
      </c>
      <c r="Q28">
        <v>1</v>
      </c>
      <c r="R28" t="s">
        <v>497</v>
      </c>
      <c r="S28" t="s">
        <v>725</v>
      </c>
      <c r="T28" t="s">
        <v>1886</v>
      </c>
      <c r="U28" t="s">
        <v>1894</v>
      </c>
      <c r="V28" t="s">
        <v>721</v>
      </c>
    </row>
    <row r="29" spans="1:22" x14ac:dyDescent="0.25">
      <c r="A29" s="31" t="str">
        <f t="shared" si="0"/>
        <v>2023.1.4</v>
      </c>
      <c r="B29" t="s">
        <v>721</v>
      </c>
      <c r="C29">
        <v>0</v>
      </c>
      <c r="D29" t="s">
        <v>499</v>
      </c>
      <c r="E29" t="s">
        <v>728</v>
      </c>
      <c r="F29" t="s">
        <v>19</v>
      </c>
      <c r="G29" t="s">
        <v>19</v>
      </c>
      <c r="H29" t="s">
        <v>19</v>
      </c>
      <c r="I29" t="s">
        <v>19</v>
      </c>
      <c r="J29" t="s">
        <v>19</v>
      </c>
      <c r="K29" t="s">
        <v>19</v>
      </c>
      <c r="L29" t="s">
        <v>19</v>
      </c>
      <c r="M29" t="s">
        <v>19</v>
      </c>
      <c r="N29" t="s">
        <v>19</v>
      </c>
      <c r="O29" t="s">
        <v>232</v>
      </c>
      <c r="P29">
        <v>20</v>
      </c>
      <c r="Q29">
        <v>100</v>
      </c>
      <c r="R29" t="s">
        <v>525</v>
      </c>
      <c r="S29" t="s">
        <v>723</v>
      </c>
      <c r="T29" t="s">
        <v>1900</v>
      </c>
      <c r="U29" t="s">
        <v>1887</v>
      </c>
      <c r="V29" t="s">
        <v>721</v>
      </c>
    </row>
    <row r="30" spans="1:22" x14ac:dyDescent="0.25">
      <c r="A30" s="31" t="str">
        <f t="shared" si="0"/>
        <v>2023.2</v>
      </c>
      <c r="B30" t="s">
        <v>721</v>
      </c>
      <c r="C30">
        <v>0</v>
      </c>
      <c r="D30" t="s">
        <v>492</v>
      </c>
      <c r="E30" t="s">
        <v>729</v>
      </c>
      <c r="F30" t="s">
        <v>494</v>
      </c>
      <c r="G30" t="s">
        <v>1539</v>
      </c>
      <c r="H30" t="s">
        <v>1540</v>
      </c>
      <c r="I30" t="s">
        <v>1541</v>
      </c>
      <c r="J30" t="s">
        <v>1901</v>
      </c>
      <c r="K30" t="s">
        <v>495</v>
      </c>
      <c r="L30" t="s">
        <v>19</v>
      </c>
      <c r="M30" t="s">
        <v>730</v>
      </c>
      <c r="N30" t="s">
        <v>1902</v>
      </c>
      <c r="O30" t="s">
        <v>372</v>
      </c>
      <c r="P30">
        <v>10</v>
      </c>
      <c r="Q30">
        <v>2</v>
      </c>
      <c r="R30" t="s">
        <v>497</v>
      </c>
      <c r="S30" t="s">
        <v>731</v>
      </c>
      <c r="T30" t="s">
        <v>1897</v>
      </c>
      <c r="U30" t="s">
        <v>1887</v>
      </c>
      <c r="V30" t="s">
        <v>721</v>
      </c>
    </row>
    <row r="31" spans="1:22" x14ac:dyDescent="0.25">
      <c r="A31" s="31" t="str">
        <f t="shared" si="0"/>
        <v>2023.2.1</v>
      </c>
      <c r="B31" t="s">
        <v>721</v>
      </c>
      <c r="C31">
        <v>0</v>
      </c>
      <c r="D31" t="s">
        <v>499</v>
      </c>
      <c r="E31" t="s">
        <v>732</v>
      </c>
      <c r="F31" t="s">
        <v>19</v>
      </c>
      <c r="G31" t="s">
        <v>19</v>
      </c>
      <c r="H31" t="s">
        <v>19</v>
      </c>
      <c r="I31" t="s">
        <v>19</v>
      </c>
      <c r="J31" t="s">
        <v>19</v>
      </c>
      <c r="K31" t="s">
        <v>19</v>
      </c>
      <c r="L31" t="s">
        <v>19</v>
      </c>
      <c r="M31" t="s">
        <v>19</v>
      </c>
      <c r="N31" t="s">
        <v>19</v>
      </c>
      <c r="O31" t="s">
        <v>373</v>
      </c>
      <c r="P31">
        <v>60</v>
      </c>
      <c r="Q31">
        <v>1</v>
      </c>
      <c r="R31" t="s">
        <v>497</v>
      </c>
      <c r="S31" t="s">
        <v>733</v>
      </c>
      <c r="T31" t="s">
        <v>1897</v>
      </c>
      <c r="U31" t="s">
        <v>1903</v>
      </c>
      <c r="V31" t="s">
        <v>721</v>
      </c>
    </row>
    <row r="32" spans="1:22" x14ac:dyDescent="0.25">
      <c r="A32" s="31" t="str">
        <f t="shared" si="0"/>
        <v>2023.2.2</v>
      </c>
      <c r="B32" t="s">
        <v>721</v>
      </c>
      <c r="C32">
        <v>0</v>
      </c>
      <c r="D32" t="s">
        <v>499</v>
      </c>
      <c r="E32" t="s">
        <v>734</v>
      </c>
      <c r="F32" t="s">
        <v>19</v>
      </c>
      <c r="G32" t="s">
        <v>19</v>
      </c>
      <c r="H32" t="s">
        <v>19</v>
      </c>
      <c r="I32" t="s">
        <v>19</v>
      </c>
      <c r="J32" t="s">
        <v>19</v>
      </c>
      <c r="K32" t="s">
        <v>19</v>
      </c>
      <c r="L32" t="s">
        <v>19</v>
      </c>
      <c r="M32" t="s">
        <v>19</v>
      </c>
      <c r="N32" t="s">
        <v>19</v>
      </c>
      <c r="O32" t="s">
        <v>374</v>
      </c>
      <c r="P32">
        <v>40</v>
      </c>
      <c r="Q32">
        <v>2</v>
      </c>
      <c r="R32" t="s">
        <v>497</v>
      </c>
      <c r="S32" t="s">
        <v>731</v>
      </c>
      <c r="T32" t="s">
        <v>1888</v>
      </c>
      <c r="U32" t="s">
        <v>1887</v>
      </c>
      <c r="V32" t="s">
        <v>721</v>
      </c>
    </row>
    <row r="33" spans="1:22" x14ac:dyDescent="0.25">
      <c r="A33" s="31" t="str">
        <f t="shared" si="0"/>
        <v>2023.3</v>
      </c>
      <c r="B33" t="s">
        <v>721</v>
      </c>
      <c r="C33">
        <v>0</v>
      </c>
      <c r="D33" t="s">
        <v>492</v>
      </c>
      <c r="E33" t="s">
        <v>735</v>
      </c>
      <c r="F33" t="s">
        <v>494</v>
      </c>
      <c r="G33" t="s">
        <v>1536</v>
      </c>
      <c r="H33" t="s">
        <v>1537</v>
      </c>
      <c r="I33" t="s">
        <v>1538</v>
      </c>
      <c r="J33" t="s">
        <v>1898</v>
      </c>
      <c r="K33" t="s">
        <v>495</v>
      </c>
      <c r="L33" t="s">
        <v>32</v>
      </c>
      <c r="M33" t="s">
        <v>646</v>
      </c>
      <c r="N33" t="s">
        <v>1904</v>
      </c>
      <c r="O33" t="s">
        <v>233</v>
      </c>
      <c r="P33">
        <v>30</v>
      </c>
      <c r="Q33">
        <v>100</v>
      </c>
      <c r="R33" t="s">
        <v>525</v>
      </c>
      <c r="S33" t="s">
        <v>723</v>
      </c>
      <c r="T33" t="s">
        <v>1886</v>
      </c>
      <c r="U33" t="s">
        <v>1887</v>
      </c>
      <c r="V33" t="s">
        <v>721</v>
      </c>
    </row>
    <row r="34" spans="1:22" x14ac:dyDescent="0.25">
      <c r="A34" s="31" t="str">
        <f t="shared" si="0"/>
        <v>2023.3.1</v>
      </c>
      <c r="B34" t="s">
        <v>721</v>
      </c>
      <c r="C34">
        <v>0</v>
      </c>
      <c r="D34" t="s">
        <v>499</v>
      </c>
      <c r="E34" t="s">
        <v>736</v>
      </c>
      <c r="F34" t="s">
        <v>19</v>
      </c>
      <c r="G34" t="s">
        <v>19</v>
      </c>
      <c r="H34" t="s">
        <v>19</v>
      </c>
      <c r="I34" t="s">
        <v>19</v>
      </c>
      <c r="J34" t="s">
        <v>19</v>
      </c>
      <c r="K34" t="s">
        <v>19</v>
      </c>
      <c r="L34" t="s">
        <v>19</v>
      </c>
      <c r="M34" t="s">
        <v>19</v>
      </c>
      <c r="N34" t="s">
        <v>19</v>
      </c>
      <c r="O34" t="s">
        <v>234</v>
      </c>
      <c r="P34">
        <v>60</v>
      </c>
      <c r="Q34">
        <v>1</v>
      </c>
      <c r="R34" t="s">
        <v>497</v>
      </c>
      <c r="S34" t="s">
        <v>725</v>
      </c>
      <c r="T34" t="s">
        <v>1886</v>
      </c>
      <c r="U34" t="s">
        <v>1894</v>
      </c>
      <c r="V34" t="s">
        <v>721</v>
      </c>
    </row>
    <row r="35" spans="1:22" x14ac:dyDescent="0.25">
      <c r="A35" s="31" t="str">
        <f t="shared" si="0"/>
        <v>2023.3.2</v>
      </c>
      <c r="B35" t="s">
        <v>721</v>
      </c>
      <c r="C35">
        <v>0</v>
      </c>
      <c r="D35" t="s">
        <v>499</v>
      </c>
      <c r="E35" t="s">
        <v>737</v>
      </c>
      <c r="F35" t="s">
        <v>19</v>
      </c>
      <c r="G35" t="s">
        <v>19</v>
      </c>
      <c r="H35" t="s">
        <v>19</v>
      </c>
      <c r="I35" t="s">
        <v>19</v>
      </c>
      <c r="J35" t="s">
        <v>19</v>
      </c>
      <c r="K35" t="s">
        <v>19</v>
      </c>
      <c r="L35" t="s">
        <v>19</v>
      </c>
      <c r="M35" t="s">
        <v>19</v>
      </c>
      <c r="N35" t="s">
        <v>19</v>
      </c>
      <c r="O35" t="s">
        <v>235</v>
      </c>
      <c r="P35">
        <v>10</v>
      </c>
      <c r="Q35">
        <v>100</v>
      </c>
      <c r="R35" t="s">
        <v>525</v>
      </c>
      <c r="S35" t="s">
        <v>723</v>
      </c>
      <c r="T35" t="s">
        <v>1886</v>
      </c>
      <c r="U35" t="s">
        <v>1887</v>
      </c>
      <c r="V35" t="s">
        <v>721</v>
      </c>
    </row>
    <row r="36" spans="1:22" x14ac:dyDescent="0.25">
      <c r="A36" s="31" t="str">
        <f t="shared" si="0"/>
        <v>2023.3.3</v>
      </c>
      <c r="B36" t="s">
        <v>721</v>
      </c>
      <c r="C36">
        <v>0</v>
      </c>
      <c r="D36" t="s">
        <v>499</v>
      </c>
      <c r="E36" t="s">
        <v>738</v>
      </c>
      <c r="F36" t="s">
        <v>19</v>
      </c>
      <c r="G36" t="s">
        <v>19</v>
      </c>
      <c r="H36" t="s">
        <v>19</v>
      </c>
      <c r="I36" t="s">
        <v>19</v>
      </c>
      <c r="J36" t="s">
        <v>19</v>
      </c>
      <c r="K36" t="s">
        <v>19</v>
      </c>
      <c r="L36" t="s">
        <v>19</v>
      </c>
      <c r="M36" t="s">
        <v>19</v>
      </c>
      <c r="N36" t="s">
        <v>19</v>
      </c>
      <c r="O36" t="s">
        <v>236</v>
      </c>
      <c r="P36">
        <v>10</v>
      </c>
      <c r="Q36">
        <v>1</v>
      </c>
      <c r="R36" t="s">
        <v>497</v>
      </c>
      <c r="S36" t="s">
        <v>725</v>
      </c>
      <c r="T36" t="s">
        <v>1886</v>
      </c>
      <c r="U36" t="s">
        <v>1894</v>
      </c>
      <c r="V36" t="s">
        <v>721</v>
      </c>
    </row>
    <row r="37" spans="1:22" x14ac:dyDescent="0.25">
      <c r="A37" s="31" t="str">
        <f t="shared" si="0"/>
        <v>2023.3.4</v>
      </c>
      <c r="B37" t="s">
        <v>721</v>
      </c>
      <c r="C37">
        <v>0</v>
      </c>
      <c r="D37" t="s">
        <v>499</v>
      </c>
      <c r="E37" t="s">
        <v>739</v>
      </c>
      <c r="F37" t="s">
        <v>19</v>
      </c>
      <c r="G37" t="s">
        <v>19</v>
      </c>
      <c r="H37" t="s">
        <v>19</v>
      </c>
      <c r="I37" t="s">
        <v>19</v>
      </c>
      <c r="J37" t="s">
        <v>19</v>
      </c>
      <c r="K37" t="s">
        <v>19</v>
      </c>
      <c r="L37" t="s">
        <v>19</v>
      </c>
      <c r="M37" t="s">
        <v>19</v>
      </c>
      <c r="N37" t="s">
        <v>19</v>
      </c>
      <c r="O37" t="s">
        <v>237</v>
      </c>
      <c r="P37">
        <v>20</v>
      </c>
      <c r="Q37">
        <v>100</v>
      </c>
      <c r="R37" t="s">
        <v>525</v>
      </c>
      <c r="S37" t="s">
        <v>723</v>
      </c>
      <c r="T37" t="s">
        <v>1886</v>
      </c>
      <c r="U37" t="s">
        <v>1887</v>
      </c>
      <c r="V37" t="s">
        <v>721</v>
      </c>
    </row>
    <row r="38" spans="1:22" x14ac:dyDescent="0.25">
      <c r="A38" s="31" t="str">
        <f t="shared" si="0"/>
        <v>2023.4</v>
      </c>
      <c r="B38" t="s">
        <v>721</v>
      </c>
      <c r="C38">
        <v>0</v>
      </c>
      <c r="D38" t="s">
        <v>492</v>
      </c>
      <c r="E38" t="s">
        <v>740</v>
      </c>
      <c r="F38" t="s">
        <v>494</v>
      </c>
      <c r="G38" t="s">
        <v>1536</v>
      </c>
      <c r="H38" t="s">
        <v>1531</v>
      </c>
      <c r="I38" t="s">
        <v>1538</v>
      </c>
      <c r="J38" t="s">
        <v>1898</v>
      </c>
      <c r="K38" t="s">
        <v>495</v>
      </c>
      <c r="L38" t="s">
        <v>32</v>
      </c>
      <c r="M38" t="s">
        <v>646</v>
      </c>
      <c r="N38" t="s">
        <v>1905</v>
      </c>
      <c r="O38" t="s">
        <v>238</v>
      </c>
      <c r="P38">
        <v>10</v>
      </c>
      <c r="Q38">
        <v>2</v>
      </c>
      <c r="R38" t="s">
        <v>497</v>
      </c>
      <c r="S38" t="s">
        <v>741</v>
      </c>
      <c r="T38" t="s">
        <v>1886</v>
      </c>
      <c r="U38" t="s">
        <v>1906</v>
      </c>
      <c r="V38" t="s">
        <v>721</v>
      </c>
    </row>
    <row r="39" spans="1:22" x14ac:dyDescent="0.25">
      <c r="A39" s="31" t="str">
        <f t="shared" si="0"/>
        <v>2023.4.1</v>
      </c>
      <c r="B39" t="s">
        <v>721</v>
      </c>
      <c r="C39">
        <v>0</v>
      </c>
      <c r="D39" t="s">
        <v>499</v>
      </c>
      <c r="E39" t="s">
        <v>742</v>
      </c>
      <c r="F39" t="s">
        <v>19</v>
      </c>
      <c r="G39" t="s">
        <v>19</v>
      </c>
      <c r="H39" t="s">
        <v>19</v>
      </c>
      <c r="I39" t="s">
        <v>19</v>
      </c>
      <c r="J39" t="s">
        <v>19</v>
      </c>
      <c r="K39" t="s">
        <v>19</v>
      </c>
      <c r="L39" t="s">
        <v>19</v>
      </c>
      <c r="M39" t="s">
        <v>19</v>
      </c>
      <c r="N39" t="s">
        <v>19</v>
      </c>
      <c r="O39" t="s">
        <v>239</v>
      </c>
      <c r="P39">
        <v>10</v>
      </c>
      <c r="Q39">
        <v>1</v>
      </c>
      <c r="R39" t="s">
        <v>497</v>
      </c>
      <c r="S39" t="s">
        <v>743</v>
      </c>
      <c r="T39" t="s">
        <v>1886</v>
      </c>
      <c r="U39" t="s">
        <v>1894</v>
      </c>
      <c r="V39" t="s">
        <v>721</v>
      </c>
    </row>
    <row r="40" spans="1:22" x14ac:dyDescent="0.25">
      <c r="A40" s="31" t="str">
        <f t="shared" si="0"/>
        <v>2023.4.2</v>
      </c>
      <c r="B40" t="s">
        <v>721</v>
      </c>
      <c r="C40">
        <v>0</v>
      </c>
      <c r="D40" t="s">
        <v>499</v>
      </c>
      <c r="E40" t="s">
        <v>744</v>
      </c>
      <c r="F40" t="s">
        <v>19</v>
      </c>
      <c r="G40" t="s">
        <v>19</v>
      </c>
      <c r="H40" t="s">
        <v>19</v>
      </c>
      <c r="I40" t="s">
        <v>19</v>
      </c>
      <c r="J40" t="s">
        <v>19</v>
      </c>
      <c r="K40" t="s">
        <v>19</v>
      </c>
      <c r="L40" t="s">
        <v>19</v>
      </c>
      <c r="M40" t="s">
        <v>19</v>
      </c>
      <c r="N40" t="s">
        <v>19</v>
      </c>
      <c r="O40" t="s">
        <v>240</v>
      </c>
      <c r="P40">
        <v>70</v>
      </c>
      <c r="Q40">
        <v>2</v>
      </c>
      <c r="R40" t="s">
        <v>497</v>
      </c>
      <c r="S40" t="s">
        <v>745</v>
      </c>
      <c r="T40" t="s">
        <v>1900</v>
      </c>
      <c r="U40" t="s">
        <v>1887</v>
      </c>
      <c r="V40" t="s">
        <v>721</v>
      </c>
    </row>
    <row r="41" spans="1:22" x14ac:dyDescent="0.25">
      <c r="A41" s="31" t="str">
        <f t="shared" si="0"/>
        <v>2023.4.3</v>
      </c>
      <c r="B41" t="s">
        <v>721</v>
      </c>
      <c r="C41">
        <v>0</v>
      </c>
      <c r="D41" t="s">
        <v>499</v>
      </c>
      <c r="E41" t="s">
        <v>746</v>
      </c>
      <c r="F41" t="s">
        <v>19</v>
      </c>
      <c r="G41" t="s">
        <v>19</v>
      </c>
      <c r="H41" t="s">
        <v>19</v>
      </c>
      <c r="I41" t="s">
        <v>19</v>
      </c>
      <c r="J41" t="s">
        <v>19</v>
      </c>
      <c r="K41" t="s">
        <v>19</v>
      </c>
      <c r="L41" t="s">
        <v>19</v>
      </c>
      <c r="M41" t="s">
        <v>19</v>
      </c>
      <c r="N41" t="s">
        <v>19</v>
      </c>
      <c r="O41" t="s">
        <v>241</v>
      </c>
      <c r="P41">
        <v>20</v>
      </c>
      <c r="Q41">
        <v>2</v>
      </c>
      <c r="R41" t="s">
        <v>497</v>
      </c>
      <c r="S41" t="s">
        <v>741</v>
      </c>
      <c r="T41" t="s">
        <v>1900</v>
      </c>
      <c r="U41" t="s">
        <v>1906</v>
      </c>
      <c r="V41" t="s">
        <v>721</v>
      </c>
    </row>
    <row r="42" spans="1:22" x14ac:dyDescent="0.25">
      <c r="A42" s="31" t="str">
        <f t="shared" si="0"/>
        <v>2023.5</v>
      </c>
      <c r="B42" t="s">
        <v>721</v>
      </c>
      <c r="C42">
        <v>0</v>
      </c>
      <c r="D42" t="s">
        <v>492</v>
      </c>
      <c r="E42" t="s">
        <v>747</v>
      </c>
      <c r="F42" t="s">
        <v>494</v>
      </c>
      <c r="G42" t="s">
        <v>1536</v>
      </c>
      <c r="H42" t="s">
        <v>1537</v>
      </c>
      <c r="I42" t="s">
        <v>1538</v>
      </c>
      <c r="J42" t="s">
        <v>1898</v>
      </c>
      <c r="K42" t="s">
        <v>495</v>
      </c>
      <c r="L42" t="s">
        <v>19</v>
      </c>
      <c r="M42" t="s">
        <v>646</v>
      </c>
      <c r="N42" t="s">
        <v>1907</v>
      </c>
      <c r="O42" t="s">
        <v>242</v>
      </c>
      <c r="P42">
        <v>10</v>
      </c>
      <c r="Q42">
        <v>1</v>
      </c>
      <c r="R42" t="s">
        <v>497</v>
      </c>
      <c r="S42" t="s">
        <v>748</v>
      </c>
      <c r="T42" t="s">
        <v>1886</v>
      </c>
      <c r="U42" t="s">
        <v>1887</v>
      </c>
      <c r="V42" t="s">
        <v>721</v>
      </c>
    </row>
    <row r="43" spans="1:22" x14ac:dyDescent="0.25">
      <c r="A43" s="31" t="str">
        <f t="shared" si="0"/>
        <v>2023.5.1</v>
      </c>
      <c r="B43" t="s">
        <v>721</v>
      </c>
      <c r="C43">
        <v>0</v>
      </c>
      <c r="D43" t="s">
        <v>499</v>
      </c>
      <c r="E43" t="s">
        <v>749</v>
      </c>
      <c r="F43" t="s">
        <v>19</v>
      </c>
      <c r="G43" t="s">
        <v>19</v>
      </c>
      <c r="H43" t="s">
        <v>19</v>
      </c>
      <c r="I43" t="s">
        <v>19</v>
      </c>
      <c r="J43" t="s">
        <v>19</v>
      </c>
      <c r="K43" t="s">
        <v>19</v>
      </c>
      <c r="L43" t="s">
        <v>19</v>
      </c>
      <c r="M43" t="s">
        <v>19</v>
      </c>
      <c r="N43" t="s">
        <v>19</v>
      </c>
      <c r="O43" t="s">
        <v>243</v>
      </c>
      <c r="P43">
        <v>70</v>
      </c>
      <c r="Q43">
        <v>1</v>
      </c>
      <c r="R43" t="s">
        <v>497</v>
      </c>
      <c r="S43" t="s">
        <v>750</v>
      </c>
      <c r="T43" t="s">
        <v>1886</v>
      </c>
      <c r="U43" t="s">
        <v>1908</v>
      </c>
      <c r="V43" t="s">
        <v>721</v>
      </c>
    </row>
    <row r="44" spans="1:22" x14ac:dyDescent="0.25">
      <c r="A44" s="31" t="str">
        <f t="shared" si="0"/>
        <v>2023.5.2</v>
      </c>
      <c r="B44" t="s">
        <v>721</v>
      </c>
      <c r="C44">
        <v>0</v>
      </c>
      <c r="D44" t="s">
        <v>499</v>
      </c>
      <c r="E44" t="s">
        <v>751</v>
      </c>
      <c r="F44" t="s">
        <v>19</v>
      </c>
      <c r="G44" t="s">
        <v>19</v>
      </c>
      <c r="H44" t="s">
        <v>19</v>
      </c>
      <c r="I44" t="s">
        <v>19</v>
      </c>
      <c r="J44" t="s">
        <v>19</v>
      </c>
      <c r="K44" t="s">
        <v>19</v>
      </c>
      <c r="L44" t="s">
        <v>19</v>
      </c>
      <c r="M44" t="s">
        <v>19</v>
      </c>
      <c r="N44" t="s">
        <v>19</v>
      </c>
      <c r="O44" t="s">
        <v>244</v>
      </c>
      <c r="P44">
        <v>30</v>
      </c>
      <c r="Q44">
        <v>1</v>
      </c>
      <c r="R44" t="s">
        <v>497</v>
      </c>
      <c r="S44" t="s">
        <v>752</v>
      </c>
      <c r="T44" t="s">
        <v>1909</v>
      </c>
      <c r="U44" t="s">
        <v>1887</v>
      </c>
      <c r="V44" t="s">
        <v>721</v>
      </c>
    </row>
    <row r="45" spans="1:22" x14ac:dyDescent="0.25">
      <c r="A45" s="31" t="str">
        <f t="shared" si="0"/>
        <v>2023.6</v>
      </c>
      <c r="B45" t="s">
        <v>721</v>
      </c>
      <c r="C45">
        <v>0</v>
      </c>
      <c r="D45" t="s">
        <v>492</v>
      </c>
      <c r="E45" t="s">
        <v>753</v>
      </c>
      <c r="F45" t="s">
        <v>511</v>
      </c>
      <c r="G45" t="s">
        <v>1536</v>
      </c>
      <c r="H45" t="s">
        <v>1537</v>
      </c>
      <c r="I45" t="s">
        <v>1538</v>
      </c>
      <c r="J45" t="s">
        <v>1898</v>
      </c>
      <c r="K45" t="s">
        <v>495</v>
      </c>
      <c r="L45" t="s">
        <v>32</v>
      </c>
      <c r="M45" t="s">
        <v>730</v>
      </c>
      <c r="N45" t="s">
        <v>1910</v>
      </c>
      <c r="O45" t="s">
        <v>245</v>
      </c>
      <c r="P45">
        <v>10</v>
      </c>
      <c r="Q45">
        <v>1</v>
      </c>
      <c r="R45" t="s">
        <v>497</v>
      </c>
      <c r="S45" t="s">
        <v>754</v>
      </c>
      <c r="T45" t="s">
        <v>1886</v>
      </c>
      <c r="U45" t="s">
        <v>1911</v>
      </c>
      <c r="V45" t="s">
        <v>721</v>
      </c>
    </row>
    <row r="46" spans="1:22" x14ac:dyDescent="0.25">
      <c r="A46" s="31" t="str">
        <f t="shared" si="0"/>
        <v>2023.6.1</v>
      </c>
      <c r="B46" t="s">
        <v>721</v>
      </c>
      <c r="C46">
        <v>0</v>
      </c>
      <c r="D46" t="s">
        <v>499</v>
      </c>
      <c r="E46" t="s">
        <v>755</v>
      </c>
      <c r="F46" t="s">
        <v>19</v>
      </c>
      <c r="G46" t="s">
        <v>19</v>
      </c>
      <c r="H46" t="s">
        <v>19</v>
      </c>
      <c r="I46" t="s">
        <v>19</v>
      </c>
      <c r="J46" t="s">
        <v>19</v>
      </c>
      <c r="K46" t="s">
        <v>19</v>
      </c>
      <c r="L46" t="s">
        <v>19</v>
      </c>
      <c r="M46" t="s">
        <v>19</v>
      </c>
      <c r="N46" t="s">
        <v>19</v>
      </c>
      <c r="O46" t="s">
        <v>246</v>
      </c>
      <c r="P46">
        <v>20</v>
      </c>
      <c r="Q46">
        <v>1</v>
      </c>
      <c r="R46" t="s">
        <v>497</v>
      </c>
      <c r="S46" t="s">
        <v>756</v>
      </c>
      <c r="T46" t="s">
        <v>1886</v>
      </c>
      <c r="U46" t="s">
        <v>1894</v>
      </c>
      <c r="V46" t="s">
        <v>721</v>
      </c>
    </row>
    <row r="47" spans="1:22" x14ac:dyDescent="0.25">
      <c r="A47" s="31" t="str">
        <f t="shared" si="0"/>
        <v>2023.6.2</v>
      </c>
      <c r="B47" t="s">
        <v>721</v>
      </c>
      <c r="C47">
        <v>0</v>
      </c>
      <c r="D47" t="s">
        <v>499</v>
      </c>
      <c r="E47" t="s">
        <v>757</v>
      </c>
      <c r="F47" t="s">
        <v>19</v>
      </c>
      <c r="G47" t="s">
        <v>19</v>
      </c>
      <c r="H47" t="s">
        <v>19</v>
      </c>
      <c r="I47" t="s">
        <v>19</v>
      </c>
      <c r="J47" t="s">
        <v>19</v>
      </c>
      <c r="K47" t="s">
        <v>19</v>
      </c>
      <c r="L47" t="s">
        <v>19</v>
      </c>
      <c r="M47" t="s">
        <v>19</v>
      </c>
      <c r="N47" t="s">
        <v>19</v>
      </c>
      <c r="O47" t="s">
        <v>247</v>
      </c>
      <c r="P47">
        <v>10</v>
      </c>
      <c r="Q47">
        <v>2</v>
      </c>
      <c r="R47" t="s">
        <v>497</v>
      </c>
      <c r="S47" t="s">
        <v>758</v>
      </c>
      <c r="T47" t="s">
        <v>1900</v>
      </c>
      <c r="U47" t="s">
        <v>1903</v>
      </c>
      <c r="V47" t="s">
        <v>721</v>
      </c>
    </row>
    <row r="48" spans="1:22" x14ac:dyDescent="0.25">
      <c r="A48" s="31" t="str">
        <f t="shared" si="0"/>
        <v>2023.6.3</v>
      </c>
      <c r="B48" t="s">
        <v>721</v>
      </c>
      <c r="C48">
        <v>0</v>
      </c>
      <c r="D48" t="s">
        <v>499</v>
      </c>
      <c r="E48" t="s">
        <v>759</v>
      </c>
      <c r="F48" t="s">
        <v>19</v>
      </c>
      <c r="G48" t="s">
        <v>19</v>
      </c>
      <c r="H48" t="s">
        <v>19</v>
      </c>
      <c r="I48" t="s">
        <v>19</v>
      </c>
      <c r="J48" t="s">
        <v>19</v>
      </c>
      <c r="K48" t="s">
        <v>19</v>
      </c>
      <c r="L48" t="s">
        <v>19</v>
      </c>
      <c r="M48" t="s">
        <v>19</v>
      </c>
      <c r="N48" t="s">
        <v>19</v>
      </c>
      <c r="O48" t="s">
        <v>248</v>
      </c>
      <c r="P48">
        <v>70</v>
      </c>
      <c r="Q48">
        <v>1</v>
      </c>
      <c r="R48" t="s">
        <v>497</v>
      </c>
      <c r="S48" t="s">
        <v>754</v>
      </c>
      <c r="T48" t="s">
        <v>1888</v>
      </c>
      <c r="U48" t="s">
        <v>1911</v>
      </c>
      <c r="V48" t="s">
        <v>721</v>
      </c>
    </row>
    <row r="49" spans="1:22" x14ac:dyDescent="0.25">
      <c r="A49" s="31" t="str">
        <f t="shared" si="0"/>
        <v>2020.1</v>
      </c>
      <c r="B49" t="s">
        <v>760</v>
      </c>
      <c r="C49">
        <v>0</v>
      </c>
      <c r="D49" t="s">
        <v>492</v>
      </c>
      <c r="E49" t="s">
        <v>761</v>
      </c>
      <c r="F49" t="s">
        <v>494</v>
      </c>
      <c r="G49" t="s">
        <v>1542</v>
      </c>
      <c r="H49" t="s">
        <v>1543</v>
      </c>
      <c r="I49" t="s">
        <v>1544</v>
      </c>
      <c r="J49" t="s">
        <v>1885</v>
      </c>
      <c r="K49" t="s">
        <v>495</v>
      </c>
      <c r="L49" t="s">
        <v>32</v>
      </c>
      <c r="M49" t="s">
        <v>646</v>
      </c>
      <c r="N49" t="s">
        <v>19</v>
      </c>
      <c r="O49" t="s">
        <v>225</v>
      </c>
      <c r="P49">
        <v>50</v>
      </c>
      <c r="Q49">
        <v>95</v>
      </c>
      <c r="R49" t="s">
        <v>525</v>
      </c>
      <c r="S49" t="s">
        <v>762</v>
      </c>
      <c r="T49" t="s">
        <v>1912</v>
      </c>
      <c r="U49" t="s">
        <v>1913</v>
      </c>
      <c r="V49" t="s">
        <v>760</v>
      </c>
    </row>
    <row r="50" spans="1:22" x14ac:dyDescent="0.25">
      <c r="A50" s="31" t="str">
        <f t="shared" si="0"/>
        <v>2020.1.1</v>
      </c>
      <c r="B50" t="s">
        <v>760</v>
      </c>
      <c r="C50">
        <v>0</v>
      </c>
      <c r="D50" t="s">
        <v>499</v>
      </c>
      <c r="E50" t="s">
        <v>763</v>
      </c>
      <c r="F50" t="s">
        <v>19</v>
      </c>
      <c r="G50" t="s">
        <v>19</v>
      </c>
      <c r="H50" t="s">
        <v>19</v>
      </c>
      <c r="I50" t="s">
        <v>19</v>
      </c>
      <c r="J50" t="s">
        <v>19</v>
      </c>
      <c r="K50" t="s">
        <v>19</v>
      </c>
      <c r="L50" t="s">
        <v>19</v>
      </c>
      <c r="M50" t="s">
        <v>19</v>
      </c>
      <c r="N50" t="s">
        <v>19</v>
      </c>
      <c r="O50" t="s">
        <v>226</v>
      </c>
      <c r="P50">
        <v>50</v>
      </c>
      <c r="Q50">
        <v>95</v>
      </c>
      <c r="R50" t="s">
        <v>525</v>
      </c>
      <c r="S50" t="s">
        <v>762</v>
      </c>
      <c r="T50" t="s">
        <v>1912</v>
      </c>
      <c r="U50" t="s">
        <v>1913</v>
      </c>
      <c r="V50" t="s">
        <v>760</v>
      </c>
    </row>
    <row r="51" spans="1:22" x14ac:dyDescent="0.25">
      <c r="A51" s="31" t="str">
        <f t="shared" si="0"/>
        <v>2020.1.2</v>
      </c>
      <c r="B51" t="s">
        <v>760</v>
      </c>
      <c r="C51">
        <v>0</v>
      </c>
      <c r="D51" t="s">
        <v>499</v>
      </c>
      <c r="E51" t="s">
        <v>764</v>
      </c>
      <c r="F51" t="s">
        <v>19</v>
      </c>
      <c r="G51" t="s">
        <v>19</v>
      </c>
      <c r="H51" t="s">
        <v>19</v>
      </c>
      <c r="I51" t="s">
        <v>19</v>
      </c>
      <c r="J51" t="s">
        <v>19</v>
      </c>
      <c r="K51" t="s">
        <v>19</v>
      </c>
      <c r="L51" t="s">
        <v>19</v>
      </c>
      <c r="M51" t="s">
        <v>19</v>
      </c>
      <c r="N51" t="s">
        <v>19</v>
      </c>
      <c r="O51" t="s">
        <v>227</v>
      </c>
      <c r="P51">
        <v>50</v>
      </c>
      <c r="Q51">
        <v>95</v>
      </c>
      <c r="R51" t="s">
        <v>525</v>
      </c>
      <c r="S51" t="s">
        <v>765</v>
      </c>
      <c r="T51" t="s">
        <v>1912</v>
      </c>
      <c r="U51" t="s">
        <v>1913</v>
      </c>
      <c r="V51" t="s">
        <v>760</v>
      </c>
    </row>
    <row r="52" spans="1:22" x14ac:dyDescent="0.25">
      <c r="A52" s="31" t="str">
        <f t="shared" si="0"/>
        <v>2020.2</v>
      </c>
      <c r="B52" t="s">
        <v>760</v>
      </c>
      <c r="C52">
        <v>0</v>
      </c>
      <c r="D52" t="s">
        <v>492</v>
      </c>
      <c r="E52" t="s">
        <v>766</v>
      </c>
      <c r="F52" t="s">
        <v>494</v>
      </c>
      <c r="G52" t="s">
        <v>1527</v>
      </c>
      <c r="H52" t="s">
        <v>1528</v>
      </c>
      <c r="I52" t="s">
        <v>1529</v>
      </c>
      <c r="J52" t="s">
        <v>1885</v>
      </c>
      <c r="K52" t="s">
        <v>495</v>
      </c>
      <c r="L52" t="s">
        <v>20</v>
      </c>
      <c r="M52" t="s">
        <v>606</v>
      </c>
      <c r="N52" t="s">
        <v>19</v>
      </c>
      <c r="O52" t="s">
        <v>182</v>
      </c>
      <c r="P52">
        <v>50</v>
      </c>
      <c r="Q52">
        <v>100</v>
      </c>
      <c r="R52" t="s">
        <v>525</v>
      </c>
      <c r="S52" t="s">
        <v>767</v>
      </c>
      <c r="T52" t="s">
        <v>1893</v>
      </c>
      <c r="U52" t="s">
        <v>1913</v>
      </c>
      <c r="V52" t="s">
        <v>760</v>
      </c>
    </row>
    <row r="53" spans="1:22" x14ac:dyDescent="0.25">
      <c r="A53" s="31" t="str">
        <f t="shared" si="0"/>
        <v>2020.2.1</v>
      </c>
      <c r="B53" t="s">
        <v>760</v>
      </c>
      <c r="C53">
        <v>0</v>
      </c>
      <c r="D53" t="s">
        <v>499</v>
      </c>
      <c r="E53" t="s">
        <v>768</v>
      </c>
      <c r="F53" t="s">
        <v>19</v>
      </c>
      <c r="G53" t="s">
        <v>19</v>
      </c>
      <c r="H53" t="s">
        <v>19</v>
      </c>
      <c r="I53" t="s">
        <v>19</v>
      </c>
      <c r="J53" t="s">
        <v>19</v>
      </c>
      <c r="K53" t="s">
        <v>19</v>
      </c>
      <c r="L53" t="s">
        <v>19</v>
      </c>
      <c r="M53" t="s">
        <v>19</v>
      </c>
      <c r="N53" t="s">
        <v>19</v>
      </c>
      <c r="O53" t="s">
        <v>183</v>
      </c>
      <c r="P53">
        <v>50</v>
      </c>
      <c r="Q53">
        <v>100</v>
      </c>
      <c r="R53" t="s">
        <v>525</v>
      </c>
      <c r="S53" t="s">
        <v>769</v>
      </c>
      <c r="T53" t="s">
        <v>1893</v>
      </c>
      <c r="U53" t="s">
        <v>1913</v>
      </c>
      <c r="V53" t="s">
        <v>760</v>
      </c>
    </row>
    <row r="54" spans="1:22" x14ac:dyDescent="0.25">
      <c r="A54" s="31" t="str">
        <f t="shared" si="0"/>
        <v>2020.2.2</v>
      </c>
      <c r="B54" t="s">
        <v>760</v>
      </c>
      <c r="C54">
        <v>0</v>
      </c>
      <c r="D54" t="s">
        <v>499</v>
      </c>
      <c r="E54" t="s">
        <v>770</v>
      </c>
      <c r="F54" t="s">
        <v>19</v>
      </c>
      <c r="G54" t="s">
        <v>19</v>
      </c>
      <c r="H54" t="s">
        <v>19</v>
      </c>
      <c r="I54" t="s">
        <v>19</v>
      </c>
      <c r="J54" t="s">
        <v>19</v>
      </c>
      <c r="K54" t="s">
        <v>19</v>
      </c>
      <c r="L54" t="s">
        <v>19</v>
      </c>
      <c r="M54" t="s">
        <v>19</v>
      </c>
      <c r="N54" t="s">
        <v>19</v>
      </c>
      <c r="O54" t="s">
        <v>184</v>
      </c>
      <c r="P54">
        <v>50</v>
      </c>
      <c r="Q54">
        <v>100</v>
      </c>
      <c r="R54" t="s">
        <v>525</v>
      </c>
      <c r="S54" t="s">
        <v>767</v>
      </c>
      <c r="T54" t="s">
        <v>1893</v>
      </c>
      <c r="U54" t="s">
        <v>1913</v>
      </c>
      <c r="V54" t="s">
        <v>760</v>
      </c>
    </row>
    <row r="55" spans="1:22" x14ac:dyDescent="0.25">
      <c r="A55" s="31" t="str">
        <f t="shared" si="0"/>
        <v>2010.1</v>
      </c>
      <c r="B55" t="s">
        <v>771</v>
      </c>
      <c r="C55">
        <v>0</v>
      </c>
      <c r="D55" t="s">
        <v>492</v>
      </c>
      <c r="E55" t="s">
        <v>772</v>
      </c>
      <c r="F55" t="s">
        <v>494</v>
      </c>
      <c r="G55" t="s">
        <v>1542</v>
      </c>
      <c r="H55" t="s">
        <v>1543</v>
      </c>
      <c r="I55" t="s">
        <v>1544</v>
      </c>
      <c r="J55" t="s">
        <v>1885</v>
      </c>
      <c r="K55" t="s">
        <v>495</v>
      </c>
      <c r="L55" t="s">
        <v>32</v>
      </c>
      <c r="M55" t="s">
        <v>646</v>
      </c>
      <c r="N55" t="s">
        <v>19</v>
      </c>
      <c r="O55" t="s">
        <v>220</v>
      </c>
      <c r="P55">
        <v>95</v>
      </c>
      <c r="Q55">
        <v>80</v>
      </c>
      <c r="R55" t="s">
        <v>525</v>
      </c>
      <c r="S55" t="s">
        <v>773</v>
      </c>
      <c r="T55" t="s">
        <v>1914</v>
      </c>
      <c r="U55" t="s">
        <v>1913</v>
      </c>
      <c r="V55" t="s">
        <v>771</v>
      </c>
    </row>
    <row r="56" spans="1:22" x14ac:dyDescent="0.25">
      <c r="A56" s="31" t="str">
        <f t="shared" si="0"/>
        <v>2010.1.1</v>
      </c>
      <c r="B56" t="s">
        <v>771</v>
      </c>
      <c r="C56">
        <v>0</v>
      </c>
      <c r="D56" t="s">
        <v>499</v>
      </c>
      <c r="E56" t="s">
        <v>774</v>
      </c>
      <c r="F56" t="s">
        <v>19</v>
      </c>
      <c r="G56" t="s">
        <v>19</v>
      </c>
      <c r="H56" t="s">
        <v>19</v>
      </c>
      <c r="I56" t="s">
        <v>19</v>
      </c>
      <c r="J56" t="s">
        <v>19</v>
      </c>
      <c r="K56" t="s">
        <v>19</v>
      </c>
      <c r="L56" t="s">
        <v>19</v>
      </c>
      <c r="M56" t="s">
        <v>19</v>
      </c>
      <c r="N56" t="s">
        <v>19</v>
      </c>
      <c r="O56" t="s">
        <v>221</v>
      </c>
      <c r="P56">
        <v>30</v>
      </c>
      <c r="Q56">
        <v>80</v>
      </c>
      <c r="R56" t="s">
        <v>525</v>
      </c>
      <c r="S56" t="s">
        <v>775</v>
      </c>
      <c r="T56" t="s">
        <v>1914</v>
      </c>
      <c r="U56" t="s">
        <v>1915</v>
      </c>
      <c r="V56" t="s">
        <v>771</v>
      </c>
    </row>
    <row r="57" spans="1:22" x14ac:dyDescent="0.25">
      <c r="A57" s="31" t="str">
        <f t="shared" si="0"/>
        <v>2010.1.2</v>
      </c>
      <c r="B57" t="s">
        <v>771</v>
      </c>
      <c r="C57">
        <v>0</v>
      </c>
      <c r="D57" t="s">
        <v>499</v>
      </c>
      <c r="E57" t="s">
        <v>776</v>
      </c>
      <c r="F57" t="s">
        <v>19</v>
      </c>
      <c r="G57" t="s">
        <v>19</v>
      </c>
      <c r="H57" t="s">
        <v>19</v>
      </c>
      <c r="I57" t="s">
        <v>19</v>
      </c>
      <c r="J57" t="s">
        <v>19</v>
      </c>
      <c r="K57" t="s">
        <v>19</v>
      </c>
      <c r="L57" t="s">
        <v>19</v>
      </c>
      <c r="M57" t="s">
        <v>19</v>
      </c>
      <c r="N57" t="s">
        <v>19</v>
      </c>
      <c r="O57" t="s">
        <v>222</v>
      </c>
      <c r="P57">
        <v>30</v>
      </c>
      <c r="Q57">
        <v>70</v>
      </c>
      <c r="R57" t="s">
        <v>525</v>
      </c>
      <c r="S57" t="s">
        <v>777</v>
      </c>
      <c r="T57" t="s">
        <v>1914</v>
      </c>
      <c r="U57" t="s">
        <v>1915</v>
      </c>
      <c r="V57" t="s">
        <v>771</v>
      </c>
    </row>
    <row r="58" spans="1:22" x14ac:dyDescent="0.25">
      <c r="A58" s="31" t="str">
        <f t="shared" si="0"/>
        <v>2010.1.3</v>
      </c>
      <c r="B58" t="s">
        <v>771</v>
      </c>
      <c r="C58">
        <v>0</v>
      </c>
      <c r="D58" t="s">
        <v>499</v>
      </c>
      <c r="E58" t="s">
        <v>778</v>
      </c>
      <c r="F58" t="s">
        <v>19</v>
      </c>
      <c r="G58" t="s">
        <v>19</v>
      </c>
      <c r="H58" t="s">
        <v>19</v>
      </c>
      <c r="I58" t="s">
        <v>19</v>
      </c>
      <c r="J58" t="s">
        <v>19</v>
      </c>
      <c r="K58" t="s">
        <v>19</v>
      </c>
      <c r="L58" t="s">
        <v>19</v>
      </c>
      <c r="M58" t="s">
        <v>19</v>
      </c>
      <c r="N58" t="s">
        <v>19</v>
      </c>
      <c r="O58" t="s">
        <v>223</v>
      </c>
      <c r="P58">
        <v>20</v>
      </c>
      <c r="Q58">
        <v>70</v>
      </c>
      <c r="R58" t="s">
        <v>525</v>
      </c>
      <c r="S58" t="s">
        <v>779</v>
      </c>
      <c r="T58" t="s">
        <v>1914</v>
      </c>
      <c r="U58" t="s">
        <v>1913</v>
      </c>
      <c r="V58" t="s">
        <v>771</v>
      </c>
    </row>
    <row r="59" spans="1:22" x14ac:dyDescent="0.25">
      <c r="A59" s="31" t="str">
        <f t="shared" si="0"/>
        <v>2010.1.4</v>
      </c>
      <c r="B59" t="s">
        <v>771</v>
      </c>
      <c r="C59">
        <v>0</v>
      </c>
      <c r="D59" t="s">
        <v>499</v>
      </c>
      <c r="E59" t="s">
        <v>780</v>
      </c>
      <c r="F59" t="s">
        <v>19</v>
      </c>
      <c r="G59" t="s">
        <v>19</v>
      </c>
      <c r="H59" t="s">
        <v>19</v>
      </c>
      <c r="I59" t="s">
        <v>19</v>
      </c>
      <c r="J59" t="s">
        <v>19</v>
      </c>
      <c r="K59" t="s">
        <v>19</v>
      </c>
      <c r="L59" t="s">
        <v>19</v>
      </c>
      <c r="M59" t="s">
        <v>19</v>
      </c>
      <c r="N59" t="s">
        <v>19</v>
      </c>
      <c r="O59" t="s">
        <v>224</v>
      </c>
      <c r="P59">
        <v>20</v>
      </c>
      <c r="Q59">
        <v>70</v>
      </c>
      <c r="R59" t="s">
        <v>525</v>
      </c>
      <c r="S59" t="s">
        <v>777</v>
      </c>
      <c r="T59" t="s">
        <v>1916</v>
      </c>
      <c r="U59" t="s">
        <v>1913</v>
      </c>
      <c r="V59" t="s">
        <v>771</v>
      </c>
    </row>
    <row r="60" spans="1:22" x14ac:dyDescent="0.25">
      <c r="A60" s="31" t="str">
        <f t="shared" si="0"/>
        <v>2010.2</v>
      </c>
      <c r="B60" t="s">
        <v>771</v>
      </c>
      <c r="C60">
        <v>0</v>
      </c>
      <c r="D60" t="s">
        <v>492</v>
      </c>
      <c r="E60" t="s">
        <v>781</v>
      </c>
      <c r="F60" t="s">
        <v>511</v>
      </c>
      <c r="G60" t="s">
        <v>1530</v>
      </c>
      <c r="H60" t="s">
        <v>1531</v>
      </c>
      <c r="I60" t="s">
        <v>1532</v>
      </c>
      <c r="J60" t="s">
        <v>1885</v>
      </c>
      <c r="K60" t="s">
        <v>512</v>
      </c>
      <c r="L60" t="s">
        <v>19</v>
      </c>
      <c r="M60" t="s">
        <v>782</v>
      </c>
      <c r="N60" t="s">
        <v>1917</v>
      </c>
      <c r="O60" t="s">
        <v>136</v>
      </c>
      <c r="P60">
        <v>5</v>
      </c>
      <c r="Q60">
        <v>2</v>
      </c>
      <c r="R60" t="s">
        <v>497</v>
      </c>
      <c r="S60" t="s">
        <v>783</v>
      </c>
      <c r="T60" t="s">
        <v>1886</v>
      </c>
      <c r="U60" t="s">
        <v>1918</v>
      </c>
      <c r="V60" t="s">
        <v>784</v>
      </c>
    </row>
    <row r="61" spans="1:22" x14ac:dyDescent="0.25">
      <c r="A61" s="31" t="str">
        <f t="shared" si="0"/>
        <v>2010.2.1</v>
      </c>
      <c r="B61" t="s">
        <v>771</v>
      </c>
      <c r="C61">
        <v>0</v>
      </c>
      <c r="D61" t="s">
        <v>499</v>
      </c>
      <c r="E61" t="s">
        <v>785</v>
      </c>
      <c r="F61" t="s">
        <v>19</v>
      </c>
      <c r="G61" t="s">
        <v>19</v>
      </c>
      <c r="H61" t="s">
        <v>19</v>
      </c>
      <c r="I61" t="s">
        <v>19</v>
      </c>
      <c r="J61" t="s">
        <v>19</v>
      </c>
      <c r="K61" t="s">
        <v>19</v>
      </c>
      <c r="L61" t="s">
        <v>19</v>
      </c>
      <c r="M61" t="s">
        <v>19</v>
      </c>
      <c r="N61" t="s">
        <v>19</v>
      </c>
      <c r="O61" t="s">
        <v>137</v>
      </c>
      <c r="P61">
        <v>30</v>
      </c>
      <c r="Q61">
        <v>2</v>
      </c>
      <c r="R61" t="s">
        <v>497</v>
      </c>
      <c r="S61" t="s">
        <v>786</v>
      </c>
      <c r="T61" t="s">
        <v>1886</v>
      </c>
      <c r="U61" t="s">
        <v>1919</v>
      </c>
      <c r="V61" t="s">
        <v>771</v>
      </c>
    </row>
    <row r="62" spans="1:22" x14ac:dyDescent="0.25">
      <c r="A62" s="31" t="str">
        <f t="shared" si="0"/>
        <v>2010.2.2</v>
      </c>
      <c r="B62" t="s">
        <v>771</v>
      </c>
      <c r="C62">
        <v>0</v>
      </c>
      <c r="D62" t="s">
        <v>1545</v>
      </c>
      <c r="E62" t="s">
        <v>787</v>
      </c>
      <c r="F62" t="s">
        <v>19</v>
      </c>
      <c r="G62" t="s">
        <v>19</v>
      </c>
      <c r="H62" t="s">
        <v>19</v>
      </c>
      <c r="I62" t="s">
        <v>19</v>
      </c>
      <c r="J62" t="s">
        <v>19</v>
      </c>
      <c r="K62" t="s">
        <v>19</v>
      </c>
      <c r="L62" t="s">
        <v>19</v>
      </c>
      <c r="M62" t="s">
        <v>19</v>
      </c>
      <c r="N62" t="s">
        <v>19</v>
      </c>
      <c r="O62" t="s">
        <v>138</v>
      </c>
      <c r="P62">
        <v>0</v>
      </c>
      <c r="Q62">
        <v>2</v>
      </c>
      <c r="R62" t="s">
        <v>497</v>
      </c>
      <c r="S62" t="s">
        <v>788</v>
      </c>
      <c r="T62" t="s">
        <v>1903</v>
      </c>
      <c r="U62" t="s">
        <v>1920</v>
      </c>
      <c r="V62" t="s">
        <v>618</v>
      </c>
    </row>
    <row r="63" spans="1:22" x14ac:dyDescent="0.25">
      <c r="A63" s="31" t="str">
        <f t="shared" si="0"/>
        <v>2010.2.3</v>
      </c>
      <c r="B63" t="s">
        <v>771</v>
      </c>
      <c r="C63">
        <v>0</v>
      </c>
      <c r="D63" t="s">
        <v>499</v>
      </c>
      <c r="E63" t="s">
        <v>789</v>
      </c>
      <c r="F63" t="s">
        <v>19</v>
      </c>
      <c r="G63" t="s">
        <v>19</v>
      </c>
      <c r="H63" t="s">
        <v>19</v>
      </c>
      <c r="I63" t="s">
        <v>19</v>
      </c>
      <c r="J63" t="s">
        <v>19</v>
      </c>
      <c r="K63" t="s">
        <v>19</v>
      </c>
      <c r="L63" t="s">
        <v>19</v>
      </c>
      <c r="M63" t="s">
        <v>19</v>
      </c>
      <c r="N63" t="s">
        <v>19</v>
      </c>
      <c r="O63" t="s">
        <v>139</v>
      </c>
      <c r="P63">
        <v>20</v>
      </c>
      <c r="Q63">
        <v>2</v>
      </c>
      <c r="R63" t="s">
        <v>497</v>
      </c>
      <c r="S63" t="s">
        <v>790</v>
      </c>
      <c r="T63" t="s">
        <v>1921</v>
      </c>
      <c r="U63" t="s">
        <v>1889</v>
      </c>
      <c r="V63" t="s">
        <v>771</v>
      </c>
    </row>
    <row r="64" spans="1:22" x14ac:dyDescent="0.25">
      <c r="A64" s="31" t="str">
        <f t="shared" si="0"/>
        <v>2010.2.4</v>
      </c>
      <c r="B64" t="s">
        <v>771</v>
      </c>
      <c r="C64">
        <v>0</v>
      </c>
      <c r="D64" t="s">
        <v>499</v>
      </c>
      <c r="E64" t="s">
        <v>791</v>
      </c>
      <c r="F64" t="s">
        <v>19</v>
      </c>
      <c r="G64" t="s">
        <v>19</v>
      </c>
      <c r="H64" t="s">
        <v>19</v>
      </c>
      <c r="I64" t="s">
        <v>19</v>
      </c>
      <c r="J64" t="s">
        <v>19</v>
      </c>
      <c r="K64" t="s">
        <v>19</v>
      </c>
      <c r="L64" t="s">
        <v>19</v>
      </c>
      <c r="M64" t="s">
        <v>19</v>
      </c>
      <c r="N64" t="s">
        <v>19</v>
      </c>
      <c r="O64" t="s">
        <v>140</v>
      </c>
      <c r="P64">
        <v>20</v>
      </c>
      <c r="Q64">
        <v>2</v>
      </c>
      <c r="R64" t="s">
        <v>497</v>
      </c>
      <c r="S64" t="s">
        <v>792</v>
      </c>
      <c r="T64" t="s">
        <v>1922</v>
      </c>
      <c r="U64" t="s">
        <v>1923</v>
      </c>
      <c r="V64" t="s">
        <v>793</v>
      </c>
    </row>
    <row r="65" spans="1:22" x14ac:dyDescent="0.25">
      <c r="A65" s="31" t="str">
        <f t="shared" si="0"/>
        <v>2010.2.5</v>
      </c>
      <c r="B65" t="s">
        <v>771</v>
      </c>
      <c r="C65">
        <v>0</v>
      </c>
      <c r="D65" t="s">
        <v>499</v>
      </c>
      <c r="E65" t="s">
        <v>794</v>
      </c>
      <c r="F65" t="s">
        <v>19</v>
      </c>
      <c r="G65" t="s">
        <v>19</v>
      </c>
      <c r="H65" t="s">
        <v>19</v>
      </c>
      <c r="I65" t="s">
        <v>19</v>
      </c>
      <c r="J65" t="s">
        <v>19</v>
      </c>
      <c r="K65" t="s">
        <v>19</v>
      </c>
      <c r="L65" t="s">
        <v>19</v>
      </c>
      <c r="M65" t="s">
        <v>19</v>
      </c>
      <c r="N65" t="s">
        <v>19</v>
      </c>
      <c r="O65" t="s">
        <v>141</v>
      </c>
      <c r="P65">
        <v>30</v>
      </c>
      <c r="Q65">
        <v>2</v>
      </c>
      <c r="R65" t="s">
        <v>497</v>
      </c>
      <c r="S65" t="s">
        <v>795</v>
      </c>
      <c r="T65" t="s">
        <v>1924</v>
      </c>
      <c r="U65" t="s">
        <v>1918</v>
      </c>
      <c r="V65" t="s">
        <v>796</v>
      </c>
    </row>
    <row r="66" spans="1:22" x14ac:dyDescent="0.25">
      <c r="A66" s="31" t="str">
        <f t="shared" si="0"/>
        <v>7200.1</v>
      </c>
      <c r="B66" t="s">
        <v>927</v>
      </c>
      <c r="C66">
        <v>0</v>
      </c>
      <c r="D66" t="s">
        <v>492</v>
      </c>
      <c r="E66" t="s">
        <v>928</v>
      </c>
      <c r="F66" t="s">
        <v>511</v>
      </c>
      <c r="G66" t="s">
        <v>1533</v>
      </c>
      <c r="H66" t="s">
        <v>1534</v>
      </c>
      <c r="I66" t="s">
        <v>1535</v>
      </c>
      <c r="J66" t="s">
        <v>1925</v>
      </c>
      <c r="K66" t="s">
        <v>512</v>
      </c>
      <c r="L66" t="s">
        <v>23</v>
      </c>
      <c r="M66" t="s">
        <v>606</v>
      </c>
      <c r="N66" t="s">
        <v>19</v>
      </c>
      <c r="O66" t="s">
        <v>191</v>
      </c>
      <c r="P66">
        <v>50</v>
      </c>
      <c r="Q66">
        <v>1</v>
      </c>
      <c r="R66" t="s">
        <v>497</v>
      </c>
      <c r="S66" t="s">
        <v>929</v>
      </c>
      <c r="T66" t="s">
        <v>1886</v>
      </c>
      <c r="U66" t="s">
        <v>1926</v>
      </c>
      <c r="V66" t="s">
        <v>930</v>
      </c>
    </row>
    <row r="67" spans="1:22" x14ac:dyDescent="0.25">
      <c r="A67" s="31" t="str">
        <f t="shared" si="0"/>
        <v>7200.1.1</v>
      </c>
      <c r="B67" t="s">
        <v>927</v>
      </c>
      <c r="C67">
        <v>0</v>
      </c>
      <c r="D67" t="s">
        <v>499</v>
      </c>
      <c r="E67" t="s">
        <v>931</v>
      </c>
      <c r="F67" t="s">
        <v>19</v>
      </c>
      <c r="G67" t="s">
        <v>19</v>
      </c>
      <c r="H67" t="s">
        <v>19</v>
      </c>
      <c r="I67" t="s">
        <v>19</v>
      </c>
      <c r="J67" t="s">
        <v>19</v>
      </c>
      <c r="K67" t="s">
        <v>19</v>
      </c>
      <c r="L67" t="s">
        <v>19</v>
      </c>
      <c r="M67" t="s">
        <v>19</v>
      </c>
      <c r="N67" t="s">
        <v>19</v>
      </c>
      <c r="O67" t="s">
        <v>24</v>
      </c>
      <c r="P67">
        <v>100</v>
      </c>
      <c r="Q67">
        <v>1</v>
      </c>
      <c r="R67" t="s">
        <v>497</v>
      </c>
      <c r="S67" t="s">
        <v>932</v>
      </c>
      <c r="T67" t="s">
        <v>1886</v>
      </c>
      <c r="U67" t="s">
        <v>1889</v>
      </c>
      <c r="V67" t="s">
        <v>930</v>
      </c>
    </row>
    <row r="68" spans="1:22" x14ac:dyDescent="0.25">
      <c r="A68" s="31" t="str">
        <f t="shared" ref="A68:A131" si="1">+E68</f>
        <v>7200.1.2</v>
      </c>
      <c r="B68" t="s">
        <v>927</v>
      </c>
      <c r="C68">
        <v>0</v>
      </c>
      <c r="D68" t="s">
        <v>1545</v>
      </c>
      <c r="E68" t="s">
        <v>933</v>
      </c>
      <c r="F68" t="s">
        <v>19</v>
      </c>
      <c r="G68" t="s">
        <v>19</v>
      </c>
      <c r="H68" t="s">
        <v>19</v>
      </c>
      <c r="I68" t="s">
        <v>19</v>
      </c>
      <c r="J68" t="s">
        <v>19</v>
      </c>
      <c r="K68" t="s">
        <v>19</v>
      </c>
      <c r="L68" t="s">
        <v>19</v>
      </c>
      <c r="M68" t="s">
        <v>19</v>
      </c>
      <c r="N68" t="s">
        <v>19</v>
      </c>
      <c r="O68" t="s">
        <v>25</v>
      </c>
      <c r="P68">
        <v>0</v>
      </c>
      <c r="Q68">
        <v>1</v>
      </c>
      <c r="R68" t="s">
        <v>497</v>
      </c>
      <c r="S68" t="s">
        <v>932</v>
      </c>
      <c r="T68" t="s">
        <v>1927</v>
      </c>
      <c r="U68" t="s">
        <v>1891</v>
      </c>
      <c r="V68" t="s">
        <v>540</v>
      </c>
    </row>
    <row r="69" spans="1:22" x14ac:dyDescent="0.25">
      <c r="A69" s="31" t="str">
        <f t="shared" si="1"/>
        <v>7200.1.3</v>
      </c>
      <c r="B69" t="s">
        <v>927</v>
      </c>
      <c r="C69">
        <v>0</v>
      </c>
      <c r="D69" t="s">
        <v>1545</v>
      </c>
      <c r="E69" t="s">
        <v>934</v>
      </c>
      <c r="F69" t="s">
        <v>19</v>
      </c>
      <c r="G69" t="s">
        <v>19</v>
      </c>
      <c r="H69" t="s">
        <v>19</v>
      </c>
      <c r="I69" t="s">
        <v>19</v>
      </c>
      <c r="J69" t="s">
        <v>19</v>
      </c>
      <c r="K69" t="s">
        <v>19</v>
      </c>
      <c r="L69" t="s">
        <v>19</v>
      </c>
      <c r="M69" t="s">
        <v>19</v>
      </c>
      <c r="N69" t="s">
        <v>19</v>
      </c>
      <c r="O69" t="s">
        <v>192</v>
      </c>
      <c r="P69">
        <v>0</v>
      </c>
      <c r="Q69">
        <v>1</v>
      </c>
      <c r="R69" t="s">
        <v>497</v>
      </c>
      <c r="S69" t="s">
        <v>932</v>
      </c>
      <c r="T69" t="s">
        <v>1891</v>
      </c>
      <c r="U69" t="s">
        <v>1928</v>
      </c>
      <c r="V69" t="s">
        <v>540</v>
      </c>
    </row>
    <row r="70" spans="1:22" x14ac:dyDescent="0.25">
      <c r="A70" s="31" t="str">
        <f t="shared" si="1"/>
        <v>7200.1.4</v>
      </c>
      <c r="B70" t="s">
        <v>927</v>
      </c>
      <c r="C70">
        <v>0</v>
      </c>
      <c r="D70" t="s">
        <v>1545</v>
      </c>
      <c r="E70" t="s">
        <v>935</v>
      </c>
      <c r="F70" t="s">
        <v>19</v>
      </c>
      <c r="G70" t="s">
        <v>19</v>
      </c>
      <c r="H70" t="s">
        <v>19</v>
      </c>
      <c r="I70" t="s">
        <v>19</v>
      </c>
      <c r="J70" t="s">
        <v>19</v>
      </c>
      <c r="K70" t="s">
        <v>19</v>
      </c>
      <c r="L70" t="s">
        <v>19</v>
      </c>
      <c r="M70" t="s">
        <v>19</v>
      </c>
      <c r="N70" t="s">
        <v>19</v>
      </c>
      <c r="O70" t="s">
        <v>193</v>
      </c>
      <c r="P70">
        <v>0</v>
      </c>
      <c r="Q70">
        <v>1</v>
      </c>
      <c r="R70" t="s">
        <v>497</v>
      </c>
      <c r="S70" t="s">
        <v>932</v>
      </c>
      <c r="T70" t="s">
        <v>1916</v>
      </c>
      <c r="U70" t="s">
        <v>1926</v>
      </c>
      <c r="V70" t="s">
        <v>540</v>
      </c>
    </row>
    <row r="71" spans="1:22" x14ac:dyDescent="0.25">
      <c r="A71" s="31" t="str">
        <f t="shared" si="1"/>
        <v>7200.2</v>
      </c>
      <c r="B71" t="s">
        <v>927</v>
      </c>
      <c r="C71">
        <v>0</v>
      </c>
      <c r="D71" t="s">
        <v>492</v>
      </c>
      <c r="E71" t="s">
        <v>936</v>
      </c>
      <c r="F71" t="s">
        <v>494</v>
      </c>
      <c r="G71" t="s">
        <v>1530</v>
      </c>
      <c r="H71" t="s">
        <v>1531</v>
      </c>
      <c r="I71" t="s">
        <v>1532</v>
      </c>
      <c r="J71" t="s">
        <v>1885</v>
      </c>
      <c r="K71" t="s">
        <v>495</v>
      </c>
      <c r="L71" t="s">
        <v>23</v>
      </c>
      <c r="M71" t="s">
        <v>646</v>
      </c>
      <c r="N71" t="s">
        <v>19</v>
      </c>
      <c r="O71" t="s">
        <v>292</v>
      </c>
      <c r="P71">
        <v>50</v>
      </c>
      <c r="Q71">
        <v>2</v>
      </c>
      <c r="R71" t="s">
        <v>497</v>
      </c>
      <c r="S71" t="s">
        <v>937</v>
      </c>
      <c r="T71" t="s">
        <v>1886</v>
      </c>
      <c r="U71" t="s">
        <v>1887</v>
      </c>
      <c r="V71" t="s">
        <v>927</v>
      </c>
    </row>
    <row r="72" spans="1:22" x14ac:dyDescent="0.25">
      <c r="A72" s="31" t="str">
        <f t="shared" si="1"/>
        <v>7200.2.1</v>
      </c>
      <c r="B72" t="s">
        <v>927</v>
      </c>
      <c r="C72">
        <v>0</v>
      </c>
      <c r="D72" t="s">
        <v>499</v>
      </c>
      <c r="E72" t="s">
        <v>938</v>
      </c>
      <c r="F72" t="s">
        <v>19</v>
      </c>
      <c r="G72" t="s">
        <v>19</v>
      </c>
      <c r="H72" t="s">
        <v>19</v>
      </c>
      <c r="I72" t="s">
        <v>19</v>
      </c>
      <c r="J72" t="s">
        <v>19</v>
      </c>
      <c r="K72" t="s">
        <v>19</v>
      </c>
      <c r="L72" t="s">
        <v>19</v>
      </c>
      <c r="M72" t="s">
        <v>19</v>
      </c>
      <c r="N72" t="s">
        <v>19</v>
      </c>
      <c r="O72" t="s">
        <v>293</v>
      </c>
      <c r="P72">
        <v>20</v>
      </c>
      <c r="Q72">
        <v>2</v>
      </c>
      <c r="R72" t="s">
        <v>497</v>
      </c>
      <c r="S72" t="s">
        <v>939</v>
      </c>
      <c r="T72" t="s">
        <v>1886</v>
      </c>
      <c r="U72" t="s">
        <v>1929</v>
      </c>
      <c r="V72" t="s">
        <v>927</v>
      </c>
    </row>
    <row r="73" spans="1:22" x14ac:dyDescent="0.25">
      <c r="A73" s="31" t="str">
        <f t="shared" si="1"/>
        <v>7200.2.2</v>
      </c>
      <c r="B73" t="s">
        <v>927</v>
      </c>
      <c r="C73">
        <v>0</v>
      </c>
      <c r="D73" t="s">
        <v>499</v>
      </c>
      <c r="E73" t="s">
        <v>940</v>
      </c>
      <c r="F73" t="s">
        <v>19</v>
      </c>
      <c r="G73" t="s">
        <v>19</v>
      </c>
      <c r="H73" t="s">
        <v>19</v>
      </c>
      <c r="I73" t="s">
        <v>19</v>
      </c>
      <c r="J73" t="s">
        <v>19</v>
      </c>
      <c r="K73" t="s">
        <v>19</v>
      </c>
      <c r="L73" t="s">
        <v>19</v>
      </c>
      <c r="M73" t="s">
        <v>19</v>
      </c>
      <c r="N73" t="s">
        <v>19</v>
      </c>
      <c r="O73" t="s">
        <v>294</v>
      </c>
      <c r="P73">
        <v>40</v>
      </c>
      <c r="Q73">
        <v>1</v>
      </c>
      <c r="R73" t="s">
        <v>497</v>
      </c>
      <c r="S73" t="s">
        <v>941</v>
      </c>
      <c r="T73" t="s">
        <v>1930</v>
      </c>
      <c r="U73" t="s">
        <v>1931</v>
      </c>
      <c r="V73" t="s">
        <v>927</v>
      </c>
    </row>
    <row r="74" spans="1:22" x14ac:dyDescent="0.25">
      <c r="A74" s="31" t="str">
        <f t="shared" si="1"/>
        <v>7200.2.3</v>
      </c>
      <c r="B74" t="s">
        <v>927</v>
      </c>
      <c r="C74">
        <v>0</v>
      </c>
      <c r="D74" t="s">
        <v>499</v>
      </c>
      <c r="E74" t="s">
        <v>942</v>
      </c>
      <c r="F74" t="s">
        <v>19</v>
      </c>
      <c r="G74" t="s">
        <v>19</v>
      </c>
      <c r="H74" t="s">
        <v>19</v>
      </c>
      <c r="I74" t="s">
        <v>19</v>
      </c>
      <c r="J74" t="s">
        <v>19</v>
      </c>
      <c r="K74" t="s">
        <v>19</v>
      </c>
      <c r="L74" t="s">
        <v>19</v>
      </c>
      <c r="M74" t="s">
        <v>19</v>
      </c>
      <c r="N74" t="s">
        <v>19</v>
      </c>
      <c r="O74" t="s">
        <v>295</v>
      </c>
      <c r="P74">
        <v>40</v>
      </c>
      <c r="Q74">
        <v>1</v>
      </c>
      <c r="R74" t="s">
        <v>497</v>
      </c>
      <c r="S74" t="s">
        <v>941</v>
      </c>
      <c r="T74" t="s">
        <v>1891</v>
      </c>
      <c r="U74" t="s">
        <v>1887</v>
      </c>
      <c r="V74" t="s">
        <v>927</v>
      </c>
    </row>
    <row r="75" spans="1:22" x14ac:dyDescent="0.25">
      <c r="A75" s="31" t="str">
        <f t="shared" si="1"/>
        <v>13.1</v>
      </c>
      <c r="B75" t="s">
        <v>797</v>
      </c>
      <c r="C75">
        <v>0</v>
      </c>
      <c r="D75" t="s">
        <v>492</v>
      </c>
      <c r="E75" t="s">
        <v>798</v>
      </c>
      <c r="F75" t="s">
        <v>494</v>
      </c>
      <c r="G75" t="s">
        <v>1530</v>
      </c>
      <c r="H75" t="s">
        <v>1531</v>
      </c>
      <c r="I75" t="s">
        <v>1532</v>
      </c>
      <c r="J75" t="s">
        <v>19</v>
      </c>
      <c r="K75" t="s">
        <v>512</v>
      </c>
      <c r="L75" t="s">
        <v>19</v>
      </c>
      <c r="M75" t="s">
        <v>1499</v>
      </c>
      <c r="N75" t="s">
        <v>19</v>
      </c>
      <c r="O75" t="s">
        <v>461</v>
      </c>
      <c r="P75">
        <v>100</v>
      </c>
      <c r="Q75">
        <v>1</v>
      </c>
      <c r="R75" t="s">
        <v>497</v>
      </c>
      <c r="S75" t="s">
        <v>799</v>
      </c>
      <c r="T75" t="s">
        <v>1932</v>
      </c>
      <c r="U75" t="s">
        <v>1933</v>
      </c>
      <c r="V75" t="s">
        <v>800</v>
      </c>
    </row>
    <row r="76" spans="1:22" x14ac:dyDescent="0.25">
      <c r="A76" s="31" t="str">
        <f t="shared" si="1"/>
        <v>13.1.1</v>
      </c>
      <c r="B76" t="s">
        <v>797</v>
      </c>
      <c r="C76">
        <v>0</v>
      </c>
      <c r="D76" t="s">
        <v>499</v>
      </c>
      <c r="E76" t="s">
        <v>801</v>
      </c>
      <c r="F76" t="s">
        <v>19</v>
      </c>
      <c r="G76" t="s">
        <v>19</v>
      </c>
      <c r="H76" t="s">
        <v>19</v>
      </c>
      <c r="I76" t="s">
        <v>19</v>
      </c>
      <c r="J76" t="s">
        <v>19</v>
      </c>
      <c r="K76" t="s">
        <v>19</v>
      </c>
      <c r="L76" t="s">
        <v>19</v>
      </c>
      <c r="M76" t="s">
        <v>19</v>
      </c>
      <c r="N76" t="s">
        <v>19</v>
      </c>
      <c r="O76" t="s">
        <v>462</v>
      </c>
      <c r="P76">
        <v>100</v>
      </c>
      <c r="Q76">
        <v>1</v>
      </c>
      <c r="R76" t="s">
        <v>497</v>
      </c>
      <c r="S76" t="s">
        <v>802</v>
      </c>
      <c r="T76" t="s">
        <v>1932</v>
      </c>
      <c r="U76" t="s">
        <v>1894</v>
      </c>
      <c r="V76" t="s">
        <v>797</v>
      </c>
    </row>
    <row r="77" spans="1:22" x14ac:dyDescent="0.25">
      <c r="A77" s="31" t="str">
        <f t="shared" si="1"/>
        <v>13.1.2</v>
      </c>
      <c r="B77" t="s">
        <v>797</v>
      </c>
      <c r="C77">
        <v>0</v>
      </c>
      <c r="D77" t="s">
        <v>1545</v>
      </c>
      <c r="E77" t="s">
        <v>803</v>
      </c>
      <c r="F77" t="s">
        <v>19</v>
      </c>
      <c r="G77" t="s">
        <v>19</v>
      </c>
      <c r="H77" t="s">
        <v>19</v>
      </c>
      <c r="I77" t="s">
        <v>19</v>
      </c>
      <c r="J77" t="s">
        <v>19</v>
      </c>
      <c r="K77" t="s">
        <v>19</v>
      </c>
      <c r="L77" t="s">
        <v>19</v>
      </c>
      <c r="M77" t="s">
        <v>19</v>
      </c>
      <c r="N77" t="s">
        <v>19</v>
      </c>
      <c r="O77" t="s">
        <v>463</v>
      </c>
      <c r="P77">
        <v>0</v>
      </c>
      <c r="Q77">
        <v>1</v>
      </c>
      <c r="R77" t="s">
        <v>497</v>
      </c>
      <c r="S77" t="s">
        <v>804</v>
      </c>
      <c r="T77" t="s">
        <v>1900</v>
      </c>
      <c r="U77" t="s">
        <v>1889</v>
      </c>
      <c r="V77" t="s">
        <v>618</v>
      </c>
    </row>
    <row r="78" spans="1:22" x14ac:dyDescent="0.25">
      <c r="A78" s="31" t="str">
        <f t="shared" si="1"/>
        <v>13.1.3</v>
      </c>
      <c r="B78" t="s">
        <v>797</v>
      </c>
      <c r="C78">
        <v>0</v>
      </c>
      <c r="D78" t="s">
        <v>1545</v>
      </c>
      <c r="E78" t="s">
        <v>805</v>
      </c>
      <c r="F78" t="s">
        <v>19</v>
      </c>
      <c r="G78" t="s">
        <v>19</v>
      </c>
      <c r="H78" t="s">
        <v>19</v>
      </c>
      <c r="I78" t="s">
        <v>19</v>
      </c>
      <c r="J78" t="s">
        <v>19</v>
      </c>
      <c r="K78" t="s">
        <v>19</v>
      </c>
      <c r="L78" t="s">
        <v>19</v>
      </c>
      <c r="M78" t="s">
        <v>19</v>
      </c>
      <c r="N78" t="s">
        <v>19</v>
      </c>
      <c r="O78" t="s">
        <v>464</v>
      </c>
      <c r="P78">
        <v>0</v>
      </c>
      <c r="Q78">
        <v>1</v>
      </c>
      <c r="R78" t="s">
        <v>525</v>
      </c>
      <c r="S78" t="s">
        <v>806</v>
      </c>
      <c r="T78" t="s">
        <v>1888</v>
      </c>
      <c r="U78" t="s">
        <v>1933</v>
      </c>
      <c r="V78" t="s">
        <v>618</v>
      </c>
    </row>
    <row r="79" spans="1:22" x14ac:dyDescent="0.25">
      <c r="A79" s="31" t="str">
        <f t="shared" si="1"/>
        <v>20.1</v>
      </c>
      <c r="B79" t="s">
        <v>540</v>
      </c>
      <c r="C79">
        <v>0</v>
      </c>
      <c r="D79" t="s">
        <v>492</v>
      </c>
      <c r="E79" t="s">
        <v>541</v>
      </c>
      <c r="F79" t="s">
        <v>511</v>
      </c>
      <c r="G79" t="s">
        <v>1530</v>
      </c>
      <c r="H79" t="s">
        <v>1531</v>
      </c>
      <c r="I79" t="s">
        <v>1532</v>
      </c>
      <c r="J79" t="s">
        <v>1885</v>
      </c>
      <c r="K79" t="s">
        <v>495</v>
      </c>
      <c r="L79" t="s">
        <v>52</v>
      </c>
      <c r="M79" t="s">
        <v>542</v>
      </c>
      <c r="N79" t="s">
        <v>1934</v>
      </c>
      <c r="O79" t="s">
        <v>394</v>
      </c>
      <c r="P79">
        <v>20</v>
      </c>
      <c r="Q79">
        <v>100</v>
      </c>
      <c r="R79" t="s">
        <v>525</v>
      </c>
      <c r="S79" t="s">
        <v>526</v>
      </c>
      <c r="T79" t="s">
        <v>1886</v>
      </c>
      <c r="U79" t="s">
        <v>1906</v>
      </c>
      <c r="V79" t="s">
        <v>540</v>
      </c>
    </row>
    <row r="80" spans="1:22" x14ac:dyDescent="0.25">
      <c r="A80" s="31" t="str">
        <f t="shared" si="1"/>
        <v>20.1.1</v>
      </c>
      <c r="B80" t="s">
        <v>540</v>
      </c>
      <c r="C80">
        <v>0</v>
      </c>
      <c r="D80" t="s">
        <v>499</v>
      </c>
      <c r="E80" t="s">
        <v>543</v>
      </c>
      <c r="F80" t="s">
        <v>19</v>
      </c>
      <c r="G80" t="s">
        <v>19</v>
      </c>
      <c r="H80" t="s">
        <v>19</v>
      </c>
      <c r="I80" t="s">
        <v>19</v>
      </c>
      <c r="J80" t="s">
        <v>19</v>
      </c>
      <c r="K80" t="s">
        <v>19</v>
      </c>
      <c r="L80" t="s">
        <v>19</v>
      </c>
      <c r="M80" t="s">
        <v>19</v>
      </c>
      <c r="N80" t="s">
        <v>19</v>
      </c>
      <c r="O80" t="s">
        <v>395</v>
      </c>
      <c r="P80">
        <v>20</v>
      </c>
      <c r="Q80">
        <v>1</v>
      </c>
      <c r="R80" t="s">
        <v>497</v>
      </c>
      <c r="S80" t="s">
        <v>544</v>
      </c>
      <c r="T80" t="s">
        <v>1886</v>
      </c>
      <c r="U80" t="s">
        <v>1894</v>
      </c>
      <c r="V80" t="s">
        <v>540</v>
      </c>
    </row>
    <row r="81" spans="1:22" x14ac:dyDescent="0.25">
      <c r="A81" s="31" t="str">
        <f t="shared" si="1"/>
        <v>20.1.2</v>
      </c>
      <c r="B81" t="s">
        <v>540</v>
      </c>
      <c r="C81">
        <v>0</v>
      </c>
      <c r="D81" t="s">
        <v>499</v>
      </c>
      <c r="E81" t="s">
        <v>545</v>
      </c>
      <c r="F81" t="s">
        <v>19</v>
      </c>
      <c r="G81" t="s">
        <v>19</v>
      </c>
      <c r="H81" t="s">
        <v>19</v>
      </c>
      <c r="I81" t="s">
        <v>19</v>
      </c>
      <c r="J81" t="s">
        <v>19</v>
      </c>
      <c r="K81" t="s">
        <v>19</v>
      </c>
      <c r="L81" t="s">
        <v>19</v>
      </c>
      <c r="M81" t="s">
        <v>19</v>
      </c>
      <c r="N81" t="s">
        <v>19</v>
      </c>
      <c r="O81" t="s">
        <v>396</v>
      </c>
      <c r="P81">
        <v>80</v>
      </c>
      <c r="Q81">
        <v>100</v>
      </c>
      <c r="R81" t="s">
        <v>525</v>
      </c>
      <c r="S81" t="s">
        <v>526</v>
      </c>
      <c r="T81" t="s">
        <v>1900</v>
      </c>
      <c r="U81" t="s">
        <v>1906</v>
      </c>
      <c r="V81" t="s">
        <v>540</v>
      </c>
    </row>
    <row r="82" spans="1:22" x14ac:dyDescent="0.25">
      <c r="A82" s="31" t="str">
        <f t="shared" si="1"/>
        <v>20.2</v>
      </c>
      <c r="B82" t="s">
        <v>540</v>
      </c>
      <c r="C82">
        <v>0</v>
      </c>
      <c r="D82" t="s">
        <v>492</v>
      </c>
      <c r="E82" t="s">
        <v>546</v>
      </c>
      <c r="F82" t="s">
        <v>511</v>
      </c>
      <c r="G82" t="s">
        <v>1530</v>
      </c>
      <c r="H82" t="s">
        <v>1531</v>
      </c>
      <c r="I82" t="s">
        <v>1532</v>
      </c>
      <c r="J82" t="s">
        <v>1885</v>
      </c>
      <c r="K82" t="s">
        <v>495</v>
      </c>
      <c r="L82" t="s">
        <v>52</v>
      </c>
      <c r="M82" t="s">
        <v>542</v>
      </c>
      <c r="N82" t="s">
        <v>19</v>
      </c>
      <c r="O82" t="s">
        <v>397</v>
      </c>
      <c r="P82">
        <v>20</v>
      </c>
      <c r="Q82">
        <v>100</v>
      </c>
      <c r="R82" t="s">
        <v>525</v>
      </c>
      <c r="S82" t="s">
        <v>526</v>
      </c>
      <c r="T82" t="s">
        <v>1886</v>
      </c>
      <c r="U82" t="s">
        <v>1906</v>
      </c>
      <c r="V82" t="s">
        <v>540</v>
      </c>
    </row>
    <row r="83" spans="1:22" x14ac:dyDescent="0.25">
      <c r="A83" s="31" t="str">
        <f t="shared" si="1"/>
        <v>20.2.1</v>
      </c>
      <c r="B83" t="s">
        <v>540</v>
      </c>
      <c r="C83">
        <v>0</v>
      </c>
      <c r="D83" t="s">
        <v>499</v>
      </c>
      <c r="E83" t="s">
        <v>547</v>
      </c>
      <c r="F83" t="s">
        <v>19</v>
      </c>
      <c r="G83" t="s">
        <v>19</v>
      </c>
      <c r="H83" t="s">
        <v>19</v>
      </c>
      <c r="I83" t="s">
        <v>19</v>
      </c>
      <c r="J83" t="s">
        <v>19</v>
      </c>
      <c r="K83" t="s">
        <v>19</v>
      </c>
      <c r="L83" t="s">
        <v>19</v>
      </c>
      <c r="M83" t="s">
        <v>19</v>
      </c>
      <c r="N83" t="s">
        <v>19</v>
      </c>
      <c r="O83" t="s">
        <v>398</v>
      </c>
      <c r="P83">
        <v>20</v>
      </c>
      <c r="Q83">
        <v>1</v>
      </c>
      <c r="R83" t="s">
        <v>497</v>
      </c>
      <c r="S83" t="s">
        <v>544</v>
      </c>
      <c r="T83" t="s">
        <v>1886</v>
      </c>
      <c r="U83" t="s">
        <v>1935</v>
      </c>
      <c r="V83" t="s">
        <v>540</v>
      </c>
    </row>
    <row r="84" spans="1:22" x14ac:dyDescent="0.25">
      <c r="A84" s="31" t="str">
        <f t="shared" si="1"/>
        <v>20.2.2</v>
      </c>
      <c r="B84" t="s">
        <v>540</v>
      </c>
      <c r="C84">
        <v>0</v>
      </c>
      <c r="D84" t="s">
        <v>499</v>
      </c>
      <c r="E84" t="s">
        <v>548</v>
      </c>
      <c r="F84" t="s">
        <v>19</v>
      </c>
      <c r="G84" t="s">
        <v>19</v>
      </c>
      <c r="H84" t="s">
        <v>19</v>
      </c>
      <c r="I84" t="s">
        <v>19</v>
      </c>
      <c r="J84" t="s">
        <v>19</v>
      </c>
      <c r="K84" t="s">
        <v>19</v>
      </c>
      <c r="L84" t="s">
        <v>19</v>
      </c>
      <c r="M84" t="s">
        <v>19</v>
      </c>
      <c r="N84" t="s">
        <v>19</v>
      </c>
      <c r="O84" t="s">
        <v>399</v>
      </c>
      <c r="P84">
        <v>80</v>
      </c>
      <c r="Q84">
        <v>100</v>
      </c>
      <c r="R84" t="s">
        <v>525</v>
      </c>
      <c r="S84" t="s">
        <v>526</v>
      </c>
      <c r="T84" t="s">
        <v>1900</v>
      </c>
      <c r="U84" t="s">
        <v>1906</v>
      </c>
      <c r="V84" t="s">
        <v>540</v>
      </c>
    </row>
    <row r="85" spans="1:22" x14ac:dyDescent="0.25">
      <c r="A85" s="31" t="str">
        <f t="shared" si="1"/>
        <v>20.3</v>
      </c>
      <c r="B85" t="s">
        <v>540</v>
      </c>
      <c r="C85">
        <v>0</v>
      </c>
      <c r="D85" t="s">
        <v>492</v>
      </c>
      <c r="E85" t="s">
        <v>549</v>
      </c>
      <c r="F85" t="s">
        <v>494</v>
      </c>
      <c r="G85" t="s">
        <v>1527</v>
      </c>
      <c r="H85" t="s">
        <v>1528</v>
      </c>
      <c r="I85" t="s">
        <v>1529</v>
      </c>
      <c r="J85" t="s">
        <v>1885</v>
      </c>
      <c r="K85" t="s">
        <v>495</v>
      </c>
      <c r="L85" t="s">
        <v>52</v>
      </c>
      <c r="M85" t="s">
        <v>1495</v>
      </c>
      <c r="N85" t="s">
        <v>1600</v>
      </c>
      <c r="O85" t="s">
        <v>427</v>
      </c>
      <c r="P85">
        <v>20</v>
      </c>
      <c r="Q85">
        <v>100</v>
      </c>
      <c r="R85" t="s">
        <v>525</v>
      </c>
      <c r="S85" t="s">
        <v>526</v>
      </c>
      <c r="T85" t="s">
        <v>1897</v>
      </c>
      <c r="U85" t="s">
        <v>1906</v>
      </c>
      <c r="V85" t="s">
        <v>540</v>
      </c>
    </row>
    <row r="86" spans="1:22" x14ac:dyDescent="0.25">
      <c r="A86" s="31" t="str">
        <f t="shared" si="1"/>
        <v>20.3.1</v>
      </c>
      <c r="B86" t="s">
        <v>540</v>
      </c>
      <c r="C86">
        <v>0</v>
      </c>
      <c r="D86" t="s">
        <v>499</v>
      </c>
      <c r="E86" t="s">
        <v>550</v>
      </c>
      <c r="F86" t="s">
        <v>19</v>
      </c>
      <c r="G86" t="s">
        <v>19</v>
      </c>
      <c r="H86" t="s">
        <v>19</v>
      </c>
      <c r="I86" t="s">
        <v>19</v>
      </c>
      <c r="J86" t="s">
        <v>19</v>
      </c>
      <c r="K86" t="s">
        <v>19</v>
      </c>
      <c r="L86" t="s">
        <v>19</v>
      </c>
      <c r="M86" t="s">
        <v>19</v>
      </c>
      <c r="N86" t="s">
        <v>19</v>
      </c>
      <c r="O86" t="s">
        <v>428</v>
      </c>
      <c r="P86">
        <v>20</v>
      </c>
      <c r="Q86">
        <v>1</v>
      </c>
      <c r="R86" t="s">
        <v>497</v>
      </c>
      <c r="S86" t="s">
        <v>544</v>
      </c>
      <c r="T86" t="s">
        <v>1897</v>
      </c>
      <c r="U86" t="s">
        <v>1895</v>
      </c>
      <c r="V86" t="s">
        <v>540</v>
      </c>
    </row>
    <row r="87" spans="1:22" x14ac:dyDescent="0.25">
      <c r="A87" s="31" t="str">
        <f t="shared" si="1"/>
        <v>20.3.2</v>
      </c>
      <c r="B87" t="s">
        <v>540</v>
      </c>
      <c r="C87">
        <v>0</v>
      </c>
      <c r="D87" t="s">
        <v>499</v>
      </c>
      <c r="E87" t="s">
        <v>551</v>
      </c>
      <c r="F87" t="s">
        <v>19</v>
      </c>
      <c r="G87" t="s">
        <v>19</v>
      </c>
      <c r="H87" t="s">
        <v>19</v>
      </c>
      <c r="I87" t="s">
        <v>19</v>
      </c>
      <c r="J87" t="s">
        <v>19</v>
      </c>
      <c r="K87" t="s">
        <v>19</v>
      </c>
      <c r="L87" t="s">
        <v>19</v>
      </c>
      <c r="M87" t="s">
        <v>19</v>
      </c>
      <c r="N87" t="s">
        <v>19</v>
      </c>
      <c r="O87" t="s">
        <v>429</v>
      </c>
      <c r="P87">
        <v>80</v>
      </c>
      <c r="Q87">
        <v>100</v>
      </c>
      <c r="R87" t="s">
        <v>525</v>
      </c>
      <c r="S87" t="s">
        <v>526</v>
      </c>
      <c r="T87" t="s">
        <v>1886</v>
      </c>
      <c r="U87" t="s">
        <v>1906</v>
      </c>
      <c r="V87" t="s">
        <v>540</v>
      </c>
    </row>
    <row r="88" spans="1:22" x14ac:dyDescent="0.25">
      <c r="A88" s="31" t="str">
        <f t="shared" si="1"/>
        <v>20.4</v>
      </c>
      <c r="B88" t="s">
        <v>540</v>
      </c>
      <c r="C88">
        <v>0</v>
      </c>
      <c r="D88" t="s">
        <v>492</v>
      </c>
      <c r="E88" t="s">
        <v>552</v>
      </c>
      <c r="F88" t="s">
        <v>494</v>
      </c>
      <c r="G88" t="s">
        <v>1527</v>
      </c>
      <c r="H88" t="s">
        <v>1528</v>
      </c>
      <c r="I88" t="s">
        <v>1529</v>
      </c>
      <c r="J88" t="s">
        <v>1885</v>
      </c>
      <c r="K88" t="s">
        <v>495</v>
      </c>
      <c r="L88" t="s">
        <v>52</v>
      </c>
      <c r="M88" t="s">
        <v>1495</v>
      </c>
      <c r="N88" t="s">
        <v>1600</v>
      </c>
      <c r="O88" t="s">
        <v>430</v>
      </c>
      <c r="P88">
        <v>20</v>
      </c>
      <c r="Q88">
        <v>100</v>
      </c>
      <c r="R88" t="s">
        <v>525</v>
      </c>
      <c r="S88" t="s">
        <v>553</v>
      </c>
      <c r="T88" t="s">
        <v>1932</v>
      </c>
      <c r="U88" t="s">
        <v>1906</v>
      </c>
      <c r="V88" t="s">
        <v>540</v>
      </c>
    </row>
    <row r="89" spans="1:22" x14ac:dyDescent="0.25">
      <c r="A89" s="31" t="str">
        <f t="shared" si="1"/>
        <v>20.4.1</v>
      </c>
      <c r="B89" t="s">
        <v>540</v>
      </c>
      <c r="C89">
        <v>0</v>
      </c>
      <c r="D89" t="s">
        <v>499</v>
      </c>
      <c r="E89" t="s">
        <v>554</v>
      </c>
      <c r="F89" t="s">
        <v>19</v>
      </c>
      <c r="G89" t="s">
        <v>19</v>
      </c>
      <c r="H89" t="s">
        <v>19</v>
      </c>
      <c r="I89" t="s">
        <v>19</v>
      </c>
      <c r="J89" t="s">
        <v>19</v>
      </c>
      <c r="K89" t="s">
        <v>19</v>
      </c>
      <c r="L89" t="s">
        <v>19</v>
      </c>
      <c r="M89" t="s">
        <v>19</v>
      </c>
      <c r="N89" t="s">
        <v>19</v>
      </c>
      <c r="O89" t="s">
        <v>431</v>
      </c>
      <c r="P89">
        <v>40</v>
      </c>
      <c r="Q89">
        <v>1</v>
      </c>
      <c r="R89" t="s">
        <v>497</v>
      </c>
      <c r="S89" t="s">
        <v>555</v>
      </c>
      <c r="T89" t="s">
        <v>1932</v>
      </c>
      <c r="U89" t="s">
        <v>1889</v>
      </c>
      <c r="V89" t="s">
        <v>540</v>
      </c>
    </row>
    <row r="90" spans="1:22" x14ac:dyDescent="0.25">
      <c r="A90" s="31" t="str">
        <f t="shared" si="1"/>
        <v>20.4.2</v>
      </c>
      <c r="B90" t="s">
        <v>540</v>
      </c>
      <c r="C90">
        <v>0</v>
      </c>
      <c r="D90" t="s">
        <v>499</v>
      </c>
      <c r="E90" t="s">
        <v>556</v>
      </c>
      <c r="F90" t="s">
        <v>19</v>
      </c>
      <c r="G90" t="s">
        <v>19</v>
      </c>
      <c r="H90" t="s">
        <v>19</v>
      </c>
      <c r="I90" t="s">
        <v>19</v>
      </c>
      <c r="J90" t="s">
        <v>19</v>
      </c>
      <c r="K90" t="s">
        <v>19</v>
      </c>
      <c r="L90" t="s">
        <v>19</v>
      </c>
      <c r="M90" t="s">
        <v>19</v>
      </c>
      <c r="N90" t="s">
        <v>19</v>
      </c>
      <c r="O90" t="s">
        <v>432</v>
      </c>
      <c r="P90">
        <v>60</v>
      </c>
      <c r="Q90">
        <v>100</v>
      </c>
      <c r="R90" t="s">
        <v>525</v>
      </c>
      <c r="S90" t="s">
        <v>553</v>
      </c>
      <c r="T90" t="s">
        <v>1888</v>
      </c>
      <c r="U90" t="s">
        <v>1906</v>
      </c>
      <c r="V90" t="s">
        <v>540</v>
      </c>
    </row>
    <row r="91" spans="1:22" x14ac:dyDescent="0.25">
      <c r="A91" s="31" t="str">
        <f t="shared" si="1"/>
        <v>20.5</v>
      </c>
      <c r="B91" t="s">
        <v>540</v>
      </c>
      <c r="C91">
        <v>0</v>
      </c>
      <c r="D91" t="s">
        <v>492</v>
      </c>
      <c r="E91" t="s">
        <v>557</v>
      </c>
      <c r="F91" t="s">
        <v>511</v>
      </c>
      <c r="G91" t="s">
        <v>1533</v>
      </c>
      <c r="H91" t="s">
        <v>1534</v>
      </c>
      <c r="I91" t="s">
        <v>1535</v>
      </c>
      <c r="J91" t="s">
        <v>1925</v>
      </c>
      <c r="K91" t="s">
        <v>495</v>
      </c>
      <c r="L91" t="s">
        <v>52</v>
      </c>
      <c r="M91" t="s">
        <v>542</v>
      </c>
      <c r="N91" t="s">
        <v>1600</v>
      </c>
      <c r="O91" t="s">
        <v>400</v>
      </c>
      <c r="P91">
        <v>20</v>
      </c>
      <c r="Q91">
        <v>100</v>
      </c>
      <c r="R91" t="s">
        <v>525</v>
      </c>
      <c r="S91" t="s">
        <v>526</v>
      </c>
      <c r="T91" t="s">
        <v>1897</v>
      </c>
      <c r="U91" t="s">
        <v>1906</v>
      </c>
      <c r="V91" t="s">
        <v>540</v>
      </c>
    </row>
    <row r="92" spans="1:22" x14ac:dyDescent="0.25">
      <c r="A92" s="31" t="str">
        <f t="shared" si="1"/>
        <v>20.5.1</v>
      </c>
      <c r="B92" t="s">
        <v>540</v>
      </c>
      <c r="C92">
        <v>0</v>
      </c>
      <c r="D92" t="s">
        <v>499</v>
      </c>
      <c r="E92" t="s">
        <v>559</v>
      </c>
      <c r="F92" t="s">
        <v>19</v>
      </c>
      <c r="G92" t="s">
        <v>19</v>
      </c>
      <c r="H92" t="s">
        <v>19</v>
      </c>
      <c r="I92" t="s">
        <v>19</v>
      </c>
      <c r="J92" t="s">
        <v>19</v>
      </c>
      <c r="K92" t="s">
        <v>19</v>
      </c>
      <c r="L92" t="s">
        <v>19</v>
      </c>
      <c r="M92" t="s">
        <v>19</v>
      </c>
      <c r="N92" t="s">
        <v>19</v>
      </c>
      <c r="O92" t="s">
        <v>401</v>
      </c>
      <c r="P92">
        <v>20</v>
      </c>
      <c r="Q92">
        <v>1</v>
      </c>
      <c r="R92" t="s">
        <v>497</v>
      </c>
      <c r="S92" t="s">
        <v>544</v>
      </c>
      <c r="T92" t="s">
        <v>1897</v>
      </c>
      <c r="U92" t="s">
        <v>1895</v>
      </c>
      <c r="V92" t="s">
        <v>540</v>
      </c>
    </row>
    <row r="93" spans="1:22" x14ac:dyDescent="0.25">
      <c r="A93" s="31" t="str">
        <f t="shared" si="1"/>
        <v>20.5.2</v>
      </c>
      <c r="B93" t="s">
        <v>540</v>
      </c>
      <c r="C93">
        <v>0</v>
      </c>
      <c r="D93" t="s">
        <v>499</v>
      </c>
      <c r="E93" t="s">
        <v>560</v>
      </c>
      <c r="F93" t="s">
        <v>19</v>
      </c>
      <c r="G93" t="s">
        <v>19</v>
      </c>
      <c r="H93" t="s">
        <v>19</v>
      </c>
      <c r="I93" t="s">
        <v>19</v>
      </c>
      <c r="J93" t="s">
        <v>19</v>
      </c>
      <c r="K93" t="s">
        <v>19</v>
      </c>
      <c r="L93" t="s">
        <v>19</v>
      </c>
      <c r="M93" t="s">
        <v>19</v>
      </c>
      <c r="N93" t="s">
        <v>19</v>
      </c>
      <c r="O93" t="s">
        <v>402</v>
      </c>
      <c r="P93">
        <v>80</v>
      </c>
      <c r="Q93">
        <v>100</v>
      </c>
      <c r="R93" t="s">
        <v>525</v>
      </c>
      <c r="S93" t="s">
        <v>526</v>
      </c>
      <c r="T93" t="s">
        <v>1886</v>
      </c>
      <c r="U93" t="s">
        <v>1906</v>
      </c>
      <c r="V93" t="s">
        <v>540</v>
      </c>
    </row>
    <row r="94" spans="1:22" x14ac:dyDescent="0.25">
      <c r="A94" s="31" t="str">
        <f t="shared" si="1"/>
        <v>142.1</v>
      </c>
      <c r="B94" t="s">
        <v>603</v>
      </c>
      <c r="C94">
        <v>0</v>
      </c>
      <c r="D94" t="s">
        <v>492</v>
      </c>
      <c r="E94" t="s">
        <v>604</v>
      </c>
      <c r="F94" t="s">
        <v>511</v>
      </c>
      <c r="G94" t="s">
        <v>1527</v>
      </c>
      <c r="H94" t="s">
        <v>1528</v>
      </c>
      <c r="I94" t="s">
        <v>1529</v>
      </c>
      <c r="J94" t="s">
        <v>1885</v>
      </c>
      <c r="K94" t="s">
        <v>495</v>
      </c>
      <c r="L94" t="s">
        <v>20</v>
      </c>
      <c r="M94" t="s">
        <v>606</v>
      </c>
      <c r="N94" t="s">
        <v>19</v>
      </c>
      <c r="O94" t="s">
        <v>169</v>
      </c>
      <c r="P94">
        <v>100</v>
      </c>
      <c r="Q94">
        <v>100</v>
      </c>
      <c r="R94" t="s">
        <v>525</v>
      </c>
      <c r="S94" t="s">
        <v>607</v>
      </c>
      <c r="T94" t="s">
        <v>1912</v>
      </c>
      <c r="U94" t="s">
        <v>1896</v>
      </c>
      <c r="V94" t="s">
        <v>603</v>
      </c>
    </row>
    <row r="95" spans="1:22" x14ac:dyDescent="0.25">
      <c r="A95" s="31" t="str">
        <f t="shared" si="1"/>
        <v>142.1.1</v>
      </c>
      <c r="B95" t="s">
        <v>603</v>
      </c>
      <c r="C95">
        <v>0</v>
      </c>
      <c r="D95" t="s">
        <v>499</v>
      </c>
      <c r="E95" t="s">
        <v>608</v>
      </c>
      <c r="F95" t="s">
        <v>19</v>
      </c>
      <c r="G95" t="s">
        <v>19</v>
      </c>
      <c r="H95" t="s">
        <v>19</v>
      </c>
      <c r="I95" t="s">
        <v>19</v>
      </c>
      <c r="J95" t="s">
        <v>19</v>
      </c>
      <c r="K95" t="s">
        <v>19</v>
      </c>
      <c r="L95" t="s">
        <v>19</v>
      </c>
      <c r="M95" t="s">
        <v>19</v>
      </c>
      <c r="N95" t="s">
        <v>19</v>
      </c>
      <c r="O95" t="s">
        <v>170</v>
      </c>
      <c r="P95">
        <v>25</v>
      </c>
      <c r="Q95">
        <v>100</v>
      </c>
      <c r="R95" t="s">
        <v>525</v>
      </c>
      <c r="S95" t="s">
        <v>609</v>
      </c>
      <c r="T95" t="s">
        <v>1912</v>
      </c>
      <c r="U95" t="s">
        <v>1896</v>
      </c>
      <c r="V95" t="s">
        <v>603</v>
      </c>
    </row>
    <row r="96" spans="1:22" x14ac:dyDescent="0.25">
      <c r="A96" s="31" t="str">
        <f t="shared" si="1"/>
        <v>142.1.2</v>
      </c>
      <c r="B96" t="s">
        <v>603</v>
      </c>
      <c r="C96">
        <v>0</v>
      </c>
      <c r="D96" t="s">
        <v>499</v>
      </c>
      <c r="E96" t="s">
        <v>610</v>
      </c>
      <c r="F96" t="s">
        <v>19</v>
      </c>
      <c r="G96" t="s">
        <v>19</v>
      </c>
      <c r="H96" t="s">
        <v>19</v>
      </c>
      <c r="I96" t="s">
        <v>19</v>
      </c>
      <c r="J96" t="s">
        <v>19</v>
      </c>
      <c r="K96" t="s">
        <v>19</v>
      </c>
      <c r="L96" t="s">
        <v>19</v>
      </c>
      <c r="M96" t="s">
        <v>19</v>
      </c>
      <c r="N96" t="s">
        <v>19</v>
      </c>
      <c r="O96" t="s">
        <v>171</v>
      </c>
      <c r="P96">
        <v>25</v>
      </c>
      <c r="Q96">
        <v>100</v>
      </c>
      <c r="R96" t="s">
        <v>525</v>
      </c>
      <c r="S96" t="s">
        <v>611</v>
      </c>
      <c r="T96" t="s">
        <v>1912</v>
      </c>
      <c r="U96" t="s">
        <v>1896</v>
      </c>
      <c r="V96" t="s">
        <v>603</v>
      </c>
    </row>
    <row r="97" spans="1:22" x14ac:dyDescent="0.25">
      <c r="A97" s="31" t="str">
        <f t="shared" si="1"/>
        <v>142.1.3</v>
      </c>
      <c r="B97" t="s">
        <v>603</v>
      </c>
      <c r="C97">
        <v>0</v>
      </c>
      <c r="D97" t="s">
        <v>499</v>
      </c>
      <c r="E97" t="s">
        <v>612</v>
      </c>
      <c r="F97" t="s">
        <v>19</v>
      </c>
      <c r="G97" t="s">
        <v>19</v>
      </c>
      <c r="H97" t="s">
        <v>19</v>
      </c>
      <c r="I97" t="s">
        <v>19</v>
      </c>
      <c r="J97" t="s">
        <v>19</v>
      </c>
      <c r="K97" t="s">
        <v>19</v>
      </c>
      <c r="L97" t="s">
        <v>19</v>
      </c>
      <c r="M97" t="s">
        <v>19</v>
      </c>
      <c r="N97" t="s">
        <v>19</v>
      </c>
      <c r="O97" t="s">
        <v>172</v>
      </c>
      <c r="P97">
        <v>10</v>
      </c>
      <c r="Q97">
        <v>1</v>
      </c>
      <c r="R97" t="s">
        <v>497</v>
      </c>
      <c r="S97" t="s">
        <v>613</v>
      </c>
      <c r="T97" t="s">
        <v>1936</v>
      </c>
      <c r="U97" t="s">
        <v>1891</v>
      </c>
      <c r="V97" t="s">
        <v>603</v>
      </c>
    </row>
    <row r="98" spans="1:22" x14ac:dyDescent="0.25">
      <c r="A98" s="31" t="str">
        <f t="shared" si="1"/>
        <v>142.1.4</v>
      </c>
      <c r="B98" t="s">
        <v>603</v>
      </c>
      <c r="C98">
        <v>0</v>
      </c>
      <c r="D98" t="s">
        <v>499</v>
      </c>
      <c r="E98" t="s">
        <v>614</v>
      </c>
      <c r="F98" t="s">
        <v>19</v>
      </c>
      <c r="G98" t="s">
        <v>19</v>
      </c>
      <c r="H98" t="s">
        <v>19</v>
      </c>
      <c r="I98" t="s">
        <v>19</v>
      </c>
      <c r="J98" t="s">
        <v>19</v>
      </c>
      <c r="K98" t="s">
        <v>19</v>
      </c>
      <c r="L98" t="s">
        <v>19</v>
      </c>
      <c r="M98" t="s">
        <v>19</v>
      </c>
      <c r="N98" t="s">
        <v>19</v>
      </c>
      <c r="O98" t="s">
        <v>173</v>
      </c>
      <c r="P98">
        <v>20</v>
      </c>
      <c r="Q98">
        <v>1</v>
      </c>
      <c r="R98" t="s">
        <v>497</v>
      </c>
      <c r="S98" t="s">
        <v>615</v>
      </c>
      <c r="T98" t="s">
        <v>1927</v>
      </c>
      <c r="U98" t="s">
        <v>1931</v>
      </c>
      <c r="V98" t="s">
        <v>603</v>
      </c>
    </row>
    <row r="99" spans="1:22" x14ac:dyDescent="0.25">
      <c r="A99" s="31" t="str">
        <f t="shared" si="1"/>
        <v>142.1.5</v>
      </c>
      <c r="B99" t="s">
        <v>603</v>
      </c>
      <c r="C99">
        <v>0</v>
      </c>
      <c r="D99" t="s">
        <v>499</v>
      </c>
      <c r="E99" t="s">
        <v>616</v>
      </c>
      <c r="F99" t="s">
        <v>19</v>
      </c>
      <c r="G99" t="s">
        <v>19</v>
      </c>
      <c r="H99" t="s">
        <v>19</v>
      </c>
      <c r="I99" t="s">
        <v>19</v>
      </c>
      <c r="J99" t="s">
        <v>19</v>
      </c>
      <c r="K99" t="s">
        <v>19</v>
      </c>
      <c r="L99" t="s">
        <v>19</v>
      </c>
      <c r="M99" t="s">
        <v>19</v>
      </c>
      <c r="N99" t="s">
        <v>19</v>
      </c>
      <c r="O99" t="s">
        <v>174</v>
      </c>
      <c r="P99">
        <v>20</v>
      </c>
      <c r="Q99">
        <v>1</v>
      </c>
      <c r="R99" t="s">
        <v>497</v>
      </c>
      <c r="S99" t="s">
        <v>617</v>
      </c>
      <c r="T99" t="s">
        <v>1909</v>
      </c>
      <c r="U99" t="s">
        <v>1896</v>
      </c>
      <c r="V99" t="s">
        <v>603</v>
      </c>
    </row>
    <row r="100" spans="1:22" x14ac:dyDescent="0.25">
      <c r="A100" s="31" t="str">
        <f t="shared" si="1"/>
        <v>73.1</v>
      </c>
      <c r="B100" t="s">
        <v>618</v>
      </c>
      <c r="C100">
        <v>0</v>
      </c>
      <c r="D100" t="s">
        <v>492</v>
      </c>
      <c r="E100" t="s">
        <v>619</v>
      </c>
      <c r="F100" t="s">
        <v>494</v>
      </c>
      <c r="G100" t="s">
        <v>1530</v>
      </c>
      <c r="H100" t="s">
        <v>1531</v>
      </c>
      <c r="I100" t="s">
        <v>1532</v>
      </c>
      <c r="J100" t="s">
        <v>1885</v>
      </c>
      <c r="K100" t="s">
        <v>495</v>
      </c>
      <c r="L100" t="s">
        <v>22</v>
      </c>
      <c r="M100" t="s">
        <v>620</v>
      </c>
      <c r="N100" t="s">
        <v>1937</v>
      </c>
      <c r="O100" t="s">
        <v>410</v>
      </c>
      <c r="P100">
        <v>30</v>
      </c>
      <c r="Q100">
        <v>100</v>
      </c>
      <c r="R100" t="s">
        <v>525</v>
      </c>
      <c r="S100" t="s">
        <v>621</v>
      </c>
      <c r="T100" t="s">
        <v>1886</v>
      </c>
      <c r="U100" t="s">
        <v>1913</v>
      </c>
      <c r="V100" t="s">
        <v>618</v>
      </c>
    </row>
    <row r="101" spans="1:22" x14ac:dyDescent="0.25">
      <c r="A101" s="31" t="str">
        <f t="shared" si="1"/>
        <v>73.1.1</v>
      </c>
      <c r="B101" t="s">
        <v>618</v>
      </c>
      <c r="C101">
        <v>0</v>
      </c>
      <c r="D101" t="s">
        <v>499</v>
      </c>
      <c r="E101" t="s">
        <v>622</v>
      </c>
      <c r="F101" t="s">
        <v>19</v>
      </c>
      <c r="G101" t="s">
        <v>19</v>
      </c>
      <c r="H101" t="s">
        <v>19</v>
      </c>
      <c r="I101" t="s">
        <v>19</v>
      </c>
      <c r="J101" t="s">
        <v>19</v>
      </c>
      <c r="K101" t="s">
        <v>19</v>
      </c>
      <c r="L101" t="s">
        <v>19</v>
      </c>
      <c r="M101" t="s">
        <v>19</v>
      </c>
      <c r="N101" t="s">
        <v>19</v>
      </c>
      <c r="O101" t="s">
        <v>411</v>
      </c>
      <c r="P101">
        <v>80</v>
      </c>
      <c r="Q101">
        <v>100</v>
      </c>
      <c r="R101" t="s">
        <v>525</v>
      </c>
      <c r="S101" t="s">
        <v>623</v>
      </c>
      <c r="T101" t="s">
        <v>1886</v>
      </c>
      <c r="U101" t="s">
        <v>1913</v>
      </c>
      <c r="V101" t="s">
        <v>618</v>
      </c>
    </row>
    <row r="102" spans="1:22" x14ac:dyDescent="0.25">
      <c r="A102" s="31" t="str">
        <f t="shared" si="1"/>
        <v>73.1.2</v>
      </c>
      <c r="B102" t="s">
        <v>618</v>
      </c>
      <c r="C102">
        <v>0</v>
      </c>
      <c r="D102" t="s">
        <v>499</v>
      </c>
      <c r="E102" t="s">
        <v>624</v>
      </c>
      <c r="F102" t="s">
        <v>19</v>
      </c>
      <c r="G102" t="s">
        <v>19</v>
      </c>
      <c r="H102" t="s">
        <v>19</v>
      </c>
      <c r="I102" t="s">
        <v>19</v>
      </c>
      <c r="J102" t="s">
        <v>19</v>
      </c>
      <c r="K102" t="s">
        <v>19</v>
      </c>
      <c r="L102" t="s">
        <v>19</v>
      </c>
      <c r="M102" t="s">
        <v>19</v>
      </c>
      <c r="N102" t="s">
        <v>19</v>
      </c>
      <c r="O102" t="s">
        <v>412</v>
      </c>
      <c r="P102">
        <v>20</v>
      </c>
      <c r="Q102">
        <v>100</v>
      </c>
      <c r="R102" t="s">
        <v>525</v>
      </c>
      <c r="S102" t="s">
        <v>625</v>
      </c>
      <c r="T102" t="s">
        <v>1938</v>
      </c>
      <c r="U102" t="s">
        <v>1913</v>
      </c>
      <c r="V102" t="s">
        <v>618</v>
      </c>
    </row>
    <row r="103" spans="1:22" x14ac:dyDescent="0.25">
      <c r="A103" s="31" t="str">
        <f t="shared" si="1"/>
        <v>73.2</v>
      </c>
      <c r="B103" t="s">
        <v>618</v>
      </c>
      <c r="C103">
        <v>0</v>
      </c>
      <c r="D103" t="s">
        <v>492</v>
      </c>
      <c r="E103" t="s">
        <v>626</v>
      </c>
      <c r="F103" t="s">
        <v>494</v>
      </c>
      <c r="G103" t="s">
        <v>1530</v>
      </c>
      <c r="H103" t="s">
        <v>1531</v>
      </c>
      <c r="I103" t="s">
        <v>1532</v>
      </c>
      <c r="J103" t="s">
        <v>1885</v>
      </c>
      <c r="K103" t="s">
        <v>495</v>
      </c>
      <c r="L103" t="s">
        <v>22</v>
      </c>
      <c r="M103" t="s">
        <v>620</v>
      </c>
      <c r="N103" t="s">
        <v>19</v>
      </c>
      <c r="O103" t="s">
        <v>413</v>
      </c>
      <c r="P103">
        <v>20</v>
      </c>
      <c r="Q103">
        <v>100</v>
      </c>
      <c r="R103" t="s">
        <v>525</v>
      </c>
      <c r="S103" t="s">
        <v>627</v>
      </c>
      <c r="T103" t="s">
        <v>1886</v>
      </c>
      <c r="U103" t="s">
        <v>1906</v>
      </c>
      <c r="V103" t="s">
        <v>618</v>
      </c>
    </row>
    <row r="104" spans="1:22" x14ac:dyDescent="0.25">
      <c r="A104" s="31" t="str">
        <f t="shared" si="1"/>
        <v>73.2.1</v>
      </c>
      <c r="B104" t="s">
        <v>618</v>
      </c>
      <c r="C104">
        <v>0</v>
      </c>
      <c r="D104" t="s">
        <v>499</v>
      </c>
      <c r="E104" t="s">
        <v>628</v>
      </c>
      <c r="F104" t="s">
        <v>19</v>
      </c>
      <c r="G104" t="s">
        <v>19</v>
      </c>
      <c r="H104" t="s">
        <v>19</v>
      </c>
      <c r="I104" t="s">
        <v>19</v>
      </c>
      <c r="J104" t="s">
        <v>19</v>
      </c>
      <c r="K104" t="s">
        <v>19</v>
      </c>
      <c r="L104" t="s">
        <v>19</v>
      </c>
      <c r="M104" t="s">
        <v>19</v>
      </c>
      <c r="N104" t="s">
        <v>19</v>
      </c>
      <c r="O104" t="s">
        <v>414</v>
      </c>
      <c r="P104">
        <v>20</v>
      </c>
      <c r="Q104">
        <v>1</v>
      </c>
      <c r="R104" t="s">
        <v>497</v>
      </c>
      <c r="S104" t="s">
        <v>629</v>
      </c>
      <c r="T104" t="s">
        <v>1886</v>
      </c>
      <c r="U104" t="s">
        <v>1919</v>
      </c>
      <c r="V104" t="s">
        <v>618</v>
      </c>
    </row>
    <row r="105" spans="1:22" x14ac:dyDescent="0.25">
      <c r="A105" s="31" t="str">
        <f t="shared" si="1"/>
        <v>73.2.2</v>
      </c>
      <c r="B105" t="s">
        <v>618</v>
      </c>
      <c r="C105">
        <v>0</v>
      </c>
      <c r="D105" t="s">
        <v>499</v>
      </c>
      <c r="E105" t="s">
        <v>630</v>
      </c>
      <c r="F105" t="s">
        <v>19</v>
      </c>
      <c r="G105" t="s">
        <v>19</v>
      </c>
      <c r="H105" t="s">
        <v>19</v>
      </c>
      <c r="I105" t="s">
        <v>19</v>
      </c>
      <c r="J105" t="s">
        <v>19</v>
      </c>
      <c r="K105" t="s">
        <v>19</v>
      </c>
      <c r="L105" t="s">
        <v>19</v>
      </c>
      <c r="M105" t="s">
        <v>19</v>
      </c>
      <c r="N105" t="s">
        <v>19</v>
      </c>
      <c r="O105" t="s">
        <v>415</v>
      </c>
      <c r="P105">
        <v>30</v>
      </c>
      <c r="Q105">
        <v>100</v>
      </c>
      <c r="R105" t="s">
        <v>525</v>
      </c>
      <c r="S105" t="s">
        <v>631</v>
      </c>
      <c r="T105" t="s">
        <v>1888</v>
      </c>
      <c r="U105" t="s">
        <v>1889</v>
      </c>
      <c r="V105" t="s">
        <v>618</v>
      </c>
    </row>
    <row r="106" spans="1:22" x14ac:dyDescent="0.25">
      <c r="A106" s="31" t="str">
        <f t="shared" si="1"/>
        <v>73.2.3</v>
      </c>
      <c r="B106" t="s">
        <v>618</v>
      </c>
      <c r="C106">
        <v>0</v>
      </c>
      <c r="D106" t="s">
        <v>499</v>
      </c>
      <c r="E106" t="s">
        <v>632</v>
      </c>
      <c r="F106" t="s">
        <v>19</v>
      </c>
      <c r="G106" t="s">
        <v>19</v>
      </c>
      <c r="H106" t="s">
        <v>19</v>
      </c>
      <c r="I106" t="s">
        <v>19</v>
      </c>
      <c r="J106" t="s">
        <v>19</v>
      </c>
      <c r="K106" t="s">
        <v>19</v>
      </c>
      <c r="L106" t="s">
        <v>19</v>
      </c>
      <c r="M106" t="s">
        <v>19</v>
      </c>
      <c r="N106" t="s">
        <v>19</v>
      </c>
      <c r="O106" t="s">
        <v>416</v>
      </c>
      <c r="P106">
        <v>40</v>
      </c>
      <c r="Q106">
        <v>3</v>
      </c>
      <c r="R106" t="s">
        <v>497</v>
      </c>
      <c r="S106" t="s">
        <v>633</v>
      </c>
      <c r="T106" t="s">
        <v>1888</v>
      </c>
      <c r="U106" t="s">
        <v>1939</v>
      </c>
      <c r="V106" t="s">
        <v>618</v>
      </c>
    </row>
    <row r="107" spans="1:22" x14ac:dyDescent="0.25">
      <c r="A107" s="31" t="str">
        <f t="shared" si="1"/>
        <v>73.2.4</v>
      </c>
      <c r="B107" t="s">
        <v>618</v>
      </c>
      <c r="C107">
        <v>0</v>
      </c>
      <c r="D107" t="s">
        <v>499</v>
      </c>
      <c r="E107" t="s">
        <v>634</v>
      </c>
      <c r="F107" t="s">
        <v>19</v>
      </c>
      <c r="G107" t="s">
        <v>19</v>
      </c>
      <c r="H107" t="s">
        <v>19</v>
      </c>
      <c r="I107" t="s">
        <v>19</v>
      </c>
      <c r="J107" t="s">
        <v>19</v>
      </c>
      <c r="K107" t="s">
        <v>19</v>
      </c>
      <c r="L107" t="s">
        <v>19</v>
      </c>
      <c r="M107" t="s">
        <v>19</v>
      </c>
      <c r="N107" t="s">
        <v>19</v>
      </c>
      <c r="O107" t="s">
        <v>417</v>
      </c>
      <c r="P107">
        <v>10</v>
      </c>
      <c r="Q107">
        <v>1</v>
      </c>
      <c r="R107" t="s">
        <v>497</v>
      </c>
      <c r="S107" t="s">
        <v>635</v>
      </c>
      <c r="T107" t="s">
        <v>1940</v>
      </c>
      <c r="U107" t="s">
        <v>1906</v>
      </c>
      <c r="V107" t="s">
        <v>618</v>
      </c>
    </row>
    <row r="108" spans="1:22" x14ac:dyDescent="0.25">
      <c r="A108" s="31" t="str">
        <f t="shared" si="1"/>
        <v>73.3</v>
      </c>
      <c r="B108" t="s">
        <v>618</v>
      </c>
      <c r="C108">
        <v>0</v>
      </c>
      <c r="D108" t="s">
        <v>492</v>
      </c>
      <c r="E108" t="s">
        <v>636</v>
      </c>
      <c r="F108" t="s">
        <v>494</v>
      </c>
      <c r="G108" t="s">
        <v>1536</v>
      </c>
      <c r="H108" t="s">
        <v>1537</v>
      </c>
      <c r="I108" t="s">
        <v>1538</v>
      </c>
      <c r="J108" t="s">
        <v>1885</v>
      </c>
      <c r="K108" t="s">
        <v>495</v>
      </c>
      <c r="L108" t="s">
        <v>22</v>
      </c>
      <c r="M108" t="s">
        <v>620</v>
      </c>
      <c r="N108" t="s">
        <v>19</v>
      </c>
      <c r="O108" t="s">
        <v>418</v>
      </c>
      <c r="P108">
        <v>30</v>
      </c>
      <c r="Q108">
        <v>100</v>
      </c>
      <c r="R108" t="s">
        <v>525</v>
      </c>
      <c r="S108" t="s">
        <v>627</v>
      </c>
      <c r="T108" t="s">
        <v>1914</v>
      </c>
      <c r="U108" t="s">
        <v>1913</v>
      </c>
      <c r="V108" t="s">
        <v>618</v>
      </c>
    </row>
    <row r="109" spans="1:22" x14ac:dyDescent="0.25">
      <c r="A109" s="31" t="str">
        <f t="shared" si="1"/>
        <v>73.3.1</v>
      </c>
      <c r="B109" t="s">
        <v>618</v>
      </c>
      <c r="C109">
        <v>0</v>
      </c>
      <c r="D109" t="s">
        <v>499</v>
      </c>
      <c r="E109" t="s">
        <v>637</v>
      </c>
      <c r="F109" t="s">
        <v>19</v>
      </c>
      <c r="G109" t="s">
        <v>19</v>
      </c>
      <c r="H109" t="s">
        <v>19</v>
      </c>
      <c r="I109" t="s">
        <v>19</v>
      </c>
      <c r="J109" t="s">
        <v>19</v>
      </c>
      <c r="K109" t="s">
        <v>19</v>
      </c>
      <c r="L109" t="s">
        <v>19</v>
      </c>
      <c r="M109" t="s">
        <v>19</v>
      </c>
      <c r="N109" t="s">
        <v>19</v>
      </c>
      <c r="O109" t="s">
        <v>419</v>
      </c>
      <c r="P109">
        <v>30</v>
      </c>
      <c r="Q109">
        <v>1</v>
      </c>
      <c r="R109" t="s">
        <v>497</v>
      </c>
      <c r="S109" t="s">
        <v>638</v>
      </c>
      <c r="T109" t="s">
        <v>1914</v>
      </c>
      <c r="U109" t="s">
        <v>1894</v>
      </c>
      <c r="V109" t="s">
        <v>618</v>
      </c>
    </row>
    <row r="110" spans="1:22" x14ac:dyDescent="0.25">
      <c r="A110" s="31" t="str">
        <f t="shared" si="1"/>
        <v>73.3.2</v>
      </c>
      <c r="B110" t="s">
        <v>618</v>
      </c>
      <c r="C110">
        <v>0</v>
      </c>
      <c r="D110" t="s">
        <v>499</v>
      </c>
      <c r="E110" t="s">
        <v>639</v>
      </c>
      <c r="F110" t="s">
        <v>19</v>
      </c>
      <c r="G110" t="s">
        <v>19</v>
      </c>
      <c r="H110" t="s">
        <v>19</v>
      </c>
      <c r="I110" t="s">
        <v>19</v>
      </c>
      <c r="J110" t="s">
        <v>19</v>
      </c>
      <c r="K110" t="s">
        <v>19</v>
      </c>
      <c r="L110" t="s">
        <v>19</v>
      </c>
      <c r="M110" t="s">
        <v>19</v>
      </c>
      <c r="N110" t="s">
        <v>19</v>
      </c>
      <c r="O110" t="s">
        <v>420</v>
      </c>
      <c r="P110">
        <v>40</v>
      </c>
      <c r="Q110">
        <v>3</v>
      </c>
      <c r="R110" t="s">
        <v>497</v>
      </c>
      <c r="S110" t="s">
        <v>640</v>
      </c>
      <c r="T110" t="s">
        <v>1930</v>
      </c>
      <c r="U110" t="s">
        <v>1887</v>
      </c>
      <c r="V110" t="s">
        <v>618</v>
      </c>
    </row>
    <row r="111" spans="1:22" x14ac:dyDescent="0.25">
      <c r="A111" s="31" t="str">
        <f t="shared" si="1"/>
        <v>73.3.3</v>
      </c>
      <c r="B111" t="s">
        <v>618</v>
      </c>
      <c r="C111">
        <v>0</v>
      </c>
      <c r="D111" t="s">
        <v>499</v>
      </c>
      <c r="E111" t="s">
        <v>641</v>
      </c>
      <c r="F111" t="s">
        <v>19</v>
      </c>
      <c r="G111" t="s">
        <v>19</v>
      </c>
      <c r="H111" t="s">
        <v>19</v>
      </c>
      <c r="I111" t="s">
        <v>19</v>
      </c>
      <c r="J111" t="s">
        <v>19</v>
      </c>
      <c r="K111" t="s">
        <v>19</v>
      </c>
      <c r="L111" t="s">
        <v>19</v>
      </c>
      <c r="M111" t="s">
        <v>19</v>
      </c>
      <c r="N111" t="s">
        <v>19</v>
      </c>
      <c r="O111" t="s">
        <v>421</v>
      </c>
      <c r="P111">
        <v>20</v>
      </c>
      <c r="Q111">
        <v>4</v>
      </c>
      <c r="R111" t="s">
        <v>497</v>
      </c>
      <c r="S111" t="s">
        <v>642</v>
      </c>
      <c r="T111" t="s">
        <v>1941</v>
      </c>
      <c r="U111" t="s">
        <v>1913</v>
      </c>
      <c r="V111" t="s">
        <v>618</v>
      </c>
    </row>
    <row r="112" spans="1:22" x14ac:dyDescent="0.25">
      <c r="A112" s="31" t="str">
        <f t="shared" si="1"/>
        <v>73.3.4</v>
      </c>
      <c r="B112" t="s">
        <v>618</v>
      </c>
      <c r="C112">
        <v>0</v>
      </c>
      <c r="D112" t="s">
        <v>499</v>
      </c>
      <c r="E112" t="s">
        <v>643</v>
      </c>
      <c r="F112" t="s">
        <v>19</v>
      </c>
      <c r="G112" t="s">
        <v>19</v>
      </c>
      <c r="H112" t="s">
        <v>19</v>
      </c>
      <c r="I112" t="s">
        <v>19</v>
      </c>
      <c r="J112" t="s">
        <v>19</v>
      </c>
      <c r="K112" t="s">
        <v>19</v>
      </c>
      <c r="L112" t="s">
        <v>19</v>
      </c>
      <c r="M112" t="s">
        <v>19</v>
      </c>
      <c r="N112" t="s">
        <v>19</v>
      </c>
      <c r="O112" t="s">
        <v>422</v>
      </c>
      <c r="P112">
        <v>10</v>
      </c>
      <c r="Q112">
        <v>2</v>
      </c>
      <c r="R112" t="s">
        <v>497</v>
      </c>
      <c r="S112" t="s">
        <v>644</v>
      </c>
      <c r="T112" t="s">
        <v>1891</v>
      </c>
      <c r="U112" t="s">
        <v>1913</v>
      </c>
      <c r="V112" t="s">
        <v>618</v>
      </c>
    </row>
    <row r="113" spans="1:22" x14ac:dyDescent="0.25">
      <c r="A113" s="31" t="str">
        <f t="shared" si="1"/>
        <v>73.4</v>
      </c>
      <c r="B113" t="s">
        <v>618</v>
      </c>
      <c r="C113">
        <v>0</v>
      </c>
      <c r="D113" t="s">
        <v>492</v>
      </c>
      <c r="E113" t="s">
        <v>645</v>
      </c>
      <c r="F113" t="s">
        <v>511</v>
      </c>
      <c r="G113" t="s">
        <v>1530</v>
      </c>
      <c r="H113" t="s">
        <v>1537</v>
      </c>
      <c r="I113" t="s">
        <v>1532</v>
      </c>
      <c r="J113" t="s">
        <v>1885</v>
      </c>
      <c r="K113" t="s">
        <v>495</v>
      </c>
      <c r="L113" t="s">
        <v>22</v>
      </c>
      <c r="M113" t="s">
        <v>646</v>
      </c>
      <c r="N113" t="s">
        <v>19</v>
      </c>
      <c r="O113" t="s">
        <v>208</v>
      </c>
      <c r="P113">
        <v>20</v>
      </c>
      <c r="Q113">
        <v>100</v>
      </c>
      <c r="R113" t="s">
        <v>525</v>
      </c>
      <c r="S113" t="s">
        <v>647</v>
      </c>
      <c r="T113" t="s">
        <v>1942</v>
      </c>
      <c r="U113" t="s">
        <v>1943</v>
      </c>
      <c r="V113" t="s">
        <v>618</v>
      </c>
    </row>
    <row r="114" spans="1:22" x14ac:dyDescent="0.25">
      <c r="A114" s="31" t="str">
        <f t="shared" si="1"/>
        <v>73.4.1</v>
      </c>
      <c r="B114" t="s">
        <v>618</v>
      </c>
      <c r="C114">
        <v>0</v>
      </c>
      <c r="D114" t="s">
        <v>499</v>
      </c>
      <c r="E114" t="s">
        <v>648</v>
      </c>
      <c r="F114" t="s">
        <v>19</v>
      </c>
      <c r="G114" t="s">
        <v>19</v>
      </c>
      <c r="H114" t="s">
        <v>19</v>
      </c>
      <c r="I114" t="s">
        <v>19</v>
      </c>
      <c r="J114" t="s">
        <v>19</v>
      </c>
      <c r="K114" t="s">
        <v>19</v>
      </c>
      <c r="L114" t="s">
        <v>19</v>
      </c>
      <c r="M114" t="s">
        <v>19</v>
      </c>
      <c r="N114" t="s">
        <v>19</v>
      </c>
      <c r="O114" t="s">
        <v>209</v>
      </c>
      <c r="P114">
        <v>10</v>
      </c>
      <c r="Q114">
        <v>1</v>
      </c>
      <c r="R114" t="s">
        <v>497</v>
      </c>
      <c r="S114" t="s">
        <v>649</v>
      </c>
      <c r="T114" t="s">
        <v>1942</v>
      </c>
      <c r="U114" t="s">
        <v>1944</v>
      </c>
      <c r="V114" t="s">
        <v>618</v>
      </c>
    </row>
    <row r="115" spans="1:22" x14ac:dyDescent="0.25">
      <c r="A115" s="31" t="str">
        <f t="shared" si="1"/>
        <v>73.4.2</v>
      </c>
      <c r="B115" t="s">
        <v>618</v>
      </c>
      <c r="C115">
        <v>0</v>
      </c>
      <c r="D115" t="s">
        <v>499</v>
      </c>
      <c r="E115" t="s">
        <v>650</v>
      </c>
      <c r="F115" t="s">
        <v>19</v>
      </c>
      <c r="G115" t="s">
        <v>19</v>
      </c>
      <c r="H115" t="s">
        <v>19</v>
      </c>
      <c r="I115" t="s">
        <v>19</v>
      </c>
      <c r="J115" t="s">
        <v>19</v>
      </c>
      <c r="K115" t="s">
        <v>19</v>
      </c>
      <c r="L115" t="s">
        <v>19</v>
      </c>
      <c r="M115" t="s">
        <v>19</v>
      </c>
      <c r="N115" t="s">
        <v>19</v>
      </c>
      <c r="O115" t="s">
        <v>210</v>
      </c>
      <c r="P115">
        <v>10</v>
      </c>
      <c r="Q115">
        <v>1</v>
      </c>
      <c r="R115" t="s">
        <v>497</v>
      </c>
      <c r="S115" t="s">
        <v>651</v>
      </c>
      <c r="T115" t="s">
        <v>1942</v>
      </c>
      <c r="U115" t="s">
        <v>1903</v>
      </c>
      <c r="V115" t="s">
        <v>618</v>
      </c>
    </row>
    <row r="116" spans="1:22" x14ac:dyDescent="0.25">
      <c r="A116" s="31" t="str">
        <f t="shared" si="1"/>
        <v>73.4.3</v>
      </c>
      <c r="B116" t="s">
        <v>618</v>
      </c>
      <c r="C116">
        <v>0</v>
      </c>
      <c r="D116" t="s">
        <v>499</v>
      </c>
      <c r="E116" t="s">
        <v>652</v>
      </c>
      <c r="F116" t="s">
        <v>19</v>
      </c>
      <c r="G116" t="s">
        <v>19</v>
      </c>
      <c r="H116" t="s">
        <v>19</v>
      </c>
      <c r="I116" t="s">
        <v>19</v>
      </c>
      <c r="J116" t="s">
        <v>19</v>
      </c>
      <c r="K116" t="s">
        <v>19</v>
      </c>
      <c r="L116" t="s">
        <v>19</v>
      </c>
      <c r="M116" t="s">
        <v>19</v>
      </c>
      <c r="N116" t="s">
        <v>19</v>
      </c>
      <c r="O116" t="s">
        <v>211</v>
      </c>
      <c r="P116">
        <v>30</v>
      </c>
      <c r="Q116">
        <v>100</v>
      </c>
      <c r="R116" t="s">
        <v>525</v>
      </c>
      <c r="S116" t="s">
        <v>653</v>
      </c>
      <c r="T116" t="s">
        <v>1888</v>
      </c>
      <c r="U116" t="s">
        <v>1915</v>
      </c>
      <c r="V116" t="s">
        <v>618</v>
      </c>
    </row>
    <row r="117" spans="1:22" x14ac:dyDescent="0.25">
      <c r="A117" s="31" t="str">
        <f t="shared" si="1"/>
        <v>73.4.4</v>
      </c>
      <c r="B117" t="s">
        <v>618</v>
      </c>
      <c r="C117">
        <v>0</v>
      </c>
      <c r="D117" t="s">
        <v>499</v>
      </c>
      <c r="E117" t="s">
        <v>654</v>
      </c>
      <c r="F117" t="s">
        <v>19</v>
      </c>
      <c r="G117" t="s">
        <v>19</v>
      </c>
      <c r="H117" t="s">
        <v>19</v>
      </c>
      <c r="I117" t="s">
        <v>19</v>
      </c>
      <c r="J117" t="s">
        <v>19</v>
      </c>
      <c r="K117" t="s">
        <v>19</v>
      </c>
      <c r="L117" t="s">
        <v>19</v>
      </c>
      <c r="M117" t="s">
        <v>19</v>
      </c>
      <c r="N117" t="s">
        <v>19</v>
      </c>
      <c r="O117" t="s">
        <v>212</v>
      </c>
      <c r="P117">
        <v>30</v>
      </c>
      <c r="Q117">
        <v>100</v>
      </c>
      <c r="R117" t="s">
        <v>525</v>
      </c>
      <c r="S117" t="s">
        <v>655</v>
      </c>
      <c r="T117" t="s">
        <v>1921</v>
      </c>
      <c r="U117" t="s">
        <v>1939</v>
      </c>
      <c r="V117" t="s">
        <v>618</v>
      </c>
    </row>
    <row r="118" spans="1:22" x14ac:dyDescent="0.25">
      <c r="A118" s="31" t="str">
        <f t="shared" si="1"/>
        <v>73.4.5</v>
      </c>
      <c r="B118" t="s">
        <v>618</v>
      </c>
      <c r="C118">
        <v>0</v>
      </c>
      <c r="D118" t="s">
        <v>499</v>
      </c>
      <c r="E118" t="s">
        <v>656</v>
      </c>
      <c r="F118" t="s">
        <v>19</v>
      </c>
      <c r="G118" t="s">
        <v>19</v>
      </c>
      <c r="H118" t="s">
        <v>19</v>
      </c>
      <c r="I118" t="s">
        <v>19</v>
      </c>
      <c r="J118" t="s">
        <v>19</v>
      </c>
      <c r="K118" t="s">
        <v>19</v>
      </c>
      <c r="L118" t="s">
        <v>19</v>
      </c>
      <c r="M118" t="s">
        <v>19</v>
      </c>
      <c r="N118" t="s">
        <v>19</v>
      </c>
      <c r="O118" t="s">
        <v>213</v>
      </c>
      <c r="P118">
        <v>10</v>
      </c>
      <c r="Q118">
        <v>3</v>
      </c>
      <c r="R118" t="s">
        <v>497</v>
      </c>
      <c r="S118" t="s">
        <v>657</v>
      </c>
      <c r="T118" t="s">
        <v>1945</v>
      </c>
      <c r="U118" t="s">
        <v>1946</v>
      </c>
      <c r="V118" t="s">
        <v>618</v>
      </c>
    </row>
    <row r="119" spans="1:22" x14ac:dyDescent="0.25">
      <c r="A119" s="31" t="str">
        <f t="shared" si="1"/>
        <v>73.4.6</v>
      </c>
      <c r="B119" t="s">
        <v>618</v>
      </c>
      <c r="C119">
        <v>0</v>
      </c>
      <c r="D119" t="s">
        <v>499</v>
      </c>
      <c r="E119" t="s">
        <v>658</v>
      </c>
      <c r="F119" t="s">
        <v>19</v>
      </c>
      <c r="G119" t="s">
        <v>19</v>
      </c>
      <c r="H119" t="s">
        <v>19</v>
      </c>
      <c r="I119" t="s">
        <v>19</v>
      </c>
      <c r="J119" t="s">
        <v>19</v>
      </c>
      <c r="K119" t="s">
        <v>19</v>
      </c>
      <c r="L119" t="s">
        <v>19</v>
      </c>
      <c r="M119" t="s">
        <v>19</v>
      </c>
      <c r="N119" t="s">
        <v>19</v>
      </c>
      <c r="O119" t="s">
        <v>214</v>
      </c>
      <c r="P119">
        <v>10</v>
      </c>
      <c r="Q119">
        <v>3</v>
      </c>
      <c r="R119" t="s">
        <v>497</v>
      </c>
      <c r="S119" t="s">
        <v>659</v>
      </c>
      <c r="T119" t="s">
        <v>1947</v>
      </c>
      <c r="U119" t="s">
        <v>1943</v>
      </c>
      <c r="V119" t="s">
        <v>618</v>
      </c>
    </row>
    <row r="120" spans="1:22" x14ac:dyDescent="0.25">
      <c r="A120" s="31" t="str">
        <f t="shared" si="1"/>
        <v>3100.1</v>
      </c>
      <c r="B120" t="s">
        <v>660</v>
      </c>
      <c r="C120">
        <v>0</v>
      </c>
      <c r="D120" t="s">
        <v>492</v>
      </c>
      <c r="E120" t="s">
        <v>661</v>
      </c>
      <c r="F120" t="s">
        <v>494</v>
      </c>
      <c r="G120" t="s">
        <v>1536</v>
      </c>
      <c r="H120" t="s">
        <v>1537</v>
      </c>
      <c r="I120" t="s">
        <v>1538</v>
      </c>
      <c r="J120" t="s">
        <v>1948</v>
      </c>
      <c r="K120" t="s">
        <v>495</v>
      </c>
      <c r="L120" t="s">
        <v>20</v>
      </c>
      <c r="M120" t="s">
        <v>646</v>
      </c>
      <c r="N120" t="s">
        <v>1949</v>
      </c>
      <c r="O120" t="s">
        <v>272</v>
      </c>
      <c r="P120">
        <v>40</v>
      </c>
      <c r="Q120">
        <v>80</v>
      </c>
      <c r="R120" t="s">
        <v>497</v>
      </c>
      <c r="S120" t="s">
        <v>662</v>
      </c>
      <c r="T120" t="s">
        <v>1950</v>
      </c>
      <c r="U120" t="s">
        <v>1887</v>
      </c>
      <c r="V120" t="s">
        <v>660</v>
      </c>
    </row>
    <row r="121" spans="1:22" x14ac:dyDescent="0.25">
      <c r="A121" s="31" t="str">
        <f t="shared" si="1"/>
        <v>3100.1.1</v>
      </c>
      <c r="B121" t="s">
        <v>660</v>
      </c>
      <c r="C121">
        <v>0</v>
      </c>
      <c r="D121" t="s">
        <v>499</v>
      </c>
      <c r="E121" t="s">
        <v>663</v>
      </c>
      <c r="F121" t="s">
        <v>19</v>
      </c>
      <c r="G121" t="s">
        <v>19</v>
      </c>
      <c r="H121" t="s">
        <v>19</v>
      </c>
      <c r="I121" t="s">
        <v>19</v>
      </c>
      <c r="J121" t="s">
        <v>19</v>
      </c>
      <c r="K121" t="s">
        <v>19</v>
      </c>
      <c r="L121" t="s">
        <v>19</v>
      </c>
      <c r="M121" t="s">
        <v>19</v>
      </c>
      <c r="N121" t="s">
        <v>19</v>
      </c>
      <c r="O121" t="s">
        <v>27</v>
      </c>
      <c r="P121">
        <v>15</v>
      </c>
      <c r="Q121">
        <v>1</v>
      </c>
      <c r="R121" t="s">
        <v>497</v>
      </c>
      <c r="S121" t="s">
        <v>664</v>
      </c>
      <c r="T121" t="s">
        <v>1950</v>
      </c>
      <c r="U121" t="s">
        <v>1903</v>
      </c>
      <c r="V121" t="s">
        <v>660</v>
      </c>
    </row>
    <row r="122" spans="1:22" x14ac:dyDescent="0.25">
      <c r="A122" s="31" t="str">
        <f t="shared" si="1"/>
        <v>3100.1.2</v>
      </c>
      <c r="B122" t="s">
        <v>660</v>
      </c>
      <c r="C122">
        <v>0</v>
      </c>
      <c r="D122" t="s">
        <v>499</v>
      </c>
      <c r="E122" t="s">
        <v>665</v>
      </c>
      <c r="F122" t="s">
        <v>19</v>
      </c>
      <c r="G122" t="s">
        <v>19</v>
      </c>
      <c r="H122" t="s">
        <v>19</v>
      </c>
      <c r="I122" t="s">
        <v>19</v>
      </c>
      <c r="J122" t="s">
        <v>19</v>
      </c>
      <c r="K122" t="s">
        <v>19</v>
      </c>
      <c r="L122" t="s">
        <v>19</v>
      </c>
      <c r="M122" t="s">
        <v>19</v>
      </c>
      <c r="N122" t="s">
        <v>19</v>
      </c>
      <c r="O122" t="s">
        <v>273</v>
      </c>
      <c r="P122">
        <v>25</v>
      </c>
      <c r="Q122">
        <v>1</v>
      </c>
      <c r="R122" t="s">
        <v>497</v>
      </c>
      <c r="S122" t="s">
        <v>666</v>
      </c>
      <c r="T122" t="s">
        <v>1888</v>
      </c>
      <c r="U122" t="s">
        <v>1889</v>
      </c>
      <c r="V122" t="s">
        <v>660</v>
      </c>
    </row>
    <row r="123" spans="1:22" x14ac:dyDescent="0.25">
      <c r="A123" s="31" t="str">
        <f t="shared" si="1"/>
        <v>3100.1.3</v>
      </c>
      <c r="B123" t="s">
        <v>660</v>
      </c>
      <c r="C123">
        <v>0</v>
      </c>
      <c r="D123" t="s">
        <v>499</v>
      </c>
      <c r="E123" t="s">
        <v>667</v>
      </c>
      <c r="F123" t="s">
        <v>19</v>
      </c>
      <c r="G123" t="s">
        <v>19</v>
      </c>
      <c r="H123" t="s">
        <v>19</v>
      </c>
      <c r="I123" t="s">
        <v>19</v>
      </c>
      <c r="J123" t="s">
        <v>19</v>
      </c>
      <c r="K123" t="s">
        <v>19</v>
      </c>
      <c r="L123" t="s">
        <v>19</v>
      </c>
      <c r="M123" t="s">
        <v>19</v>
      </c>
      <c r="N123" t="s">
        <v>19</v>
      </c>
      <c r="O123" t="s">
        <v>28</v>
      </c>
      <c r="P123">
        <v>60</v>
      </c>
      <c r="Q123">
        <v>80</v>
      </c>
      <c r="R123" t="s">
        <v>497</v>
      </c>
      <c r="S123" t="s">
        <v>662</v>
      </c>
      <c r="T123" t="s">
        <v>1951</v>
      </c>
      <c r="U123" t="s">
        <v>1887</v>
      </c>
      <c r="V123" t="s">
        <v>660</v>
      </c>
    </row>
    <row r="124" spans="1:22" x14ac:dyDescent="0.25">
      <c r="A124" s="31" t="str">
        <f t="shared" si="1"/>
        <v>3100.2</v>
      </c>
      <c r="B124" t="s">
        <v>660</v>
      </c>
      <c r="C124">
        <v>0</v>
      </c>
      <c r="D124" t="s">
        <v>492</v>
      </c>
      <c r="E124" t="s">
        <v>668</v>
      </c>
      <c r="F124" t="s">
        <v>494</v>
      </c>
      <c r="G124" t="s">
        <v>1536</v>
      </c>
      <c r="H124" t="s">
        <v>1537</v>
      </c>
      <c r="I124" t="s">
        <v>1538</v>
      </c>
      <c r="J124" t="s">
        <v>1885</v>
      </c>
      <c r="K124" t="s">
        <v>495</v>
      </c>
      <c r="L124" t="s">
        <v>29</v>
      </c>
      <c r="M124" t="s">
        <v>646</v>
      </c>
      <c r="N124" t="s">
        <v>1952</v>
      </c>
      <c r="O124" t="s">
        <v>274</v>
      </c>
      <c r="P124">
        <v>40</v>
      </c>
      <c r="Q124">
        <v>40</v>
      </c>
      <c r="R124" t="s">
        <v>497</v>
      </c>
      <c r="S124" t="s">
        <v>670</v>
      </c>
      <c r="T124" t="s">
        <v>1953</v>
      </c>
      <c r="U124" t="s">
        <v>1887</v>
      </c>
      <c r="V124" t="s">
        <v>660</v>
      </c>
    </row>
    <row r="125" spans="1:22" x14ac:dyDescent="0.25">
      <c r="A125" s="31" t="str">
        <f t="shared" si="1"/>
        <v>3100.2.1</v>
      </c>
      <c r="B125" t="s">
        <v>660</v>
      </c>
      <c r="C125">
        <v>0</v>
      </c>
      <c r="D125" t="s">
        <v>499</v>
      </c>
      <c r="E125" t="s">
        <v>671</v>
      </c>
      <c r="F125" t="s">
        <v>19</v>
      </c>
      <c r="G125" t="s">
        <v>19</v>
      </c>
      <c r="H125" t="s">
        <v>19</v>
      </c>
      <c r="I125" t="s">
        <v>19</v>
      </c>
      <c r="J125" t="s">
        <v>19</v>
      </c>
      <c r="K125" t="s">
        <v>19</v>
      </c>
      <c r="L125" t="s">
        <v>19</v>
      </c>
      <c r="M125" t="s">
        <v>19</v>
      </c>
      <c r="N125" t="s">
        <v>19</v>
      </c>
      <c r="O125" t="s">
        <v>275</v>
      </c>
      <c r="P125">
        <v>15</v>
      </c>
      <c r="Q125">
        <v>1</v>
      </c>
      <c r="R125" t="s">
        <v>497</v>
      </c>
      <c r="S125" t="s">
        <v>672</v>
      </c>
      <c r="T125" t="s">
        <v>1953</v>
      </c>
      <c r="U125" t="s">
        <v>1942</v>
      </c>
      <c r="V125" t="s">
        <v>660</v>
      </c>
    </row>
    <row r="126" spans="1:22" x14ac:dyDescent="0.25">
      <c r="A126" s="31" t="str">
        <f t="shared" si="1"/>
        <v>3100.2.2</v>
      </c>
      <c r="B126" t="s">
        <v>660</v>
      </c>
      <c r="C126">
        <v>0</v>
      </c>
      <c r="D126" t="s">
        <v>499</v>
      </c>
      <c r="E126" t="s">
        <v>673</v>
      </c>
      <c r="F126" t="s">
        <v>19</v>
      </c>
      <c r="G126" t="s">
        <v>19</v>
      </c>
      <c r="H126" t="s">
        <v>19</v>
      </c>
      <c r="I126" t="s">
        <v>19</v>
      </c>
      <c r="J126" t="s">
        <v>19</v>
      </c>
      <c r="K126" t="s">
        <v>19</v>
      </c>
      <c r="L126" t="s">
        <v>19</v>
      </c>
      <c r="M126" t="s">
        <v>19</v>
      </c>
      <c r="N126" t="s">
        <v>19</v>
      </c>
      <c r="O126" t="s">
        <v>30</v>
      </c>
      <c r="P126">
        <v>15</v>
      </c>
      <c r="Q126">
        <v>4</v>
      </c>
      <c r="R126" t="s">
        <v>497</v>
      </c>
      <c r="S126" t="s">
        <v>674</v>
      </c>
      <c r="T126" t="s">
        <v>1953</v>
      </c>
      <c r="U126" t="s">
        <v>1915</v>
      </c>
      <c r="V126" t="s">
        <v>660</v>
      </c>
    </row>
    <row r="127" spans="1:22" x14ac:dyDescent="0.25">
      <c r="A127" s="31" t="str">
        <f t="shared" si="1"/>
        <v>3100.2.3</v>
      </c>
      <c r="B127" t="s">
        <v>660</v>
      </c>
      <c r="C127">
        <v>0</v>
      </c>
      <c r="D127" t="s">
        <v>499</v>
      </c>
      <c r="E127" t="s">
        <v>675</v>
      </c>
      <c r="F127" t="s">
        <v>19</v>
      </c>
      <c r="G127" t="s">
        <v>19</v>
      </c>
      <c r="H127" t="s">
        <v>19</v>
      </c>
      <c r="I127" t="s">
        <v>19</v>
      </c>
      <c r="J127" t="s">
        <v>19</v>
      </c>
      <c r="K127" t="s">
        <v>19</v>
      </c>
      <c r="L127" t="s">
        <v>19</v>
      </c>
      <c r="M127" t="s">
        <v>19</v>
      </c>
      <c r="N127" t="s">
        <v>19</v>
      </c>
      <c r="O127" t="s">
        <v>276</v>
      </c>
      <c r="P127">
        <v>70</v>
      </c>
      <c r="Q127">
        <v>40</v>
      </c>
      <c r="R127" t="s">
        <v>497</v>
      </c>
      <c r="S127" t="s">
        <v>670</v>
      </c>
      <c r="T127" t="s">
        <v>1942</v>
      </c>
      <c r="U127" t="s">
        <v>1887</v>
      </c>
      <c r="V127" t="s">
        <v>660</v>
      </c>
    </row>
    <row r="128" spans="1:22" x14ac:dyDescent="0.25">
      <c r="A128" s="31" t="str">
        <f t="shared" si="1"/>
        <v>3100.3</v>
      </c>
      <c r="B128" t="s">
        <v>660</v>
      </c>
      <c r="C128">
        <v>0</v>
      </c>
      <c r="D128" t="s">
        <v>492</v>
      </c>
      <c r="E128" t="s">
        <v>676</v>
      </c>
      <c r="F128" t="s">
        <v>494</v>
      </c>
      <c r="G128" t="s">
        <v>1536</v>
      </c>
      <c r="H128" t="s">
        <v>1537</v>
      </c>
      <c r="I128" t="s">
        <v>1538</v>
      </c>
      <c r="J128" t="s">
        <v>1885</v>
      </c>
      <c r="K128" t="s">
        <v>495</v>
      </c>
      <c r="L128" t="s">
        <v>20</v>
      </c>
      <c r="M128" t="s">
        <v>646</v>
      </c>
      <c r="N128" t="s">
        <v>19</v>
      </c>
      <c r="O128" t="s">
        <v>277</v>
      </c>
      <c r="P128">
        <v>20</v>
      </c>
      <c r="Q128">
        <v>80</v>
      </c>
      <c r="R128" t="s">
        <v>525</v>
      </c>
      <c r="S128" t="s">
        <v>678</v>
      </c>
      <c r="T128" t="s">
        <v>1912</v>
      </c>
      <c r="U128" t="s">
        <v>1913</v>
      </c>
      <c r="V128" t="s">
        <v>660</v>
      </c>
    </row>
    <row r="129" spans="1:22" x14ac:dyDescent="0.25">
      <c r="A129" s="31" t="str">
        <f t="shared" si="1"/>
        <v>3100.3.1</v>
      </c>
      <c r="B129" t="s">
        <v>660</v>
      </c>
      <c r="C129">
        <v>0</v>
      </c>
      <c r="D129" t="s">
        <v>499</v>
      </c>
      <c r="E129" t="s">
        <v>679</v>
      </c>
      <c r="F129" t="s">
        <v>19</v>
      </c>
      <c r="G129" t="s">
        <v>19</v>
      </c>
      <c r="H129" t="s">
        <v>19</v>
      </c>
      <c r="I129" t="s">
        <v>19</v>
      </c>
      <c r="J129" t="s">
        <v>19</v>
      </c>
      <c r="K129" t="s">
        <v>19</v>
      </c>
      <c r="L129" t="s">
        <v>19</v>
      </c>
      <c r="M129" t="s">
        <v>19</v>
      </c>
      <c r="N129" t="s">
        <v>19</v>
      </c>
      <c r="O129" t="s">
        <v>278</v>
      </c>
      <c r="P129">
        <v>30</v>
      </c>
      <c r="Q129">
        <v>1</v>
      </c>
      <c r="R129" t="s">
        <v>497</v>
      </c>
      <c r="S129" t="s">
        <v>680</v>
      </c>
      <c r="T129" t="s">
        <v>1912</v>
      </c>
      <c r="U129" t="s">
        <v>1913</v>
      </c>
      <c r="V129" t="s">
        <v>660</v>
      </c>
    </row>
    <row r="130" spans="1:22" x14ac:dyDescent="0.25">
      <c r="A130" s="31" t="str">
        <f t="shared" si="1"/>
        <v>3100.3.2</v>
      </c>
      <c r="B130" t="s">
        <v>660</v>
      </c>
      <c r="C130">
        <v>0</v>
      </c>
      <c r="D130" t="s">
        <v>499</v>
      </c>
      <c r="E130" t="s">
        <v>681</v>
      </c>
      <c r="F130" t="s">
        <v>19</v>
      </c>
      <c r="G130" t="s">
        <v>19</v>
      </c>
      <c r="H130" t="s">
        <v>19</v>
      </c>
      <c r="I130" t="s">
        <v>19</v>
      </c>
      <c r="J130" t="s">
        <v>19</v>
      </c>
      <c r="K130" t="s">
        <v>19</v>
      </c>
      <c r="L130" t="s">
        <v>19</v>
      </c>
      <c r="M130" t="s">
        <v>19</v>
      </c>
      <c r="N130" t="s">
        <v>19</v>
      </c>
      <c r="O130" t="s">
        <v>279</v>
      </c>
      <c r="P130">
        <v>70</v>
      </c>
      <c r="Q130">
        <v>80</v>
      </c>
      <c r="R130" t="s">
        <v>525</v>
      </c>
      <c r="S130" t="s">
        <v>678</v>
      </c>
      <c r="T130" t="s">
        <v>1912</v>
      </c>
      <c r="U130" t="s">
        <v>1913</v>
      </c>
      <c r="V130" t="s">
        <v>660</v>
      </c>
    </row>
    <row r="131" spans="1:22" x14ac:dyDescent="0.25">
      <c r="A131" s="31" t="str">
        <f t="shared" si="1"/>
        <v>60.1</v>
      </c>
      <c r="B131" t="s">
        <v>682</v>
      </c>
      <c r="C131">
        <v>0</v>
      </c>
      <c r="D131" t="s">
        <v>492</v>
      </c>
      <c r="E131" t="s">
        <v>683</v>
      </c>
      <c r="F131" t="s">
        <v>494</v>
      </c>
      <c r="G131" t="s">
        <v>1527</v>
      </c>
      <c r="H131" t="s">
        <v>1528</v>
      </c>
      <c r="I131" t="s">
        <v>1529</v>
      </c>
      <c r="J131" t="s">
        <v>1885</v>
      </c>
      <c r="K131" t="s">
        <v>495</v>
      </c>
      <c r="L131" t="s">
        <v>19</v>
      </c>
      <c r="M131" t="s">
        <v>1497</v>
      </c>
      <c r="N131" t="s">
        <v>19</v>
      </c>
      <c r="O131" t="s">
        <v>438</v>
      </c>
      <c r="P131">
        <v>35</v>
      </c>
      <c r="Q131">
        <v>1</v>
      </c>
      <c r="R131" t="s">
        <v>497</v>
      </c>
      <c r="S131" t="s">
        <v>684</v>
      </c>
      <c r="T131" t="s">
        <v>1886</v>
      </c>
      <c r="U131" t="s">
        <v>1943</v>
      </c>
      <c r="V131" t="s">
        <v>682</v>
      </c>
    </row>
    <row r="132" spans="1:22" x14ac:dyDescent="0.25">
      <c r="A132" s="31" t="str">
        <f t="shared" ref="A132:A195" si="2">+E132</f>
        <v>60.1.1</v>
      </c>
      <c r="B132" t="s">
        <v>682</v>
      </c>
      <c r="C132">
        <v>0</v>
      </c>
      <c r="D132" t="s">
        <v>499</v>
      </c>
      <c r="E132" t="s">
        <v>685</v>
      </c>
      <c r="F132" t="s">
        <v>19</v>
      </c>
      <c r="G132" t="s">
        <v>19</v>
      </c>
      <c r="H132" t="s">
        <v>19</v>
      </c>
      <c r="I132" t="s">
        <v>19</v>
      </c>
      <c r="J132" t="s">
        <v>19</v>
      </c>
      <c r="K132" t="s">
        <v>19</v>
      </c>
      <c r="L132" t="s">
        <v>19</v>
      </c>
      <c r="M132" t="s">
        <v>19</v>
      </c>
      <c r="N132" t="s">
        <v>19</v>
      </c>
      <c r="O132" t="s">
        <v>439</v>
      </c>
      <c r="P132">
        <v>20</v>
      </c>
      <c r="Q132">
        <v>1</v>
      </c>
      <c r="R132" t="s">
        <v>497</v>
      </c>
      <c r="S132" t="s">
        <v>686</v>
      </c>
      <c r="T132" t="s">
        <v>1886</v>
      </c>
      <c r="U132" t="s">
        <v>1903</v>
      </c>
      <c r="V132" t="s">
        <v>682</v>
      </c>
    </row>
    <row r="133" spans="1:22" x14ac:dyDescent="0.25">
      <c r="A133" s="31" t="str">
        <f t="shared" si="2"/>
        <v>60.1.2</v>
      </c>
      <c r="B133" t="s">
        <v>682</v>
      </c>
      <c r="C133">
        <v>0</v>
      </c>
      <c r="D133" t="s">
        <v>499</v>
      </c>
      <c r="E133" t="s">
        <v>687</v>
      </c>
      <c r="F133" t="s">
        <v>19</v>
      </c>
      <c r="G133" t="s">
        <v>19</v>
      </c>
      <c r="H133" t="s">
        <v>19</v>
      </c>
      <c r="I133" t="s">
        <v>19</v>
      </c>
      <c r="J133" t="s">
        <v>19</v>
      </c>
      <c r="K133" t="s">
        <v>19</v>
      </c>
      <c r="L133" t="s">
        <v>19</v>
      </c>
      <c r="M133" t="s">
        <v>19</v>
      </c>
      <c r="N133" t="s">
        <v>19</v>
      </c>
      <c r="O133" t="s">
        <v>440</v>
      </c>
      <c r="P133">
        <v>20</v>
      </c>
      <c r="Q133">
        <v>1</v>
      </c>
      <c r="R133" t="s">
        <v>497</v>
      </c>
      <c r="S133" t="s">
        <v>688</v>
      </c>
      <c r="T133" t="s">
        <v>1891</v>
      </c>
      <c r="U133" t="s">
        <v>1928</v>
      </c>
      <c r="V133" t="s">
        <v>682</v>
      </c>
    </row>
    <row r="134" spans="1:22" x14ac:dyDescent="0.25">
      <c r="A134" s="31" t="str">
        <f t="shared" si="2"/>
        <v>60.1.3</v>
      </c>
      <c r="B134" t="s">
        <v>682</v>
      </c>
      <c r="C134">
        <v>0</v>
      </c>
      <c r="D134" t="s">
        <v>499</v>
      </c>
      <c r="E134" t="s">
        <v>689</v>
      </c>
      <c r="F134" t="s">
        <v>19</v>
      </c>
      <c r="G134" t="s">
        <v>19</v>
      </c>
      <c r="H134" t="s">
        <v>19</v>
      </c>
      <c r="I134" t="s">
        <v>19</v>
      </c>
      <c r="J134" t="s">
        <v>19</v>
      </c>
      <c r="K134" t="s">
        <v>19</v>
      </c>
      <c r="L134" t="s">
        <v>19</v>
      </c>
      <c r="M134" t="s">
        <v>19</v>
      </c>
      <c r="N134" t="s">
        <v>19</v>
      </c>
      <c r="O134" t="s">
        <v>441</v>
      </c>
      <c r="P134">
        <v>30</v>
      </c>
      <c r="Q134">
        <v>1</v>
      </c>
      <c r="R134" t="s">
        <v>497</v>
      </c>
      <c r="S134" t="s">
        <v>690</v>
      </c>
      <c r="T134" t="s">
        <v>1909</v>
      </c>
      <c r="U134" t="s">
        <v>1887</v>
      </c>
      <c r="V134" t="s">
        <v>682</v>
      </c>
    </row>
    <row r="135" spans="1:22" x14ac:dyDescent="0.25">
      <c r="A135" s="31" t="str">
        <f t="shared" si="2"/>
        <v>60.1.4</v>
      </c>
      <c r="B135" t="s">
        <v>682</v>
      </c>
      <c r="C135">
        <v>0</v>
      </c>
      <c r="D135" t="s">
        <v>499</v>
      </c>
      <c r="E135" t="s">
        <v>691</v>
      </c>
      <c r="F135" t="s">
        <v>19</v>
      </c>
      <c r="G135" t="s">
        <v>19</v>
      </c>
      <c r="H135" t="s">
        <v>19</v>
      </c>
      <c r="I135" t="s">
        <v>19</v>
      </c>
      <c r="J135" t="s">
        <v>19</v>
      </c>
      <c r="K135" t="s">
        <v>19</v>
      </c>
      <c r="L135" t="s">
        <v>19</v>
      </c>
      <c r="M135" t="s">
        <v>19</v>
      </c>
      <c r="N135" t="s">
        <v>19</v>
      </c>
      <c r="O135" t="s">
        <v>442</v>
      </c>
      <c r="P135">
        <v>30</v>
      </c>
      <c r="Q135">
        <v>1</v>
      </c>
      <c r="R135" t="s">
        <v>497</v>
      </c>
      <c r="S135" t="s">
        <v>692</v>
      </c>
      <c r="T135" t="s">
        <v>1947</v>
      </c>
      <c r="U135" t="s">
        <v>1943</v>
      </c>
      <c r="V135" t="s">
        <v>682</v>
      </c>
    </row>
    <row r="136" spans="1:22" x14ac:dyDescent="0.25">
      <c r="A136" s="31" t="str">
        <f t="shared" si="2"/>
        <v>60.2</v>
      </c>
      <c r="B136" t="s">
        <v>682</v>
      </c>
      <c r="C136">
        <v>0</v>
      </c>
      <c r="D136" t="s">
        <v>492</v>
      </c>
      <c r="E136" t="s">
        <v>693</v>
      </c>
      <c r="F136" t="s">
        <v>494</v>
      </c>
      <c r="G136" t="s">
        <v>1527</v>
      </c>
      <c r="H136" t="s">
        <v>1528</v>
      </c>
      <c r="I136" t="s">
        <v>1529</v>
      </c>
      <c r="J136" t="s">
        <v>1885</v>
      </c>
      <c r="K136" t="s">
        <v>495</v>
      </c>
      <c r="L136" t="s">
        <v>19</v>
      </c>
      <c r="M136" t="s">
        <v>1497</v>
      </c>
      <c r="N136" t="s">
        <v>1954</v>
      </c>
      <c r="O136" t="s">
        <v>443</v>
      </c>
      <c r="P136">
        <v>35</v>
      </c>
      <c r="Q136">
        <v>1</v>
      </c>
      <c r="R136" t="s">
        <v>497</v>
      </c>
      <c r="S136" t="s">
        <v>694</v>
      </c>
      <c r="T136" t="s">
        <v>1890</v>
      </c>
      <c r="U136" t="s">
        <v>1913</v>
      </c>
      <c r="V136" t="s">
        <v>682</v>
      </c>
    </row>
    <row r="137" spans="1:22" x14ac:dyDescent="0.25">
      <c r="A137" s="31" t="str">
        <f t="shared" si="2"/>
        <v>60.2.1</v>
      </c>
      <c r="B137" t="s">
        <v>682</v>
      </c>
      <c r="C137">
        <v>0</v>
      </c>
      <c r="D137" t="s">
        <v>499</v>
      </c>
      <c r="E137" t="s">
        <v>695</v>
      </c>
      <c r="F137" t="s">
        <v>19</v>
      </c>
      <c r="G137" t="s">
        <v>19</v>
      </c>
      <c r="H137" t="s">
        <v>19</v>
      </c>
      <c r="I137" t="s">
        <v>19</v>
      </c>
      <c r="J137" t="s">
        <v>19</v>
      </c>
      <c r="K137" t="s">
        <v>19</v>
      </c>
      <c r="L137" t="s">
        <v>19</v>
      </c>
      <c r="M137" t="s">
        <v>19</v>
      </c>
      <c r="N137" t="s">
        <v>19</v>
      </c>
      <c r="O137" t="s">
        <v>444</v>
      </c>
      <c r="P137">
        <v>15</v>
      </c>
      <c r="Q137">
        <v>1</v>
      </c>
      <c r="R137" t="s">
        <v>497</v>
      </c>
      <c r="S137" t="s">
        <v>696</v>
      </c>
      <c r="T137" t="s">
        <v>1890</v>
      </c>
      <c r="U137" t="s">
        <v>1908</v>
      </c>
      <c r="V137" t="s">
        <v>682</v>
      </c>
    </row>
    <row r="138" spans="1:22" x14ac:dyDescent="0.25">
      <c r="A138" s="31" t="str">
        <f t="shared" si="2"/>
        <v>60.2.2</v>
      </c>
      <c r="B138" t="s">
        <v>682</v>
      </c>
      <c r="C138">
        <v>0</v>
      </c>
      <c r="D138" t="s">
        <v>499</v>
      </c>
      <c r="E138" t="s">
        <v>697</v>
      </c>
      <c r="F138" t="s">
        <v>19</v>
      </c>
      <c r="G138" t="s">
        <v>19</v>
      </c>
      <c r="H138" t="s">
        <v>19</v>
      </c>
      <c r="I138" t="s">
        <v>19</v>
      </c>
      <c r="J138" t="s">
        <v>19</v>
      </c>
      <c r="K138" t="s">
        <v>19</v>
      </c>
      <c r="L138" t="s">
        <v>19</v>
      </c>
      <c r="M138" t="s">
        <v>19</v>
      </c>
      <c r="N138" t="s">
        <v>19</v>
      </c>
      <c r="O138" t="s">
        <v>445</v>
      </c>
      <c r="P138">
        <v>20</v>
      </c>
      <c r="Q138">
        <v>1</v>
      </c>
      <c r="R138" t="s">
        <v>497</v>
      </c>
      <c r="S138" t="s">
        <v>698</v>
      </c>
      <c r="T138" t="s">
        <v>1909</v>
      </c>
      <c r="U138" t="s">
        <v>1915</v>
      </c>
      <c r="V138" t="s">
        <v>682</v>
      </c>
    </row>
    <row r="139" spans="1:22" x14ac:dyDescent="0.25">
      <c r="A139" s="31" t="str">
        <f t="shared" si="2"/>
        <v>60.2.3</v>
      </c>
      <c r="B139" t="s">
        <v>682</v>
      </c>
      <c r="C139">
        <v>0</v>
      </c>
      <c r="D139" t="s">
        <v>499</v>
      </c>
      <c r="E139" t="s">
        <v>699</v>
      </c>
      <c r="F139" t="s">
        <v>19</v>
      </c>
      <c r="G139" t="s">
        <v>19</v>
      </c>
      <c r="H139" t="s">
        <v>19</v>
      </c>
      <c r="I139" t="s">
        <v>19</v>
      </c>
      <c r="J139" t="s">
        <v>19</v>
      </c>
      <c r="K139" t="s">
        <v>19</v>
      </c>
      <c r="L139" t="s">
        <v>19</v>
      </c>
      <c r="M139" t="s">
        <v>19</v>
      </c>
      <c r="N139" t="s">
        <v>19</v>
      </c>
      <c r="O139" t="s">
        <v>446</v>
      </c>
      <c r="P139">
        <v>25</v>
      </c>
      <c r="Q139">
        <v>1</v>
      </c>
      <c r="R139" t="s">
        <v>497</v>
      </c>
      <c r="S139" t="s">
        <v>700</v>
      </c>
      <c r="T139" t="s">
        <v>1945</v>
      </c>
      <c r="U139" t="s">
        <v>1887</v>
      </c>
      <c r="V139" t="s">
        <v>682</v>
      </c>
    </row>
    <row r="140" spans="1:22" x14ac:dyDescent="0.25">
      <c r="A140" s="31" t="str">
        <f t="shared" si="2"/>
        <v>60.2.4</v>
      </c>
      <c r="B140" t="s">
        <v>682</v>
      </c>
      <c r="C140">
        <v>0</v>
      </c>
      <c r="D140" t="s">
        <v>499</v>
      </c>
      <c r="E140" t="s">
        <v>701</v>
      </c>
      <c r="F140" t="s">
        <v>19</v>
      </c>
      <c r="G140" t="s">
        <v>19</v>
      </c>
      <c r="H140" t="s">
        <v>19</v>
      </c>
      <c r="I140" t="s">
        <v>19</v>
      </c>
      <c r="J140" t="s">
        <v>19</v>
      </c>
      <c r="K140" t="s">
        <v>19</v>
      </c>
      <c r="L140" t="s">
        <v>19</v>
      </c>
      <c r="M140" t="s">
        <v>19</v>
      </c>
      <c r="N140" t="s">
        <v>19</v>
      </c>
      <c r="O140" t="s">
        <v>447</v>
      </c>
      <c r="P140">
        <v>20</v>
      </c>
      <c r="Q140">
        <v>1</v>
      </c>
      <c r="R140" t="s">
        <v>497</v>
      </c>
      <c r="S140" t="s">
        <v>702</v>
      </c>
      <c r="T140" t="s">
        <v>1947</v>
      </c>
      <c r="U140" t="s">
        <v>1955</v>
      </c>
      <c r="V140" t="s">
        <v>682</v>
      </c>
    </row>
    <row r="141" spans="1:22" x14ac:dyDescent="0.25">
      <c r="A141" s="31" t="str">
        <f t="shared" si="2"/>
        <v>60.2.5</v>
      </c>
      <c r="B141" t="s">
        <v>682</v>
      </c>
      <c r="C141">
        <v>0</v>
      </c>
      <c r="D141" t="s">
        <v>499</v>
      </c>
      <c r="E141" t="s">
        <v>703</v>
      </c>
      <c r="F141" t="s">
        <v>19</v>
      </c>
      <c r="G141" t="s">
        <v>19</v>
      </c>
      <c r="H141" t="s">
        <v>19</v>
      </c>
      <c r="I141" t="s">
        <v>19</v>
      </c>
      <c r="J141" t="s">
        <v>19</v>
      </c>
      <c r="K141" t="s">
        <v>19</v>
      </c>
      <c r="L141" t="s">
        <v>19</v>
      </c>
      <c r="M141" t="s">
        <v>19</v>
      </c>
      <c r="N141" t="s">
        <v>19</v>
      </c>
      <c r="O141" t="s">
        <v>448</v>
      </c>
      <c r="P141">
        <v>20</v>
      </c>
      <c r="Q141">
        <v>1</v>
      </c>
      <c r="R141" t="s">
        <v>497</v>
      </c>
      <c r="S141" t="s">
        <v>704</v>
      </c>
      <c r="T141" t="s">
        <v>1956</v>
      </c>
      <c r="U141" t="s">
        <v>1913</v>
      </c>
      <c r="V141" t="s">
        <v>682</v>
      </c>
    </row>
    <row r="142" spans="1:22" x14ac:dyDescent="0.25">
      <c r="A142" s="31" t="str">
        <f t="shared" si="2"/>
        <v>60.3</v>
      </c>
      <c r="B142" t="s">
        <v>682</v>
      </c>
      <c r="C142">
        <v>0</v>
      </c>
      <c r="D142" t="s">
        <v>492</v>
      </c>
      <c r="E142" t="s">
        <v>705</v>
      </c>
      <c r="F142" t="s">
        <v>494</v>
      </c>
      <c r="G142" t="s">
        <v>1530</v>
      </c>
      <c r="H142" t="s">
        <v>1531</v>
      </c>
      <c r="I142" t="s">
        <v>1532</v>
      </c>
      <c r="J142" t="s">
        <v>1885</v>
      </c>
      <c r="K142" t="s">
        <v>495</v>
      </c>
      <c r="L142" t="s">
        <v>19</v>
      </c>
      <c r="M142" t="s">
        <v>1497</v>
      </c>
      <c r="N142" t="s">
        <v>1957</v>
      </c>
      <c r="O142" t="s">
        <v>449</v>
      </c>
      <c r="P142">
        <v>30</v>
      </c>
      <c r="Q142">
        <v>2</v>
      </c>
      <c r="R142" t="s">
        <v>497</v>
      </c>
      <c r="S142" t="s">
        <v>706</v>
      </c>
      <c r="T142" t="s">
        <v>1932</v>
      </c>
      <c r="U142" t="s">
        <v>1887</v>
      </c>
      <c r="V142" t="s">
        <v>682</v>
      </c>
    </row>
    <row r="143" spans="1:22" x14ac:dyDescent="0.25">
      <c r="A143" s="31" t="str">
        <f t="shared" si="2"/>
        <v>60.3.1</v>
      </c>
      <c r="B143" t="s">
        <v>682</v>
      </c>
      <c r="C143">
        <v>0</v>
      </c>
      <c r="D143" t="s">
        <v>499</v>
      </c>
      <c r="E143" t="s">
        <v>707</v>
      </c>
      <c r="F143" t="s">
        <v>19</v>
      </c>
      <c r="G143" t="s">
        <v>19</v>
      </c>
      <c r="H143" t="s">
        <v>19</v>
      </c>
      <c r="I143" t="s">
        <v>19</v>
      </c>
      <c r="J143" t="s">
        <v>19</v>
      </c>
      <c r="K143" t="s">
        <v>19</v>
      </c>
      <c r="L143" t="s">
        <v>19</v>
      </c>
      <c r="M143" t="s">
        <v>19</v>
      </c>
      <c r="N143" t="s">
        <v>19</v>
      </c>
      <c r="O143" t="s">
        <v>450</v>
      </c>
      <c r="P143">
        <v>30</v>
      </c>
      <c r="Q143">
        <v>1</v>
      </c>
      <c r="R143" t="s">
        <v>497</v>
      </c>
      <c r="S143" t="s">
        <v>708</v>
      </c>
      <c r="T143" t="s">
        <v>1932</v>
      </c>
      <c r="U143" t="s">
        <v>1894</v>
      </c>
      <c r="V143" t="s">
        <v>682</v>
      </c>
    </row>
    <row r="144" spans="1:22" x14ac:dyDescent="0.25">
      <c r="A144" s="31" t="str">
        <f t="shared" si="2"/>
        <v>60.3.2</v>
      </c>
      <c r="B144" t="s">
        <v>682</v>
      </c>
      <c r="C144">
        <v>0</v>
      </c>
      <c r="D144" t="s">
        <v>499</v>
      </c>
      <c r="E144" t="s">
        <v>709</v>
      </c>
      <c r="F144" t="s">
        <v>19</v>
      </c>
      <c r="G144" t="s">
        <v>19</v>
      </c>
      <c r="H144" t="s">
        <v>19</v>
      </c>
      <c r="I144" t="s">
        <v>19</v>
      </c>
      <c r="J144" t="s">
        <v>19</v>
      </c>
      <c r="K144" t="s">
        <v>19</v>
      </c>
      <c r="L144" t="s">
        <v>19</v>
      </c>
      <c r="M144" t="s">
        <v>19</v>
      </c>
      <c r="N144" t="s">
        <v>19</v>
      </c>
      <c r="O144" t="s">
        <v>451</v>
      </c>
      <c r="P144">
        <v>40</v>
      </c>
      <c r="Q144">
        <v>2</v>
      </c>
      <c r="R144" t="s">
        <v>497</v>
      </c>
      <c r="S144" t="s">
        <v>706</v>
      </c>
      <c r="T144" t="s">
        <v>1900</v>
      </c>
      <c r="U144" t="s">
        <v>1908</v>
      </c>
      <c r="V144" t="s">
        <v>682</v>
      </c>
    </row>
    <row r="145" spans="1:22" x14ac:dyDescent="0.25">
      <c r="A145" s="31" t="str">
        <f t="shared" si="2"/>
        <v>60.3.3</v>
      </c>
      <c r="B145" t="s">
        <v>682</v>
      </c>
      <c r="C145">
        <v>0</v>
      </c>
      <c r="D145" t="s">
        <v>499</v>
      </c>
      <c r="E145" t="s">
        <v>710</v>
      </c>
      <c r="F145" t="s">
        <v>19</v>
      </c>
      <c r="G145" t="s">
        <v>19</v>
      </c>
      <c r="H145" t="s">
        <v>19</v>
      </c>
      <c r="I145" t="s">
        <v>19</v>
      </c>
      <c r="J145" t="s">
        <v>19</v>
      </c>
      <c r="K145" t="s">
        <v>19</v>
      </c>
      <c r="L145" t="s">
        <v>19</v>
      </c>
      <c r="M145" t="s">
        <v>19</v>
      </c>
      <c r="N145" t="s">
        <v>19</v>
      </c>
      <c r="O145" t="s">
        <v>452</v>
      </c>
      <c r="P145">
        <v>30</v>
      </c>
      <c r="Q145">
        <v>2</v>
      </c>
      <c r="R145" t="s">
        <v>497</v>
      </c>
      <c r="S145" t="s">
        <v>711</v>
      </c>
      <c r="T145" t="s">
        <v>1888</v>
      </c>
      <c r="U145" t="s">
        <v>1887</v>
      </c>
      <c r="V145" t="s">
        <v>682</v>
      </c>
    </row>
    <row r="146" spans="1:22" x14ac:dyDescent="0.25">
      <c r="A146" s="31" t="str">
        <f t="shared" si="2"/>
        <v>3200.1</v>
      </c>
      <c r="B146" t="s">
        <v>991</v>
      </c>
      <c r="C146">
        <v>0</v>
      </c>
      <c r="D146" t="s">
        <v>492</v>
      </c>
      <c r="E146" t="s">
        <v>992</v>
      </c>
      <c r="F146" t="s">
        <v>511</v>
      </c>
      <c r="G146" t="s">
        <v>1530</v>
      </c>
      <c r="H146" t="s">
        <v>1531</v>
      </c>
      <c r="I146" t="s">
        <v>1532</v>
      </c>
      <c r="J146" t="s">
        <v>1885</v>
      </c>
      <c r="K146" t="s">
        <v>495</v>
      </c>
      <c r="L146" t="s">
        <v>20</v>
      </c>
      <c r="M146" t="s">
        <v>646</v>
      </c>
      <c r="N146" t="s">
        <v>1952</v>
      </c>
      <c r="O146" t="s">
        <v>145</v>
      </c>
      <c r="P146">
        <v>50</v>
      </c>
      <c r="Q146">
        <v>10</v>
      </c>
      <c r="R146" t="s">
        <v>497</v>
      </c>
      <c r="S146" t="s">
        <v>994</v>
      </c>
      <c r="T146" t="s">
        <v>1914</v>
      </c>
      <c r="U146" t="s">
        <v>1955</v>
      </c>
      <c r="V146" t="s">
        <v>991</v>
      </c>
    </row>
    <row r="147" spans="1:22" x14ac:dyDescent="0.25">
      <c r="A147" s="31" t="str">
        <f t="shared" si="2"/>
        <v>3200.1.1</v>
      </c>
      <c r="B147" t="s">
        <v>991</v>
      </c>
      <c r="C147">
        <v>0</v>
      </c>
      <c r="D147" t="s">
        <v>499</v>
      </c>
      <c r="E147" t="s">
        <v>995</v>
      </c>
      <c r="F147" t="s">
        <v>19</v>
      </c>
      <c r="G147" t="s">
        <v>19</v>
      </c>
      <c r="H147" t="s">
        <v>19</v>
      </c>
      <c r="I147" t="s">
        <v>19</v>
      </c>
      <c r="J147" t="s">
        <v>19</v>
      </c>
      <c r="K147" t="s">
        <v>19</v>
      </c>
      <c r="L147" t="s">
        <v>19</v>
      </c>
      <c r="M147" t="s">
        <v>19</v>
      </c>
      <c r="N147" t="s">
        <v>19</v>
      </c>
      <c r="O147" t="s">
        <v>146</v>
      </c>
      <c r="P147">
        <v>50</v>
      </c>
      <c r="Q147">
        <v>1</v>
      </c>
      <c r="R147" t="s">
        <v>497</v>
      </c>
      <c r="S147" t="s">
        <v>996</v>
      </c>
      <c r="T147" t="s">
        <v>1914</v>
      </c>
      <c r="U147" t="s">
        <v>1958</v>
      </c>
      <c r="V147" t="s">
        <v>991</v>
      </c>
    </row>
    <row r="148" spans="1:22" x14ac:dyDescent="0.25">
      <c r="A148" s="31" t="str">
        <f t="shared" si="2"/>
        <v>3200.1.2</v>
      </c>
      <c r="B148" t="s">
        <v>991</v>
      </c>
      <c r="C148">
        <v>0</v>
      </c>
      <c r="D148" t="s">
        <v>499</v>
      </c>
      <c r="E148" t="s">
        <v>997</v>
      </c>
      <c r="F148" t="s">
        <v>19</v>
      </c>
      <c r="G148" t="s">
        <v>19</v>
      </c>
      <c r="H148" t="s">
        <v>19</v>
      </c>
      <c r="I148" t="s">
        <v>19</v>
      </c>
      <c r="J148" t="s">
        <v>19</v>
      </c>
      <c r="K148" t="s">
        <v>19</v>
      </c>
      <c r="L148" t="s">
        <v>19</v>
      </c>
      <c r="M148" t="s">
        <v>19</v>
      </c>
      <c r="N148" t="s">
        <v>19</v>
      </c>
      <c r="O148" t="s">
        <v>147</v>
      </c>
      <c r="P148">
        <v>50</v>
      </c>
      <c r="Q148">
        <v>10</v>
      </c>
      <c r="R148" t="s">
        <v>497</v>
      </c>
      <c r="S148" t="s">
        <v>994</v>
      </c>
      <c r="T148" t="s">
        <v>1959</v>
      </c>
      <c r="U148" t="s">
        <v>1955</v>
      </c>
      <c r="V148" t="s">
        <v>991</v>
      </c>
    </row>
    <row r="149" spans="1:22" x14ac:dyDescent="0.25">
      <c r="A149" s="31" t="str">
        <f t="shared" si="2"/>
        <v>3200.2</v>
      </c>
      <c r="B149" t="s">
        <v>991</v>
      </c>
      <c r="C149">
        <v>0</v>
      </c>
      <c r="D149" t="s">
        <v>492</v>
      </c>
      <c r="E149" t="s">
        <v>998</v>
      </c>
      <c r="F149" t="s">
        <v>494</v>
      </c>
      <c r="G149" t="s">
        <v>1536</v>
      </c>
      <c r="H149" t="s">
        <v>1537</v>
      </c>
      <c r="I149" t="s">
        <v>1538</v>
      </c>
      <c r="J149" t="s">
        <v>1885</v>
      </c>
      <c r="K149" t="s">
        <v>495</v>
      </c>
      <c r="L149" t="s">
        <v>20</v>
      </c>
      <c r="M149" t="s">
        <v>646</v>
      </c>
      <c r="N149" t="s">
        <v>19</v>
      </c>
      <c r="O149" t="s">
        <v>257</v>
      </c>
      <c r="P149">
        <v>50</v>
      </c>
      <c r="Q149">
        <v>80</v>
      </c>
      <c r="R149" t="s">
        <v>525</v>
      </c>
      <c r="S149" t="s">
        <v>999</v>
      </c>
      <c r="T149" t="s">
        <v>1912</v>
      </c>
      <c r="U149" t="s">
        <v>1960</v>
      </c>
      <c r="V149" t="s">
        <v>991</v>
      </c>
    </row>
    <row r="150" spans="1:22" x14ac:dyDescent="0.25">
      <c r="A150" s="31" t="str">
        <f t="shared" si="2"/>
        <v>3200.2.1</v>
      </c>
      <c r="B150" t="s">
        <v>991</v>
      </c>
      <c r="C150">
        <v>0</v>
      </c>
      <c r="D150" t="s">
        <v>499</v>
      </c>
      <c r="E150" t="s">
        <v>1000</v>
      </c>
      <c r="F150" t="s">
        <v>19</v>
      </c>
      <c r="G150" t="s">
        <v>19</v>
      </c>
      <c r="H150" t="s">
        <v>19</v>
      </c>
      <c r="I150" t="s">
        <v>19</v>
      </c>
      <c r="J150" t="s">
        <v>19</v>
      </c>
      <c r="K150" t="s">
        <v>19</v>
      </c>
      <c r="L150" t="s">
        <v>19</v>
      </c>
      <c r="M150" t="s">
        <v>19</v>
      </c>
      <c r="N150" t="s">
        <v>19</v>
      </c>
      <c r="O150" t="s">
        <v>258</v>
      </c>
      <c r="P150">
        <v>25</v>
      </c>
      <c r="Q150">
        <v>1</v>
      </c>
      <c r="R150" t="s">
        <v>497</v>
      </c>
      <c r="S150" t="s">
        <v>1001</v>
      </c>
      <c r="T150" t="s">
        <v>1912</v>
      </c>
      <c r="U150" t="s">
        <v>1941</v>
      </c>
      <c r="V150" t="s">
        <v>991</v>
      </c>
    </row>
    <row r="151" spans="1:22" x14ac:dyDescent="0.25">
      <c r="A151" s="31" t="str">
        <f t="shared" si="2"/>
        <v>3200.2.2</v>
      </c>
      <c r="B151" t="s">
        <v>991</v>
      </c>
      <c r="C151">
        <v>0</v>
      </c>
      <c r="D151" t="s">
        <v>499</v>
      </c>
      <c r="E151" t="s">
        <v>1002</v>
      </c>
      <c r="F151" t="s">
        <v>19</v>
      </c>
      <c r="G151" t="s">
        <v>19</v>
      </c>
      <c r="H151" t="s">
        <v>19</v>
      </c>
      <c r="I151" t="s">
        <v>19</v>
      </c>
      <c r="J151" t="s">
        <v>19</v>
      </c>
      <c r="K151" t="s">
        <v>19</v>
      </c>
      <c r="L151" t="s">
        <v>19</v>
      </c>
      <c r="M151" t="s">
        <v>19</v>
      </c>
      <c r="N151" t="s">
        <v>19</v>
      </c>
      <c r="O151" t="s">
        <v>259</v>
      </c>
      <c r="P151">
        <v>25</v>
      </c>
      <c r="Q151">
        <v>1</v>
      </c>
      <c r="R151" t="s">
        <v>497</v>
      </c>
      <c r="S151" t="s">
        <v>1001</v>
      </c>
      <c r="T151" t="s">
        <v>1912</v>
      </c>
      <c r="U151" t="s">
        <v>1961</v>
      </c>
      <c r="V151" t="s">
        <v>991</v>
      </c>
    </row>
    <row r="152" spans="1:22" x14ac:dyDescent="0.25">
      <c r="A152" s="31" t="str">
        <f t="shared" si="2"/>
        <v>3200.2.3</v>
      </c>
      <c r="B152" t="s">
        <v>991</v>
      </c>
      <c r="C152">
        <v>0</v>
      </c>
      <c r="D152" t="s">
        <v>499</v>
      </c>
      <c r="E152" t="s">
        <v>1003</v>
      </c>
      <c r="F152" t="s">
        <v>19</v>
      </c>
      <c r="G152" t="s">
        <v>19</v>
      </c>
      <c r="H152" t="s">
        <v>19</v>
      </c>
      <c r="I152" t="s">
        <v>19</v>
      </c>
      <c r="J152" t="s">
        <v>19</v>
      </c>
      <c r="K152" t="s">
        <v>19</v>
      </c>
      <c r="L152" t="s">
        <v>19</v>
      </c>
      <c r="M152" t="s">
        <v>19</v>
      </c>
      <c r="N152" t="s">
        <v>19</v>
      </c>
      <c r="O152" t="s">
        <v>260</v>
      </c>
      <c r="P152">
        <v>50</v>
      </c>
      <c r="Q152">
        <v>80</v>
      </c>
      <c r="R152" t="s">
        <v>525</v>
      </c>
      <c r="S152" t="s">
        <v>1004</v>
      </c>
      <c r="T152" t="s">
        <v>1912</v>
      </c>
      <c r="U152" t="s">
        <v>1960</v>
      </c>
      <c r="V152" t="s">
        <v>991</v>
      </c>
    </row>
    <row r="153" spans="1:22" x14ac:dyDescent="0.25">
      <c r="A153" s="31" t="str">
        <f t="shared" si="2"/>
        <v>6000.1</v>
      </c>
      <c r="B153" t="s">
        <v>1231</v>
      </c>
      <c r="C153">
        <v>0</v>
      </c>
      <c r="D153" t="s">
        <v>492</v>
      </c>
      <c r="E153" t="s">
        <v>1232</v>
      </c>
      <c r="F153" t="s">
        <v>511</v>
      </c>
      <c r="G153" t="s">
        <v>1536</v>
      </c>
      <c r="H153" t="s">
        <v>1537</v>
      </c>
      <c r="I153" t="s">
        <v>1538</v>
      </c>
      <c r="J153" t="s">
        <v>1901</v>
      </c>
      <c r="K153" t="s">
        <v>495</v>
      </c>
      <c r="L153" t="s">
        <v>39</v>
      </c>
      <c r="M153" t="s">
        <v>1546</v>
      </c>
      <c r="N153" t="s">
        <v>1962</v>
      </c>
      <c r="O153" t="s">
        <v>194</v>
      </c>
      <c r="P153">
        <v>14</v>
      </c>
      <c r="Q153">
        <v>4</v>
      </c>
      <c r="R153" t="s">
        <v>497</v>
      </c>
      <c r="S153" t="s">
        <v>1233</v>
      </c>
      <c r="T153" t="s">
        <v>1897</v>
      </c>
      <c r="U153" t="s">
        <v>1913</v>
      </c>
      <c r="V153" t="s">
        <v>1231</v>
      </c>
    </row>
    <row r="154" spans="1:22" x14ac:dyDescent="0.25">
      <c r="A154" s="31" t="str">
        <f t="shared" si="2"/>
        <v>6000.1.1</v>
      </c>
      <c r="B154" t="s">
        <v>1231</v>
      </c>
      <c r="C154">
        <v>0</v>
      </c>
      <c r="D154" t="s">
        <v>499</v>
      </c>
      <c r="E154" t="s">
        <v>1234</v>
      </c>
      <c r="F154" t="s">
        <v>19</v>
      </c>
      <c r="G154" t="s">
        <v>19</v>
      </c>
      <c r="H154" t="s">
        <v>19</v>
      </c>
      <c r="I154" t="s">
        <v>19</v>
      </c>
      <c r="J154" t="s">
        <v>19</v>
      </c>
      <c r="K154" t="s">
        <v>19</v>
      </c>
      <c r="L154" t="s">
        <v>19</v>
      </c>
      <c r="M154" t="s">
        <v>19</v>
      </c>
      <c r="N154" t="s">
        <v>19</v>
      </c>
      <c r="O154" t="s">
        <v>195</v>
      </c>
      <c r="P154">
        <v>20</v>
      </c>
      <c r="Q154">
        <v>1</v>
      </c>
      <c r="R154" t="s">
        <v>497</v>
      </c>
      <c r="S154" t="s">
        <v>1235</v>
      </c>
      <c r="T154" t="s">
        <v>1897</v>
      </c>
      <c r="U154" t="s">
        <v>1963</v>
      </c>
      <c r="V154" t="s">
        <v>1231</v>
      </c>
    </row>
    <row r="155" spans="1:22" x14ac:dyDescent="0.25">
      <c r="A155" s="31" t="str">
        <f t="shared" si="2"/>
        <v>6000.1.2</v>
      </c>
      <c r="B155" t="s">
        <v>1231</v>
      </c>
      <c r="C155">
        <v>0</v>
      </c>
      <c r="D155" t="s">
        <v>499</v>
      </c>
      <c r="E155" t="s">
        <v>1236</v>
      </c>
      <c r="F155" t="s">
        <v>19</v>
      </c>
      <c r="G155" t="s">
        <v>19</v>
      </c>
      <c r="H155" t="s">
        <v>19</v>
      </c>
      <c r="I155" t="s">
        <v>19</v>
      </c>
      <c r="J155" t="s">
        <v>19</v>
      </c>
      <c r="K155" t="s">
        <v>19</v>
      </c>
      <c r="L155" t="s">
        <v>19</v>
      </c>
      <c r="M155" t="s">
        <v>19</v>
      </c>
      <c r="N155" t="s">
        <v>19</v>
      </c>
      <c r="O155" t="s">
        <v>196</v>
      </c>
      <c r="P155">
        <v>20</v>
      </c>
      <c r="Q155">
        <v>1</v>
      </c>
      <c r="R155" t="s">
        <v>497</v>
      </c>
      <c r="S155" t="s">
        <v>1237</v>
      </c>
      <c r="T155" t="s">
        <v>1897</v>
      </c>
      <c r="U155" t="s">
        <v>1913</v>
      </c>
      <c r="V155" t="s">
        <v>1231</v>
      </c>
    </row>
    <row r="156" spans="1:22" x14ac:dyDescent="0.25">
      <c r="A156" s="31" t="str">
        <f t="shared" si="2"/>
        <v>6000.1.3</v>
      </c>
      <c r="B156" t="s">
        <v>1231</v>
      </c>
      <c r="C156">
        <v>0</v>
      </c>
      <c r="D156" t="s">
        <v>499</v>
      </c>
      <c r="E156" t="s">
        <v>1238</v>
      </c>
      <c r="F156" t="s">
        <v>19</v>
      </c>
      <c r="G156" t="s">
        <v>19</v>
      </c>
      <c r="H156" t="s">
        <v>19</v>
      </c>
      <c r="I156" t="s">
        <v>19</v>
      </c>
      <c r="J156" t="s">
        <v>19</v>
      </c>
      <c r="K156" t="s">
        <v>19</v>
      </c>
      <c r="L156" t="s">
        <v>19</v>
      </c>
      <c r="M156" t="s">
        <v>19</v>
      </c>
      <c r="N156" t="s">
        <v>19</v>
      </c>
      <c r="O156" t="s">
        <v>197</v>
      </c>
      <c r="P156">
        <v>30</v>
      </c>
      <c r="Q156">
        <v>100</v>
      </c>
      <c r="R156" t="s">
        <v>525</v>
      </c>
      <c r="S156" t="s">
        <v>1239</v>
      </c>
      <c r="T156" t="s">
        <v>1897</v>
      </c>
      <c r="U156" t="s">
        <v>1913</v>
      </c>
      <c r="V156" t="s">
        <v>1231</v>
      </c>
    </row>
    <row r="157" spans="1:22" x14ac:dyDescent="0.25">
      <c r="A157" s="31" t="str">
        <f t="shared" si="2"/>
        <v>6000.1.4</v>
      </c>
      <c r="B157" t="s">
        <v>1231</v>
      </c>
      <c r="C157">
        <v>0</v>
      </c>
      <c r="D157" t="s">
        <v>499</v>
      </c>
      <c r="E157" t="s">
        <v>1240</v>
      </c>
      <c r="F157" t="s">
        <v>19</v>
      </c>
      <c r="G157" t="s">
        <v>19</v>
      </c>
      <c r="H157" t="s">
        <v>19</v>
      </c>
      <c r="I157" t="s">
        <v>19</v>
      </c>
      <c r="J157" t="s">
        <v>19</v>
      </c>
      <c r="K157" t="s">
        <v>19</v>
      </c>
      <c r="L157" t="s">
        <v>19</v>
      </c>
      <c r="M157" t="s">
        <v>19</v>
      </c>
      <c r="N157" t="s">
        <v>19</v>
      </c>
      <c r="O157" t="s">
        <v>198</v>
      </c>
      <c r="P157">
        <v>30</v>
      </c>
      <c r="Q157">
        <v>1</v>
      </c>
      <c r="R157" t="s">
        <v>497</v>
      </c>
      <c r="S157" t="s">
        <v>1241</v>
      </c>
      <c r="T157" t="s">
        <v>1897</v>
      </c>
      <c r="U157" t="s">
        <v>1913</v>
      </c>
      <c r="V157" t="s">
        <v>1231</v>
      </c>
    </row>
    <row r="158" spans="1:22" x14ac:dyDescent="0.25">
      <c r="A158" s="31" t="str">
        <f t="shared" si="2"/>
        <v>6000.2</v>
      </c>
      <c r="B158" t="s">
        <v>1231</v>
      </c>
      <c r="C158">
        <v>0</v>
      </c>
      <c r="D158" t="s">
        <v>492</v>
      </c>
      <c r="E158" t="s">
        <v>1242</v>
      </c>
      <c r="F158" t="s">
        <v>511</v>
      </c>
      <c r="G158" t="s">
        <v>1536</v>
      </c>
      <c r="H158" t="s">
        <v>1537</v>
      </c>
      <c r="I158" t="s">
        <v>1538</v>
      </c>
      <c r="J158" t="s">
        <v>19</v>
      </c>
      <c r="K158" t="s">
        <v>495</v>
      </c>
      <c r="L158" t="s">
        <v>39</v>
      </c>
      <c r="M158" t="s">
        <v>1020</v>
      </c>
      <c r="N158" t="s">
        <v>1962</v>
      </c>
      <c r="O158" t="s">
        <v>199</v>
      </c>
      <c r="P158">
        <v>14</v>
      </c>
      <c r="Q158">
        <v>4</v>
      </c>
      <c r="R158" t="s">
        <v>497</v>
      </c>
      <c r="S158" t="s">
        <v>1233</v>
      </c>
      <c r="T158" t="s">
        <v>1897</v>
      </c>
      <c r="U158" t="s">
        <v>1913</v>
      </c>
      <c r="V158" t="s">
        <v>1231</v>
      </c>
    </row>
    <row r="159" spans="1:22" x14ac:dyDescent="0.25">
      <c r="A159" s="31" t="str">
        <f t="shared" si="2"/>
        <v>6000.2.1</v>
      </c>
      <c r="B159" t="s">
        <v>1231</v>
      </c>
      <c r="C159">
        <v>0</v>
      </c>
      <c r="D159" t="s">
        <v>499</v>
      </c>
      <c r="E159" t="s">
        <v>1243</v>
      </c>
      <c r="F159" t="s">
        <v>19</v>
      </c>
      <c r="G159" t="s">
        <v>19</v>
      </c>
      <c r="H159" t="s">
        <v>19</v>
      </c>
      <c r="I159" t="s">
        <v>19</v>
      </c>
      <c r="J159" t="s">
        <v>19</v>
      </c>
      <c r="K159" t="s">
        <v>19</v>
      </c>
      <c r="L159" t="s">
        <v>19</v>
      </c>
      <c r="M159" t="s">
        <v>19</v>
      </c>
      <c r="N159" t="s">
        <v>19</v>
      </c>
      <c r="O159" t="s">
        <v>195</v>
      </c>
      <c r="P159">
        <v>20</v>
      </c>
      <c r="Q159">
        <v>1</v>
      </c>
      <c r="R159" t="s">
        <v>497</v>
      </c>
      <c r="S159" t="s">
        <v>1235</v>
      </c>
      <c r="T159" t="s">
        <v>1897</v>
      </c>
      <c r="U159" t="s">
        <v>1963</v>
      </c>
      <c r="V159" t="s">
        <v>1231</v>
      </c>
    </row>
    <row r="160" spans="1:22" x14ac:dyDescent="0.25">
      <c r="A160" s="31" t="str">
        <f t="shared" si="2"/>
        <v>6000.2.2</v>
      </c>
      <c r="B160" t="s">
        <v>1231</v>
      </c>
      <c r="C160">
        <v>0</v>
      </c>
      <c r="D160" t="s">
        <v>499</v>
      </c>
      <c r="E160" t="s">
        <v>1244</v>
      </c>
      <c r="F160" t="s">
        <v>19</v>
      </c>
      <c r="G160" t="s">
        <v>19</v>
      </c>
      <c r="H160" t="s">
        <v>19</v>
      </c>
      <c r="I160" t="s">
        <v>19</v>
      </c>
      <c r="J160" t="s">
        <v>19</v>
      </c>
      <c r="K160" t="s">
        <v>19</v>
      </c>
      <c r="L160" t="s">
        <v>19</v>
      </c>
      <c r="M160" t="s">
        <v>19</v>
      </c>
      <c r="N160" t="s">
        <v>19</v>
      </c>
      <c r="O160" t="s">
        <v>196</v>
      </c>
      <c r="P160">
        <v>20</v>
      </c>
      <c r="Q160">
        <v>1</v>
      </c>
      <c r="R160" t="s">
        <v>497</v>
      </c>
      <c r="S160" t="s">
        <v>1237</v>
      </c>
      <c r="T160" t="s">
        <v>1897</v>
      </c>
      <c r="U160" t="s">
        <v>1913</v>
      </c>
      <c r="V160" t="s">
        <v>1231</v>
      </c>
    </row>
    <row r="161" spans="1:22" x14ac:dyDescent="0.25">
      <c r="A161" s="31" t="str">
        <f t="shared" si="2"/>
        <v>6000.2.3</v>
      </c>
      <c r="B161" t="s">
        <v>1231</v>
      </c>
      <c r="C161">
        <v>0</v>
      </c>
      <c r="D161" t="s">
        <v>499</v>
      </c>
      <c r="E161" t="s">
        <v>1245</v>
      </c>
      <c r="F161" t="s">
        <v>19</v>
      </c>
      <c r="G161" t="s">
        <v>19</v>
      </c>
      <c r="H161" t="s">
        <v>19</v>
      </c>
      <c r="I161" t="s">
        <v>19</v>
      </c>
      <c r="J161" t="s">
        <v>19</v>
      </c>
      <c r="K161" t="s">
        <v>19</v>
      </c>
      <c r="L161" t="s">
        <v>19</v>
      </c>
      <c r="M161" t="s">
        <v>19</v>
      </c>
      <c r="N161" t="s">
        <v>19</v>
      </c>
      <c r="O161" t="s">
        <v>197</v>
      </c>
      <c r="P161">
        <v>30</v>
      </c>
      <c r="Q161">
        <v>100</v>
      </c>
      <c r="R161" t="s">
        <v>525</v>
      </c>
      <c r="S161" t="s">
        <v>1239</v>
      </c>
      <c r="T161" t="s">
        <v>1897</v>
      </c>
      <c r="U161" t="s">
        <v>1913</v>
      </c>
      <c r="V161" t="s">
        <v>1231</v>
      </c>
    </row>
    <row r="162" spans="1:22" x14ac:dyDescent="0.25">
      <c r="A162" s="31" t="str">
        <f t="shared" si="2"/>
        <v>6000.2.4</v>
      </c>
      <c r="B162" t="s">
        <v>1231</v>
      </c>
      <c r="C162">
        <v>0</v>
      </c>
      <c r="D162" t="s">
        <v>499</v>
      </c>
      <c r="E162" t="s">
        <v>1246</v>
      </c>
      <c r="F162" t="s">
        <v>19</v>
      </c>
      <c r="G162" t="s">
        <v>19</v>
      </c>
      <c r="H162" t="s">
        <v>19</v>
      </c>
      <c r="I162" t="s">
        <v>19</v>
      </c>
      <c r="J162" t="s">
        <v>19</v>
      </c>
      <c r="K162" t="s">
        <v>19</v>
      </c>
      <c r="L162" t="s">
        <v>19</v>
      </c>
      <c r="M162" t="s">
        <v>19</v>
      </c>
      <c r="N162" t="s">
        <v>19</v>
      </c>
      <c r="O162" t="s">
        <v>198</v>
      </c>
      <c r="P162">
        <v>30</v>
      </c>
      <c r="Q162">
        <v>1</v>
      </c>
      <c r="R162" t="s">
        <v>497</v>
      </c>
      <c r="S162" t="s">
        <v>1241</v>
      </c>
      <c r="T162" t="s">
        <v>1897</v>
      </c>
      <c r="U162" t="s">
        <v>1913</v>
      </c>
      <c r="V162" t="s">
        <v>1231</v>
      </c>
    </row>
    <row r="163" spans="1:22" x14ac:dyDescent="0.25">
      <c r="A163" s="31" t="str">
        <f t="shared" si="2"/>
        <v>6000.3</v>
      </c>
      <c r="B163" t="s">
        <v>1231</v>
      </c>
      <c r="C163">
        <v>0</v>
      </c>
      <c r="D163" t="s">
        <v>492</v>
      </c>
      <c r="E163" t="s">
        <v>1247</v>
      </c>
      <c r="F163" t="s">
        <v>511</v>
      </c>
      <c r="G163" t="s">
        <v>1536</v>
      </c>
      <c r="H163" t="s">
        <v>1537</v>
      </c>
      <c r="I163" t="s">
        <v>1538</v>
      </c>
      <c r="J163" t="s">
        <v>1901</v>
      </c>
      <c r="K163" t="s">
        <v>495</v>
      </c>
      <c r="L163" t="s">
        <v>39</v>
      </c>
      <c r="M163" t="s">
        <v>1546</v>
      </c>
      <c r="N163" t="s">
        <v>1962</v>
      </c>
      <c r="O163" t="s">
        <v>200</v>
      </c>
      <c r="P163">
        <v>14</v>
      </c>
      <c r="Q163">
        <v>4</v>
      </c>
      <c r="R163" t="s">
        <v>497</v>
      </c>
      <c r="S163" t="s">
        <v>1233</v>
      </c>
      <c r="T163" t="s">
        <v>1897</v>
      </c>
      <c r="U163" t="s">
        <v>1913</v>
      </c>
      <c r="V163" t="s">
        <v>1231</v>
      </c>
    </row>
    <row r="164" spans="1:22" x14ac:dyDescent="0.25">
      <c r="A164" s="31" t="str">
        <f t="shared" si="2"/>
        <v>6000.3.1</v>
      </c>
      <c r="B164" t="s">
        <v>1231</v>
      </c>
      <c r="C164">
        <v>0</v>
      </c>
      <c r="D164" t="s">
        <v>499</v>
      </c>
      <c r="E164" t="s">
        <v>1248</v>
      </c>
      <c r="F164" t="s">
        <v>19</v>
      </c>
      <c r="G164" t="s">
        <v>19</v>
      </c>
      <c r="H164" t="s">
        <v>19</v>
      </c>
      <c r="I164" t="s">
        <v>19</v>
      </c>
      <c r="J164" t="s">
        <v>19</v>
      </c>
      <c r="K164" t="s">
        <v>19</v>
      </c>
      <c r="L164" t="s">
        <v>19</v>
      </c>
      <c r="M164" t="s">
        <v>19</v>
      </c>
      <c r="N164" t="s">
        <v>19</v>
      </c>
      <c r="O164" t="s">
        <v>195</v>
      </c>
      <c r="P164">
        <v>20</v>
      </c>
      <c r="Q164">
        <v>1</v>
      </c>
      <c r="R164" t="s">
        <v>497</v>
      </c>
      <c r="S164" t="s">
        <v>1235</v>
      </c>
      <c r="T164" t="s">
        <v>1897</v>
      </c>
      <c r="U164" t="s">
        <v>1963</v>
      </c>
      <c r="V164" t="s">
        <v>1231</v>
      </c>
    </row>
    <row r="165" spans="1:22" x14ac:dyDescent="0.25">
      <c r="A165" s="31" t="str">
        <f t="shared" si="2"/>
        <v>6000.3.2</v>
      </c>
      <c r="B165" t="s">
        <v>1231</v>
      </c>
      <c r="C165">
        <v>0</v>
      </c>
      <c r="D165" t="s">
        <v>499</v>
      </c>
      <c r="E165" t="s">
        <v>1249</v>
      </c>
      <c r="F165" t="s">
        <v>19</v>
      </c>
      <c r="G165" t="s">
        <v>19</v>
      </c>
      <c r="H165" t="s">
        <v>19</v>
      </c>
      <c r="I165" t="s">
        <v>19</v>
      </c>
      <c r="J165" t="s">
        <v>19</v>
      </c>
      <c r="K165" t="s">
        <v>19</v>
      </c>
      <c r="L165" t="s">
        <v>19</v>
      </c>
      <c r="M165" t="s">
        <v>19</v>
      </c>
      <c r="N165" t="s">
        <v>19</v>
      </c>
      <c r="O165" t="s">
        <v>196</v>
      </c>
      <c r="P165">
        <v>20</v>
      </c>
      <c r="Q165">
        <v>1</v>
      </c>
      <c r="R165" t="s">
        <v>497</v>
      </c>
      <c r="S165" t="s">
        <v>1237</v>
      </c>
      <c r="T165" t="s">
        <v>1897</v>
      </c>
      <c r="U165" t="s">
        <v>1913</v>
      </c>
      <c r="V165" t="s">
        <v>1231</v>
      </c>
    </row>
    <row r="166" spans="1:22" x14ac:dyDescent="0.25">
      <c r="A166" s="31" t="str">
        <f t="shared" si="2"/>
        <v>6000.3.3</v>
      </c>
      <c r="B166" t="s">
        <v>1231</v>
      </c>
      <c r="C166">
        <v>0</v>
      </c>
      <c r="D166" t="s">
        <v>499</v>
      </c>
      <c r="E166" t="s">
        <v>1250</v>
      </c>
      <c r="F166" t="s">
        <v>19</v>
      </c>
      <c r="G166" t="s">
        <v>19</v>
      </c>
      <c r="H166" t="s">
        <v>19</v>
      </c>
      <c r="I166" t="s">
        <v>19</v>
      </c>
      <c r="J166" t="s">
        <v>19</v>
      </c>
      <c r="K166" t="s">
        <v>19</v>
      </c>
      <c r="L166" t="s">
        <v>19</v>
      </c>
      <c r="M166" t="s">
        <v>19</v>
      </c>
      <c r="N166" t="s">
        <v>19</v>
      </c>
      <c r="O166" t="s">
        <v>197</v>
      </c>
      <c r="P166">
        <v>30</v>
      </c>
      <c r="Q166">
        <v>100</v>
      </c>
      <c r="R166" t="s">
        <v>525</v>
      </c>
      <c r="S166" t="s">
        <v>1239</v>
      </c>
      <c r="T166" t="s">
        <v>1897</v>
      </c>
      <c r="U166" t="s">
        <v>1913</v>
      </c>
      <c r="V166" t="s">
        <v>1231</v>
      </c>
    </row>
    <row r="167" spans="1:22" x14ac:dyDescent="0.25">
      <c r="A167" s="31" t="str">
        <f t="shared" si="2"/>
        <v>6000.3.4</v>
      </c>
      <c r="B167" t="s">
        <v>1231</v>
      </c>
      <c r="C167">
        <v>0</v>
      </c>
      <c r="D167" t="s">
        <v>499</v>
      </c>
      <c r="E167" t="s">
        <v>1251</v>
      </c>
      <c r="F167" t="s">
        <v>19</v>
      </c>
      <c r="G167" t="s">
        <v>19</v>
      </c>
      <c r="H167" t="s">
        <v>19</v>
      </c>
      <c r="I167" t="s">
        <v>19</v>
      </c>
      <c r="J167" t="s">
        <v>19</v>
      </c>
      <c r="K167" t="s">
        <v>19</v>
      </c>
      <c r="L167" t="s">
        <v>19</v>
      </c>
      <c r="M167" t="s">
        <v>19</v>
      </c>
      <c r="N167" t="s">
        <v>19</v>
      </c>
      <c r="O167" t="s">
        <v>198</v>
      </c>
      <c r="P167">
        <v>30</v>
      </c>
      <c r="Q167">
        <v>1</v>
      </c>
      <c r="R167" t="s">
        <v>497</v>
      </c>
      <c r="S167" t="s">
        <v>1241</v>
      </c>
      <c r="T167" t="s">
        <v>1897</v>
      </c>
      <c r="U167" t="s">
        <v>1913</v>
      </c>
      <c r="V167" t="s">
        <v>1231</v>
      </c>
    </row>
    <row r="168" spans="1:22" x14ac:dyDescent="0.25">
      <c r="A168" s="31" t="str">
        <f t="shared" si="2"/>
        <v>6000.4</v>
      </c>
      <c r="B168" t="s">
        <v>1231</v>
      </c>
      <c r="C168">
        <v>0</v>
      </c>
      <c r="D168" t="s">
        <v>492</v>
      </c>
      <c r="E168" t="s">
        <v>1252</v>
      </c>
      <c r="F168" t="s">
        <v>494</v>
      </c>
      <c r="G168" t="s">
        <v>1536</v>
      </c>
      <c r="H168" t="s">
        <v>1537</v>
      </c>
      <c r="I168" t="s">
        <v>1538</v>
      </c>
      <c r="J168" t="s">
        <v>1901</v>
      </c>
      <c r="K168" t="s">
        <v>495</v>
      </c>
      <c r="L168" t="s">
        <v>39</v>
      </c>
      <c r="M168" t="s">
        <v>1020</v>
      </c>
      <c r="N168" t="s">
        <v>1964</v>
      </c>
      <c r="O168" t="s">
        <v>467</v>
      </c>
      <c r="P168">
        <v>14</v>
      </c>
      <c r="Q168">
        <v>100</v>
      </c>
      <c r="R168" t="s">
        <v>525</v>
      </c>
      <c r="S168" t="s">
        <v>1253</v>
      </c>
      <c r="T168" t="s">
        <v>1886</v>
      </c>
      <c r="U168" t="s">
        <v>1965</v>
      </c>
      <c r="V168" t="s">
        <v>1231</v>
      </c>
    </row>
    <row r="169" spans="1:22" x14ac:dyDescent="0.25">
      <c r="A169" s="31" t="str">
        <f t="shared" si="2"/>
        <v>6000.4.1</v>
      </c>
      <c r="B169" t="s">
        <v>1231</v>
      </c>
      <c r="C169">
        <v>0</v>
      </c>
      <c r="D169" t="s">
        <v>499</v>
      </c>
      <c r="E169" t="s">
        <v>1254</v>
      </c>
      <c r="F169" t="s">
        <v>19</v>
      </c>
      <c r="G169" t="s">
        <v>19</v>
      </c>
      <c r="H169" t="s">
        <v>19</v>
      </c>
      <c r="I169" t="s">
        <v>19</v>
      </c>
      <c r="J169" t="s">
        <v>19</v>
      </c>
      <c r="K169" t="s">
        <v>19</v>
      </c>
      <c r="L169" t="s">
        <v>19</v>
      </c>
      <c r="M169" t="s">
        <v>19</v>
      </c>
      <c r="N169" t="s">
        <v>19</v>
      </c>
      <c r="O169" t="s">
        <v>468</v>
      </c>
      <c r="P169">
        <v>20</v>
      </c>
      <c r="Q169">
        <v>1</v>
      </c>
      <c r="R169" t="s">
        <v>497</v>
      </c>
      <c r="S169" t="s">
        <v>1255</v>
      </c>
      <c r="T169" t="s">
        <v>1886</v>
      </c>
      <c r="U169" t="s">
        <v>1941</v>
      </c>
      <c r="V169" t="s">
        <v>1231</v>
      </c>
    </row>
    <row r="170" spans="1:22" x14ac:dyDescent="0.25">
      <c r="A170" s="31" t="str">
        <f t="shared" si="2"/>
        <v>6000.4.2</v>
      </c>
      <c r="B170" t="s">
        <v>1231</v>
      </c>
      <c r="C170">
        <v>0</v>
      </c>
      <c r="D170" t="s">
        <v>499</v>
      </c>
      <c r="E170" t="s">
        <v>1256</v>
      </c>
      <c r="F170" t="s">
        <v>19</v>
      </c>
      <c r="G170" t="s">
        <v>19</v>
      </c>
      <c r="H170" t="s">
        <v>19</v>
      </c>
      <c r="I170" t="s">
        <v>19</v>
      </c>
      <c r="J170" t="s">
        <v>19</v>
      </c>
      <c r="K170" t="s">
        <v>19</v>
      </c>
      <c r="L170" t="s">
        <v>19</v>
      </c>
      <c r="M170" t="s">
        <v>19</v>
      </c>
      <c r="N170" t="s">
        <v>19</v>
      </c>
      <c r="O170" t="s">
        <v>469</v>
      </c>
      <c r="P170">
        <v>20</v>
      </c>
      <c r="Q170">
        <v>1</v>
      </c>
      <c r="R170" t="s">
        <v>497</v>
      </c>
      <c r="S170" t="s">
        <v>1257</v>
      </c>
      <c r="T170" t="s">
        <v>1966</v>
      </c>
      <c r="U170" t="s">
        <v>1967</v>
      </c>
      <c r="V170" t="s">
        <v>1231</v>
      </c>
    </row>
    <row r="171" spans="1:22" x14ac:dyDescent="0.25">
      <c r="A171" s="31" t="str">
        <f t="shared" si="2"/>
        <v>6000.4.3</v>
      </c>
      <c r="B171" t="s">
        <v>1231</v>
      </c>
      <c r="C171">
        <v>0</v>
      </c>
      <c r="D171" t="s">
        <v>499</v>
      </c>
      <c r="E171" t="s">
        <v>1258</v>
      </c>
      <c r="F171" t="s">
        <v>19</v>
      </c>
      <c r="G171" t="s">
        <v>19</v>
      </c>
      <c r="H171" t="s">
        <v>19</v>
      </c>
      <c r="I171" t="s">
        <v>19</v>
      </c>
      <c r="J171" t="s">
        <v>19</v>
      </c>
      <c r="K171" t="s">
        <v>19</v>
      </c>
      <c r="L171" t="s">
        <v>19</v>
      </c>
      <c r="M171" t="s">
        <v>19</v>
      </c>
      <c r="N171" t="s">
        <v>19</v>
      </c>
      <c r="O171" t="s">
        <v>57</v>
      </c>
      <c r="P171">
        <v>20</v>
      </c>
      <c r="Q171">
        <v>1</v>
      </c>
      <c r="R171" t="s">
        <v>497</v>
      </c>
      <c r="S171" t="s">
        <v>1259</v>
      </c>
      <c r="T171" t="s">
        <v>1968</v>
      </c>
      <c r="U171" t="s">
        <v>1927</v>
      </c>
      <c r="V171" t="s">
        <v>1231</v>
      </c>
    </row>
    <row r="172" spans="1:22" x14ac:dyDescent="0.25">
      <c r="A172" s="31" t="str">
        <f t="shared" si="2"/>
        <v>6000.4.4</v>
      </c>
      <c r="B172" t="s">
        <v>1231</v>
      </c>
      <c r="C172">
        <v>0</v>
      </c>
      <c r="D172" t="s">
        <v>499</v>
      </c>
      <c r="E172" t="s">
        <v>1260</v>
      </c>
      <c r="F172" t="s">
        <v>19</v>
      </c>
      <c r="G172" t="s">
        <v>19</v>
      </c>
      <c r="H172" t="s">
        <v>19</v>
      </c>
      <c r="I172" t="s">
        <v>19</v>
      </c>
      <c r="J172" t="s">
        <v>19</v>
      </c>
      <c r="K172" t="s">
        <v>19</v>
      </c>
      <c r="L172" t="s">
        <v>19</v>
      </c>
      <c r="M172" t="s">
        <v>19</v>
      </c>
      <c r="N172" t="s">
        <v>19</v>
      </c>
      <c r="O172" t="s">
        <v>470</v>
      </c>
      <c r="P172">
        <v>20</v>
      </c>
      <c r="Q172">
        <v>1</v>
      </c>
      <c r="R172" t="s">
        <v>497</v>
      </c>
      <c r="S172" t="s">
        <v>1261</v>
      </c>
      <c r="T172" t="s">
        <v>1922</v>
      </c>
      <c r="U172" t="s">
        <v>1923</v>
      </c>
      <c r="V172" t="s">
        <v>1231</v>
      </c>
    </row>
    <row r="173" spans="1:22" x14ac:dyDescent="0.25">
      <c r="A173" s="31" t="str">
        <f t="shared" si="2"/>
        <v>6000.4.5</v>
      </c>
      <c r="B173" t="s">
        <v>1231</v>
      </c>
      <c r="C173">
        <v>0</v>
      </c>
      <c r="D173" t="s">
        <v>499</v>
      </c>
      <c r="E173" t="s">
        <v>1262</v>
      </c>
      <c r="F173" t="s">
        <v>19</v>
      </c>
      <c r="G173" t="s">
        <v>19</v>
      </c>
      <c r="H173" t="s">
        <v>19</v>
      </c>
      <c r="I173" t="s">
        <v>19</v>
      </c>
      <c r="J173" t="s">
        <v>19</v>
      </c>
      <c r="K173" t="s">
        <v>19</v>
      </c>
      <c r="L173" t="s">
        <v>19</v>
      </c>
      <c r="M173" t="s">
        <v>19</v>
      </c>
      <c r="N173" t="s">
        <v>19</v>
      </c>
      <c r="O173" t="s">
        <v>471</v>
      </c>
      <c r="P173">
        <v>20</v>
      </c>
      <c r="Q173">
        <v>1</v>
      </c>
      <c r="R173" t="s">
        <v>497</v>
      </c>
      <c r="S173" t="s">
        <v>1261</v>
      </c>
      <c r="T173" t="s">
        <v>1969</v>
      </c>
      <c r="U173" t="s">
        <v>1965</v>
      </c>
      <c r="V173" t="s">
        <v>1231</v>
      </c>
    </row>
    <row r="174" spans="1:22" x14ac:dyDescent="0.25">
      <c r="A174" s="31" t="str">
        <f t="shared" si="2"/>
        <v>6000.5</v>
      </c>
      <c r="B174" t="s">
        <v>1231</v>
      </c>
      <c r="C174">
        <v>0</v>
      </c>
      <c r="D174" t="s">
        <v>492</v>
      </c>
      <c r="E174" t="s">
        <v>1263</v>
      </c>
      <c r="F174" t="s">
        <v>494</v>
      </c>
      <c r="G174" t="s">
        <v>1536</v>
      </c>
      <c r="H174" t="s">
        <v>1537</v>
      </c>
      <c r="I174" t="s">
        <v>1538</v>
      </c>
      <c r="J174" t="s">
        <v>1901</v>
      </c>
      <c r="K174" t="s">
        <v>495</v>
      </c>
      <c r="L174" t="s">
        <v>39</v>
      </c>
      <c r="M174" t="s">
        <v>1020</v>
      </c>
      <c r="N174" t="s">
        <v>1964</v>
      </c>
      <c r="O174" t="s">
        <v>472</v>
      </c>
      <c r="P174">
        <v>14</v>
      </c>
      <c r="Q174">
        <v>85</v>
      </c>
      <c r="R174" t="s">
        <v>525</v>
      </c>
      <c r="S174" t="s">
        <v>1264</v>
      </c>
      <c r="T174" t="s">
        <v>1970</v>
      </c>
      <c r="U174" t="s">
        <v>1915</v>
      </c>
      <c r="V174" t="s">
        <v>1231</v>
      </c>
    </row>
    <row r="175" spans="1:22" x14ac:dyDescent="0.25">
      <c r="A175" s="31" t="str">
        <f t="shared" si="2"/>
        <v>6000.5.1</v>
      </c>
      <c r="B175" t="s">
        <v>1231</v>
      </c>
      <c r="C175">
        <v>0</v>
      </c>
      <c r="D175" t="s">
        <v>499</v>
      </c>
      <c r="E175" t="s">
        <v>1265</v>
      </c>
      <c r="F175" t="s">
        <v>19</v>
      </c>
      <c r="G175" t="s">
        <v>19</v>
      </c>
      <c r="H175" t="s">
        <v>19</v>
      </c>
      <c r="I175" t="s">
        <v>19</v>
      </c>
      <c r="J175" t="s">
        <v>19</v>
      </c>
      <c r="K175" t="s">
        <v>19</v>
      </c>
      <c r="L175" t="s">
        <v>19</v>
      </c>
      <c r="M175" t="s">
        <v>19</v>
      </c>
      <c r="N175" t="s">
        <v>19</v>
      </c>
      <c r="O175" t="s">
        <v>473</v>
      </c>
      <c r="P175">
        <v>10</v>
      </c>
      <c r="Q175">
        <v>1</v>
      </c>
      <c r="R175" t="s">
        <v>497</v>
      </c>
      <c r="S175" t="s">
        <v>1266</v>
      </c>
      <c r="T175" t="s">
        <v>1970</v>
      </c>
      <c r="U175" t="s">
        <v>1971</v>
      </c>
      <c r="V175" t="s">
        <v>1231</v>
      </c>
    </row>
    <row r="176" spans="1:22" x14ac:dyDescent="0.25">
      <c r="A176" s="31" t="str">
        <f t="shared" si="2"/>
        <v>6000.5.2</v>
      </c>
      <c r="B176" t="s">
        <v>1231</v>
      </c>
      <c r="C176">
        <v>0</v>
      </c>
      <c r="D176" t="s">
        <v>499</v>
      </c>
      <c r="E176" t="s">
        <v>1267</v>
      </c>
      <c r="F176" t="s">
        <v>19</v>
      </c>
      <c r="G176" t="s">
        <v>19</v>
      </c>
      <c r="H176" t="s">
        <v>19</v>
      </c>
      <c r="I176" t="s">
        <v>19</v>
      </c>
      <c r="J176" t="s">
        <v>19</v>
      </c>
      <c r="K176" t="s">
        <v>19</v>
      </c>
      <c r="L176" t="s">
        <v>19</v>
      </c>
      <c r="M176" t="s">
        <v>19</v>
      </c>
      <c r="N176" t="s">
        <v>19</v>
      </c>
      <c r="O176" t="s">
        <v>474</v>
      </c>
      <c r="P176">
        <v>10</v>
      </c>
      <c r="Q176">
        <v>1</v>
      </c>
      <c r="R176" t="s">
        <v>497</v>
      </c>
      <c r="S176" t="s">
        <v>1268</v>
      </c>
      <c r="T176" t="s">
        <v>1972</v>
      </c>
      <c r="U176" t="s">
        <v>1973</v>
      </c>
      <c r="V176" t="s">
        <v>1231</v>
      </c>
    </row>
    <row r="177" spans="1:22" x14ac:dyDescent="0.25">
      <c r="A177" s="31" t="str">
        <f t="shared" si="2"/>
        <v>6000.5.3</v>
      </c>
      <c r="B177" t="s">
        <v>1231</v>
      </c>
      <c r="C177">
        <v>0</v>
      </c>
      <c r="D177" t="s">
        <v>499</v>
      </c>
      <c r="E177" t="s">
        <v>1269</v>
      </c>
      <c r="F177" t="s">
        <v>19</v>
      </c>
      <c r="G177" t="s">
        <v>19</v>
      </c>
      <c r="H177" t="s">
        <v>19</v>
      </c>
      <c r="I177" t="s">
        <v>19</v>
      </c>
      <c r="J177" t="s">
        <v>19</v>
      </c>
      <c r="K177" t="s">
        <v>19</v>
      </c>
      <c r="L177" t="s">
        <v>19</v>
      </c>
      <c r="M177" t="s">
        <v>19</v>
      </c>
      <c r="N177" t="s">
        <v>19</v>
      </c>
      <c r="O177" t="s">
        <v>475</v>
      </c>
      <c r="P177">
        <v>10</v>
      </c>
      <c r="Q177">
        <v>1</v>
      </c>
      <c r="R177" t="s">
        <v>497</v>
      </c>
      <c r="S177" t="s">
        <v>1261</v>
      </c>
      <c r="T177" t="s">
        <v>1974</v>
      </c>
      <c r="U177" t="s">
        <v>1975</v>
      </c>
      <c r="V177" t="s">
        <v>1231</v>
      </c>
    </row>
    <row r="178" spans="1:22" x14ac:dyDescent="0.25">
      <c r="A178" s="31" t="str">
        <f t="shared" si="2"/>
        <v>6000.5.4</v>
      </c>
      <c r="B178" t="s">
        <v>1231</v>
      </c>
      <c r="C178">
        <v>0</v>
      </c>
      <c r="D178" t="s">
        <v>499</v>
      </c>
      <c r="E178" t="s">
        <v>1270</v>
      </c>
      <c r="F178" t="s">
        <v>19</v>
      </c>
      <c r="G178" t="s">
        <v>19</v>
      </c>
      <c r="H178" t="s">
        <v>19</v>
      </c>
      <c r="I178" t="s">
        <v>19</v>
      </c>
      <c r="J178" t="s">
        <v>19</v>
      </c>
      <c r="K178" t="s">
        <v>19</v>
      </c>
      <c r="L178" t="s">
        <v>19</v>
      </c>
      <c r="M178" t="s">
        <v>19</v>
      </c>
      <c r="N178" t="s">
        <v>19</v>
      </c>
      <c r="O178" t="s">
        <v>468</v>
      </c>
      <c r="P178">
        <v>10</v>
      </c>
      <c r="Q178">
        <v>1</v>
      </c>
      <c r="R178" t="s">
        <v>497</v>
      </c>
      <c r="S178" t="s">
        <v>1255</v>
      </c>
      <c r="T178" t="s">
        <v>1924</v>
      </c>
      <c r="U178" t="s">
        <v>1976</v>
      </c>
      <c r="V178" t="s">
        <v>1231</v>
      </c>
    </row>
    <row r="179" spans="1:22" x14ac:dyDescent="0.25">
      <c r="A179" s="31" t="str">
        <f t="shared" si="2"/>
        <v>6000.5.5</v>
      </c>
      <c r="B179" t="s">
        <v>1231</v>
      </c>
      <c r="C179">
        <v>0</v>
      </c>
      <c r="D179" t="s">
        <v>499</v>
      </c>
      <c r="E179" t="s">
        <v>1271</v>
      </c>
      <c r="F179" t="s">
        <v>19</v>
      </c>
      <c r="G179" t="s">
        <v>19</v>
      </c>
      <c r="H179" t="s">
        <v>19</v>
      </c>
      <c r="I179" t="s">
        <v>19</v>
      </c>
      <c r="J179" t="s">
        <v>19</v>
      </c>
      <c r="K179" t="s">
        <v>19</v>
      </c>
      <c r="L179" t="s">
        <v>19</v>
      </c>
      <c r="M179" t="s">
        <v>19</v>
      </c>
      <c r="N179" t="s">
        <v>19</v>
      </c>
      <c r="O179" t="s">
        <v>469</v>
      </c>
      <c r="P179">
        <v>10</v>
      </c>
      <c r="Q179">
        <v>1</v>
      </c>
      <c r="R179" t="s">
        <v>497</v>
      </c>
      <c r="S179" t="s">
        <v>1257</v>
      </c>
      <c r="T179" t="s">
        <v>1977</v>
      </c>
      <c r="U179" t="s">
        <v>1918</v>
      </c>
      <c r="V179" t="s">
        <v>1231</v>
      </c>
    </row>
    <row r="180" spans="1:22" x14ac:dyDescent="0.25">
      <c r="A180" s="31" t="str">
        <f t="shared" si="2"/>
        <v>6000.5.6</v>
      </c>
      <c r="B180" t="s">
        <v>1231</v>
      </c>
      <c r="C180">
        <v>0</v>
      </c>
      <c r="D180" t="s">
        <v>499</v>
      </c>
      <c r="E180" t="s">
        <v>1272</v>
      </c>
      <c r="F180" t="s">
        <v>19</v>
      </c>
      <c r="G180" t="s">
        <v>19</v>
      </c>
      <c r="H180" t="s">
        <v>19</v>
      </c>
      <c r="I180" t="s">
        <v>19</v>
      </c>
      <c r="J180" t="s">
        <v>19</v>
      </c>
      <c r="K180" t="s">
        <v>19</v>
      </c>
      <c r="L180" t="s">
        <v>19</v>
      </c>
      <c r="M180" t="s">
        <v>19</v>
      </c>
      <c r="N180" t="s">
        <v>19</v>
      </c>
      <c r="O180" t="s">
        <v>57</v>
      </c>
      <c r="P180">
        <v>25</v>
      </c>
      <c r="Q180">
        <v>1</v>
      </c>
      <c r="R180" t="s">
        <v>497</v>
      </c>
      <c r="S180" t="s">
        <v>1259</v>
      </c>
      <c r="T180" t="s">
        <v>1978</v>
      </c>
      <c r="U180" t="s">
        <v>1979</v>
      </c>
      <c r="V180" t="s">
        <v>1231</v>
      </c>
    </row>
    <row r="181" spans="1:22" x14ac:dyDescent="0.25">
      <c r="A181" s="31" t="str">
        <f t="shared" si="2"/>
        <v>6000.5.7</v>
      </c>
      <c r="B181" t="s">
        <v>1231</v>
      </c>
      <c r="C181">
        <v>0</v>
      </c>
      <c r="D181" t="s">
        <v>499</v>
      </c>
      <c r="E181" t="s">
        <v>1273</v>
      </c>
      <c r="F181" t="s">
        <v>19</v>
      </c>
      <c r="G181" t="s">
        <v>19</v>
      </c>
      <c r="H181" t="s">
        <v>19</v>
      </c>
      <c r="I181" t="s">
        <v>19</v>
      </c>
      <c r="J181" t="s">
        <v>19</v>
      </c>
      <c r="K181" t="s">
        <v>19</v>
      </c>
      <c r="L181" t="s">
        <v>19</v>
      </c>
      <c r="M181" t="s">
        <v>19</v>
      </c>
      <c r="N181" t="s">
        <v>19</v>
      </c>
      <c r="O181" t="s">
        <v>470</v>
      </c>
      <c r="P181">
        <v>25</v>
      </c>
      <c r="Q181">
        <v>1</v>
      </c>
      <c r="R181" t="s">
        <v>497</v>
      </c>
      <c r="S181" t="s">
        <v>1257</v>
      </c>
      <c r="T181" t="s">
        <v>1980</v>
      </c>
      <c r="U181" t="s">
        <v>1915</v>
      </c>
      <c r="V181" t="s">
        <v>1231</v>
      </c>
    </row>
    <row r="182" spans="1:22" x14ac:dyDescent="0.25">
      <c r="A182" s="31" t="str">
        <f t="shared" si="2"/>
        <v>6000.6</v>
      </c>
      <c r="B182" t="s">
        <v>1231</v>
      </c>
      <c r="C182">
        <v>0</v>
      </c>
      <c r="D182" t="s">
        <v>492</v>
      </c>
      <c r="E182" t="s">
        <v>1274</v>
      </c>
      <c r="F182" t="s">
        <v>494</v>
      </c>
      <c r="G182" t="s">
        <v>1536</v>
      </c>
      <c r="H182" t="s">
        <v>1537</v>
      </c>
      <c r="I182" t="s">
        <v>1538</v>
      </c>
      <c r="J182" t="s">
        <v>1901</v>
      </c>
      <c r="K182" t="s">
        <v>495</v>
      </c>
      <c r="L182" t="s">
        <v>39</v>
      </c>
      <c r="M182" t="s">
        <v>1020</v>
      </c>
      <c r="N182" t="s">
        <v>1981</v>
      </c>
      <c r="O182" t="s">
        <v>476</v>
      </c>
      <c r="P182">
        <v>14</v>
      </c>
      <c r="Q182">
        <v>75</v>
      </c>
      <c r="R182" t="s">
        <v>525</v>
      </c>
      <c r="S182" t="s">
        <v>1275</v>
      </c>
      <c r="T182" t="s">
        <v>1891</v>
      </c>
      <c r="U182" t="s">
        <v>1906</v>
      </c>
      <c r="V182" t="s">
        <v>1231</v>
      </c>
    </row>
    <row r="183" spans="1:22" x14ac:dyDescent="0.25">
      <c r="A183" s="31" t="str">
        <f t="shared" si="2"/>
        <v>6000.6.1</v>
      </c>
      <c r="B183" t="s">
        <v>1231</v>
      </c>
      <c r="C183">
        <v>0</v>
      </c>
      <c r="D183" t="s">
        <v>499</v>
      </c>
      <c r="E183" t="s">
        <v>1276</v>
      </c>
      <c r="F183" t="s">
        <v>19</v>
      </c>
      <c r="G183" t="s">
        <v>19</v>
      </c>
      <c r="H183" t="s">
        <v>19</v>
      </c>
      <c r="I183" t="s">
        <v>19</v>
      </c>
      <c r="J183" t="s">
        <v>19</v>
      </c>
      <c r="K183" t="s">
        <v>19</v>
      </c>
      <c r="L183" t="s">
        <v>19</v>
      </c>
      <c r="M183" t="s">
        <v>19</v>
      </c>
      <c r="N183" t="s">
        <v>19</v>
      </c>
      <c r="O183" t="s">
        <v>477</v>
      </c>
      <c r="P183">
        <v>20</v>
      </c>
      <c r="Q183">
        <v>1</v>
      </c>
      <c r="R183" t="s">
        <v>497</v>
      </c>
      <c r="S183" t="s">
        <v>1277</v>
      </c>
      <c r="T183" t="s">
        <v>1891</v>
      </c>
      <c r="U183" t="s">
        <v>1926</v>
      </c>
      <c r="V183" t="s">
        <v>1231</v>
      </c>
    </row>
    <row r="184" spans="1:22" x14ac:dyDescent="0.25">
      <c r="A184" s="31" t="str">
        <f t="shared" si="2"/>
        <v>6000.6.2</v>
      </c>
      <c r="B184" t="s">
        <v>1231</v>
      </c>
      <c r="C184">
        <v>0</v>
      </c>
      <c r="D184" t="s">
        <v>499</v>
      </c>
      <c r="E184" t="s">
        <v>1278</v>
      </c>
      <c r="F184" t="s">
        <v>19</v>
      </c>
      <c r="G184" t="s">
        <v>19</v>
      </c>
      <c r="H184" t="s">
        <v>19</v>
      </c>
      <c r="I184" t="s">
        <v>19</v>
      </c>
      <c r="J184" t="s">
        <v>19</v>
      </c>
      <c r="K184" t="s">
        <v>19</v>
      </c>
      <c r="L184" t="s">
        <v>19</v>
      </c>
      <c r="M184" t="s">
        <v>19</v>
      </c>
      <c r="N184" t="s">
        <v>19</v>
      </c>
      <c r="O184" t="s">
        <v>478</v>
      </c>
      <c r="P184">
        <v>30</v>
      </c>
      <c r="Q184">
        <v>1</v>
      </c>
      <c r="R184" t="s">
        <v>497</v>
      </c>
      <c r="S184" t="s">
        <v>1279</v>
      </c>
      <c r="T184" t="s">
        <v>1945</v>
      </c>
      <c r="U184" t="s">
        <v>1939</v>
      </c>
      <c r="V184" t="s">
        <v>1231</v>
      </c>
    </row>
    <row r="185" spans="1:22" x14ac:dyDescent="0.25">
      <c r="A185" s="31" t="str">
        <f t="shared" si="2"/>
        <v>6000.6.3</v>
      </c>
      <c r="B185" t="s">
        <v>1231</v>
      </c>
      <c r="C185">
        <v>0</v>
      </c>
      <c r="D185" t="s">
        <v>499</v>
      </c>
      <c r="E185" t="s">
        <v>1280</v>
      </c>
      <c r="F185" t="s">
        <v>19</v>
      </c>
      <c r="G185" t="s">
        <v>19</v>
      </c>
      <c r="H185" t="s">
        <v>19</v>
      </c>
      <c r="I185" t="s">
        <v>19</v>
      </c>
      <c r="J185" t="s">
        <v>19</v>
      </c>
      <c r="K185" t="s">
        <v>19</v>
      </c>
      <c r="L185" t="s">
        <v>19</v>
      </c>
      <c r="M185" t="s">
        <v>19</v>
      </c>
      <c r="N185" t="s">
        <v>19</v>
      </c>
      <c r="O185" t="s">
        <v>479</v>
      </c>
      <c r="P185">
        <v>50</v>
      </c>
      <c r="Q185">
        <v>1</v>
      </c>
      <c r="R185" t="s">
        <v>497</v>
      </c>
      <c r="S185" t="s">
        <v>1281</v>
      </c>
      <c r="T185" t="s">
        <v>1940</v>
      </c>
      <c r="U185" t="s">
        <v>1906</v>
      </c>
      <c r="V185" t="s">
        <v>1231</v>
      </c>
    </row>
    <row r="186" spans="1:22" x14ac:dyDescent="0.25">
      <c r="A186" s="31" t="str">
        <f t="shared" si="2"/>
        <v>6000.7</v>
      </c>
      <c r="B186" t="s">
        <v>1231</v>
      </c>
      <c r="C186">
        <v>0</v>
      </c>
      <c r="D186" t="s">
        <v>492</v>
      </c>
      <c r="E186" t="s">
        <v>1282</v>
      </c>
      <c r="F186" t="s">
        <v>494</v>
      </c>
      <c r="G186" t="s">
        <v>1536</v>
      </c>
      <c r="H186" t="s">
        <v>1537</v>
      </c>
      <c r="I186" t="s">
        <v>1538</v>
      </c>
      <c r="J186" t="s">
        <v>19</v>
      </c>
      <c r="K186" t="s">
        <v>495</v>
      </c>
      <c r="L186" t="s">
        <v>39</v>
      </c>
      <c r="M186" t="s">
        <v>1020</v>
      </c>
      <c r="N186" t="s">
        <v>1981</v>
      </c>
      <c r="O186" t="s">
        <v>480</v>
      </c>
      <c r="P186">
        <v>16</v>
      </c>
      <c r="Q186">
        <v>50</v>
      </c>
      <c r="R186" t="s">
        <v>525</v>
      </c>
      <c r="S186" t="s">
        <v>1283</v>
      </c>
      <c r="T186" t="s">
        <v>1982</v>
      </c>
      <c r="U186" t="s">
        <v>1983</v>
      </c>
      <c r="V186" t="s">
        <v>1231</v>
      </c>
    </row>
    <row r="187" spans="1:22" x14ac:dyDescent="0.25">
      <c r="A187" s="31" t="str">
        <f t="shared" si="2"/>
        <v>6000.7.1</v>
      </c>
      <c r="B187" t="s">
        <v>1231</v>
      </c>
      <c r="C187">
        <v>0</v>
      </c>
      <c r="D187" t="s">
        <v>499</v>
      </c>
      <c r="E187" t="s">
        <v>1284</v>
      </c>
      <c r="F187" t="s">
        <v>19</v>
      </c>
      <c r="G187" t="s">
        <v>19</v>
      </c>
      <c r="H187" t="s">
        <v>19</v>
      </c>
      <c r="I187" t="s">
        <v>19</v>
      </c>
      <c r="J187" t="s">
        <v>19</v>
      </c>
      <c r="K187" t="s">
        <v>19</v>
      </c>
      <c r="L187" t="s">
        <v>19</v>
      </c>
      <c r="M187" t="s">
        <v>19</v>
      </c>
      <c r="N187" t="s">
        <v>19</v>
      </c>
      <c r="O187" t="s">
        <v>481</v>
      </c>
      <c r="P187">
        <v>20</v>
      </c>
      <c r="Q187">
        <v>1</v>
      </c>
      <c r="R187" t="s">
        <v>497</v>
      </c>
      <c r="S187" t="s">
        <v>1285</v>
      </c>
      <c r="T187" t="s">
        <v>1982</v>
      </c>
      <c r="U187" t="s">
        <v>1911</v>
      </c>
      <c r="V187" t="s">
        <v>1231</v>
      </c>
    </row>
    <row r="188" spans="1:22" x14ac:dyDescent="0.25">
      <c r="A188" s="31" t="str">
        <f t="shared" si="2"/>
        <v>6000.7.2</v>
      </c>
      <c r="B188" t="s">
        <v>1231</v>
      </c>
      <c r="C188">
        <v>0</v>
      </c>
      <c r="D188" t="s">
        <v>499</v>
      </c>
      <c r="E188" t="s">
        <v>1286</v>
      </c>
      <c r="F188" t="s">
        <v>19</v>
      </c>
      <c r="G188" t="s">
        <v>19</v>
      </c>
      <c r="H188" t="s">
        <v>19</v>
      </c>
      <c r="I188" t="s">
        <v>19</v>
      </c>
      <c r="J188" t="s">
        <v>19</v>
      </c>
      <c r="K188" t="s">
        <v>19</v>
      </c>
      <c r="L188" t="s">
        <v>19</v>
      </c>
      <c r="M188" t="s">
        <v>19</v>
      </c>
      <c r="N188" t="s">
        <v>19</v>
      </c>
      <c r="O188" t="s">
        <v>482</v>
      </c>
      <c r="P188">
        <v>20</v>
      </c>
      <c r="Q188">
        <v>1</v>
      </c>
      <c r="R188" t="s">
        <v>497</v>
      </c>
      <c r="S188" t="s">
        <v>1287</v>
      </c>
      <c r="T188" t="s">
        <v>1978</v>
      </c>
      <c r="U188" t="s">
        <v>1984</v>
      </c>
      <c r="V188" t="s">
        <v>1231</v>
      </c>
    </row>
    <row r="189" spans="1:22" x14ac:dyDescent="0.25">
      <c r="A189" s="31" t="str">
        <f t="shared" si="2"/>
        <v>6000.7.3</v>
      </c>
      <c r="B189" t="s">
        <v>1231</v>
      </c>
      <c r="C189">
        <v>0</v>
      </c>
      <c r="D189" t="s">
        <v>499</v>
      </c>
      <c r="E189" t="s">
        <v>1288</v>
      </c>
      <c r="F189" t="s">
        <v>19</v>
      </c>
      <c r="G189" t="s">
        <v>19</v>
      </c>
      <c r="H189" t="s">
        <v>19</v>
      </c>
      <c r="I189" t="s">
        <v>19</v>
      </c>
      <c r="J189" t="s">
        <v>19</v>
      </c>
      <c r="K189" t="s">
        <v>19</v>
      </c>
      <c r="L189" t="s">
        <v>19</v>
      </c>
      <c r="M189" t="s">
        <v>19</v>
      </c>
      <c r="N189" t="s">
        <v>19</v>
      </c>
      <c r="O189" t="s">
        <v>483</v>
      </c>
      <c r="P189">
        <v>30</v>
      </c>
      <c r="Q189">
        <v>1</v>
      </c>
      <c r="R189" t="s">
        <v>497</v>
      </c>
      <c r="S189" t="s">
        <v>1289</v>
      </c>
      <c r="T189" t="s">
        <v>1985</v>
      </c>
      <c r="U189" t="s">
        <v>1979</v>
      </c>
      <c r="V189" t="s">
        <v>1231</v>
      </c>
    </row>
    <row r="190" spans="1:22" x14ac:dyDescent="0.25">
      <c r="A190" s="31" t="str">
        <f t="shared" si="2"/>
        <v>6000.7.4</v>
      </c>
      <c r="B190" t="s">
        <v>1231</v>
      </c>
      <c r="C190">
        <v>0</v>
      </c>
      <c r="D190" t="s">
        <v>499</v>
      </c>
      <c r="E190" t="s">
        <v>1290</v>
      </c>
      <c r="F190" t="s">
        <v>19</v>
      </c>
      <c r="G190" t="s">
        <v>19</v>
      </c>
      <c r="H190" t="s">
        <v>19</v>
      </c>
      <c r="I190" t="s">
        <v>19</v>
      </c>
      <c r="J190" t="s">
        <v>19</v>
      </c>
      <c r="K190" t="s">
        <v>19</v>
      </c>
      <c r="L190" t="s">
        <v>19</v>
      </c>
      <c r="M190" t="s">
        <v>19</v>
      </c>
      <c r="N190" t="s">
        <v>19</v>
      </c>
      <c r="O190" t="s">
        <v>1291</v>
      </c>
      <c r="P190">
        <v>30</v>
      </c>
      <c r="Q190">
        <v>1</v>
      </c>
      <c r="R190" t="s">
        <v>497</v>
      </c>
      <c r="S190" t="s">
        <v>1292</v>
      </c>
      <c r="T190" t="s">
        <v>1986</v>
      </c>
      <c r="U190" t="s">
        <v>1983</v>
      </c>
      <c r="V190" t="s">
        <v>1231</v>
      </c>
    </row>
    <row r="191" spans="1:22" x14ac:dyDescent="0.25">
      <c r="A191" s="31" t="str">
        <f t="shared" si="2"/>
        <v>12.1</v>
      </c>
      <c r="B191" t="s">
        <v>807</v>
      </c>
      <c r="C191">
        <v>0</v>
      </c>
      <c r="D191" t="s">
        <v>492</v>
      </c>
      <c r="E191" t="s">
        <v>808</v>
      </c>
      <c r="F191" t="s">
        <v>494</v>
      </c>
      <c r="G191" t="s">
        <v>1527</v>
      </c>
      <c r="H191" t="s">
        <v>1528</v>
      </c>
      <c r="I191" t="s">
        <v>1529</v>
      </c>
      <c r="J191" t="s">
        <v>19</v>
      </c>
      <c r="K191" t="s">
        <v>495</v>
      </c>
      <c r="L191" t="s">
        <v>19</v>
      </c>
      <c r="M191" t="s">
        <v>1499</v>
      </c>
      <c r="N191" t="s">
        <v>19</v>
      </c>
      <c r="O191" t="s">
        <v>453</v>
      </c>
      <c r="P191">
        <v>100</v>
      </c>
      <c r="Q191">
        <v>100</v>
      </c>
      <c r="R191" t="s">
        <v>525</v>
      </c>
      <c r="S191" t="s">
        <v>809</v>
      </c>
      <c r="T191" t="s">
        <v>1987</v>
      </c>
      <c r="U191" t="s">
        <v>1988</v>
      </c>
      <c r="V191" t="s">
        <v>807</v>
      </c>
    </row>
    <row r="192" spans="1:22" x14ac:dyDescent="0.25">
      <c r="A192" s="31" t="str">
        <f t="shared" si="2"/>
        <v>12.1.1</v>
      </c>
      <c r="B192" t="s">
        <v>807</v>
      </c>
      <c r="C192">
        <v>0</v>
      </c>
      <c r="D192" t="s">
        <v>499</v>
      </c>
      <c r="E192" t="s">
        <v>810</v>
      </c>
      <c r="F192" t="s">
        <v>19</v>
      </c>
      <c r="G192" t="s">
        <v>19</v>
      </c>
      <c r="H192" t="s">
        <v>19</v>
      </c>
      <c r="I192" t="s">
        <v>19</v>
      </c>
      <c r="J192" t="s">
        <v>19</v>
      </c>
      <c r="K192" t="s">
        <v>19</v>
      </c>
      <c r="L192" t="s">
        <v>19</v>
      </c>
      <c r="M192" t="s">
        <v>19</v>
      </c>
      <c r="N192" t="s">
        <v>19</v>
      </c>
      <c r="O192" t="s">
        <v>454</v>
      </c>
      <c r="P192">
        <v>15</v>
      </c>
      <c r="Q192">
        <v>1</v>
      </c>
      <c r="R192" t="s">
        <v>497</v>
      </c>
      <c r="S192" t="s">
        <v>811</v>
      </c>
      <c r="T192" t="s">
        <v>1987</v>
      </c>
      <c r="U192" t="s">
        <v>1894</v>
      </c>
      <c r="V192" t="s">
        <v>807</v>
      </c>
    </row>
    <row r="193" spans="1:22" x14ac:dyDescent="0.25">
      <c r="A193" s="31" t="str">
        <f t="shared" si="2"/>
        <v>12.1.2</v>
      </c>
      <c r="B193" t="s">
        <v>807</v>
      </c>
      <c r="C193">
        <v>0</v>
      </c>
      <c r="D193" t="s">
        <v>499</v>
      </c>
      <c r="E193" t="s">
        <v>812</v>
      </c>
      <c r="F193" t="s">
        <v>19</v>
      </c>
      <c r="G193" t="s">
        <v>19</v>
      </c>
      <c r="H193" t="s">
        <v>19</v>
      </c>
      <c r="I193" t="s">
        <v>19</v>
      </c>
      <c r="J193" t="s">
        <v>19</v>
      </c>
      <c r="K193" t="s">
        <v>19</v>
      </c>
      <c r="L193" t="s">
        <v>19</v>
      </c>
      <c r="M193" t="s">
        <v>19</v>
      </c>
      <c r="N193" t="s">
        <v>19</v>
      </c>
      <c r="O193" t="s">
        <v>455</v>
      </c>
      <c r="P193">
        <v>10</v>
      </c>
      <c r="Q193">
        <v>1</v>
      </c>
      <c r="R193" t="s">
        <v>497</v>
      </c>
      <c r="S193" t="s">
        <v>813</v>
      </c>
      <c r="T193" t="s">
        <v>1989</v>
      </c>
      <c r="U193" t="s">
        <v>1990</v>
      </c>
      <c r="V193" t="s">
        <v>807</v>
      </c>
    </row>
    <row r="194" spans="1:22" x14ac:dyDescent="0.25">
      <c r="A194" s="31" t="str">
        <f t="shared" si="2"/>
        <v>12.1.3</v>
      </c>
      <c r="B194" t="s">
        <v>807</v>
      </c>
      <c r="C194">
        <v>0</v>
      </c>
      <c r="D194" t="s">
        <v>499</v>
      </c>
      <c r="E194" t="s">
        <v>814</v>
      </c>
      <c r="F194" t="s">
        <v>19</v>
      </c>
      <c r="G194" t="s">
        <v>19</v>
      </c>
      <c r="H194" t="s">
        <v>19</v>
      </c>
      <c r="I194" t="s">
        <v>19</v>
      </c>
      <c r="J194" t="s">
        <v>19</v>
      </c>
      <c r="K194" t="s">
        <v>19</v>
      </c>
      <c r="L194" t="s">
        <v>19</v>
      </c>
      <c r="M194" t="s">
        <v>19</v>
      </c>
      <c r="N194" t="s">
        <v>19</v>
      </c>
      <c r="O194" t="s">
        <v>456</v>
      </c>
      <c r="P194">
        <v>10</v>
      </c>
      <c r="Q194">
        <v>1</v>
      </c>
      <c r="R194" t="s">
        <v>497</v>
      </c>
      <c r="S194" t="s">
        <v>815</v>
      </c>
      <c r="T194" t="s">
        <v>1989</v>
      </c>
      <c r="U194" t="s">
        <v>1990</v>
      </c>
      <c r="V194" t="s">
        <v>807</v>
      </c>
    </row>
    <row r="195" spans="1:22" x14ac:dyDescent="0.25">
      <c r="A195" s="31" t="str">
        <f t="shared" si="2"/>
        <v>12.1.4</v>
      </c>
      <c r="B195" t="s">
        <v>807</v>
      </c>
      <c r="C195">
        <v>0</v>
      </c>
      <c r="D195" t="s">
        <v>499</v>
      </c>
      <c r="E195" t="s">
        <v>816</v>
      </c>
      <c r="F195" t="s">
        <v>19</v>
      </c>
      <c r="G195" t="s">
        <v>19</v>
      </c>
      <c r="H195" t="s">
        <v>19</v>
      </c>
      <c r="I195" t="s">
        <v>19</v>
      </c>
      <c r="J195" t="s">
        <v>19</v>
      </c>
      <c r="K195" t="s">
        <v>19</v>
      </c>
      <c r="L195" t="s">
        <v>19</v>
      </c>
      <c r="M195" t="s">
        <v>19</v>
      </c>
      <c r="N195" t="s">
        <v>19</v>
      </c>
      <c r="O195" t="s">
        <v>457</v>
      </c>
      <c r="P195">
        <v>20</v>
      </c>
      <c r="Q195">
        <v>1</v>
      </c>
      <c r="R195" t="s">
        <v>497</v>
      </c>
      <c r="S195" t="s">
        <v>817</v>
      </c>
      <c r="T195" t="s">
        <v>1991</v>
      </c>
      <c r="U195" t="s">
        <v>1975</v>
      </c>
      <c r="V195" t="s">
        <v>807</v>
      </c>
    </row>
    <row r="196" spans="1:22" x14ac:dyDescent="0.25">
      <c r="A196" s="31" t="str">
        <f t="shared" ref="A196:A259" si="3">+E196</f>
        <v>12.1.5</v>
      </c>
      <c r="B196" t="s">
        <v>807</v>
      </c>
      <c r="C196">
        <v>0</v>
      </c>
      <c r="D196" t="s">
        <v>499</v>
      </c>
      <c r="E196" t="s">
        <v>818</v>
      </c>
      <c r="F196" t="s">
        <v>19</v>
      </c>
      <c r="G196" t="s">
        <v>19</v>
      </c>
      <c r="H196" t="s">
        <v>19</v>
      </c>
      <c r="I196" t="s">
        <v>19</v>
      </c>
      <c r="J196" t="s">
        <v>19</v>
      </c>
      <c r="K196" t="s">
        <v>19</v>
      </c>
      <c r="L196" t="s">
        <v>19</v>
      </c>
      <c r="M196" t="s">
        <v>19</v>
      </c>
      <c r="N196" t="s">
        <v>19</v>
      </c>
      <c r="O196" t="s">
        <v>458</v>
      </c>
      <c r="P196">
        <v>15</v>
      </c>
      <c r="Q196">
        <v>1</v>
      </c>
      <c r="R196" t="s">
        <v>497</v>
      </c>
      <c r="S196" t="s">
        <v>819</v>
      </c>
      <c r="T196" t="s">
        <v>1992</v>
      </c>
      <c r="U196" t="s">
        <v>1993</v>
      </c>
      <c r="V196" t="s">
        <v>807</v>
      </c>
    </row>
    <row r="197" spans="1:22" x14ac:dyDescent="0.25">
      <c r="A197" s="31" t="str">
        <f t="shared" si="3"/>
        <v>12.1.6</v>
      </c>
      <c r="B197" t="s">
        <v>807</v>
      </c>
      <c r="C197">
        <v>0</v>
      </c>
      <c r="D197" t="s">
        <v>499</v>
      </c>
      <c r="E197" t="s">
        <v>820</v>
      </c>
      <c r="F197" t="s">
        <v>19</v>
      </c>
      <c r="G197" t="s">
        <v>19</v>
      </c>
      <c r="H197" t="s">
        <v>19</v>
      </c>
      <c r="I197" t="s">
        <v>19</v>
      </c>
      <c r="J197" t="s">
        <v>19</v>
      </c>
      <c r="K197" t="s">
        <v>19</v>
      </c>
      <c r="L197" t="s">
        <v>19</v>
      </c>
      <c r="M197" t="s">
        <v>19</v>
      </c>
      <c r="N197" t="s">
        <v>19</v>
      </c>
      <c r="O197" t="s">
        <v>459</v>
      </c>
      <c r="P197">
        <v>10</v>
      </c>
      <c r="Q197">
        <v>1</v>
      </c>
      <c r="R197" t="s">
        <v>497</v>
      </c>
      <c r="S197" t="s">
        <v>813</v>
      </c>
      <c r="T197" t="s">
        <v>1890</v>
      </c>
      <c r="U197" t="s">
        <v>1969</v>
      </c>
      <c r="V197" t="s">
        <v>807</v>
      </c>
    </row>
    <row r="198" spans="1:22" x14ac:dyDescent="0.25">
      <c r="A198" s="31" t="str">
        <f t="shared" si="3"/>
        <v>12.1.7</v>
      </c>
      <c r="B198" t="s">
        <v>807</v>
      </c>
      <c r="C198">
        <v>0</v>
      </c>
      <c r="D198" t="s">
        <v>499</v>
      </c>
      <c r="E198" t="s">
        <v>821</v>
      </c>
      <c r="F198" t="s">
        <v>19</v>
      </c>
      <c r="G198" t="s">
        <v>19</v>
      </c>
      <c r="H198" t="s">
        <v>19</v>
      </c>
      <c r="I198" t="s">
        <v>19</v>
      </c>
      <c r="J198" t="s">
        <v>19</v>
      </c>
      <c r="K198" t="s">
        <v>19</v>
      </c>
      <c r="L198" t="s">
        <v>19</v>
      </c>
      <c r="M198" t="s">
        <v>19</v>
      </c>
      <c r="N198" t="s">
        <v>19</v>
      </c>
      <c r="O198" t="s">
        <v>460</v>
      </c>
      <c r="P198">
        <v>20</v>
      </c>
      <c r="Q198">
        <v>1</v>
      </c>
      <c r="R198" t="s">
        <v>497</v>
      </c>
      <c r="S198" t="s">
        <v>822</v>
      </c>
      <c r="T198" t="s">
        <v>1994</v>
      </c>
      <c r="U198" t="s">
        <v>1988</v>
      </c>
      <c r="V198" t="s">
        <v>807</v>
      </c>
    </row>
    <row r="199" spans="1:22" x14ac:dyDescent="0.25">
      <c r="A199" s="31" t="str">
        <f t="shared" si="3"/>
        <v>37.1</v>
      </c>
      <c r="B199" t="s">
        <v>823</v>
      </c>
      <c r="C199">
        <v>0</v>
      </c>
      <c r="D199" t="s">
        <v>492</v>
      </c>
      <c r="E199" t="s">
        <v>824</v>
      </c>
      <c r="F199" t="s">
        <v>494</v>
      </c>
      <c r="G199" t="s">
        <v>1530</v>
      </c>
      <c r="H199" t="s">
        <v>1528</v>
      </c>
      <c r="I199" t="s">
        <v>1532</v>
      </c>
      <c r="J199" t="s">
        <v>19</v>
      </c>
      <c r="K199" t="s">
        <v>495</v>
      </c>
      <c r="L199" t="s">
        <v>308</v>
      </c>
      <c r="M199" t="s">
        <v>782</v>
      </c>
      <c r="N199" t="s">
        <v>19</v>
      </c>
      <c r="O199" t="s">
        <v>309</v>
      </c>
      <c r="P199">
        <v>50</v>
      </c>
      <c r="Q199">
        <v>2</v>
      </c>
      <c r="R199" t="s">
        <v>497</v>
      </c>
      <c r="S199" t="s">
        <v>825</v>
      </c>
      <c r="T199" t="s">
        <v>1914</v>
      </c>
      <c r="U199" t="s">
        <v>1955</v>
      </c>
      <c r="V199" t="s">
        <v>823</v>
      </c>
    </row>
    <row r="200" spans="1:22" x14ac:dyDescent="0.25">
      <c r="A200" s="31" t="str">
        <f t="shared" si="3"/>
        <v>37.1.1</v>
      </c>
      <c r="B200" t="s">
        <v>823</v>
      </c>
      <c r="C200">
        <v>0</v>
      </c>
      <c r="D200" t="s">
        <v>499</v>
      </c>
      <c r="E200" t="s">
        <v>826</v>
      </c>
      <c r="F200" t="s">
        <v>19</v>
      </c>
      <c r="G200" t="s">
        <v>19</v>
      </c>
      <c r="H200" t="s">
        <v>19</v>
      </c>
      <c r="I200" t="s">
        <v>19</v>
      </c>
      <c r="J200" t="s">
        <v>19</v>
      </c>
      <c r="K200" t="s">
        <v>19</v>
      </c>
      <c r="L200" t="s">
        <v>19</v>
      </c>
      <c r="M200" t="s">
        <v>19</v>
      </c>
      <c r="N200" t="s">
        <v>19</v>
      </c>
      <c r="O200" t="s">
        <v>310</v>
      </c>
      <c r="P200">
        <v>10</v>
      </c>
      <c r="Q200">
        <v>1</v>
      </c>
      <c r="R200" t="s">
        <v>497</v>
      </c>
      <c r="S200" t="s">
        <v>827</v>
      </c>
      <c r="T200" t="s">
        <v>1914</v>
      </c>
      <c r="U200" t="s">
        <v>1995</v>
      </c>
      <c r="V200" t="s">
        <v>823</v>
      </c>
    </row>
    <row r="201" spans="1:22" x14ac:dyDescent="0.25">
      <c r="A201" s="31" t="str">
        <f t="shared" si="3"/>
        <v>37.1.2</v>
      </c>
      <c r="B201" t="s">
        <v>823</v>
      </c>
      <c r="C201">
        <v>0</v>
      </c>
      <c r="D201" t="s">
        <v>499</v>
      </c>
      <c r="E201" t="s">
        <v>828</v>
      </c>
      <c r="F201" t="s">
        <v>19</v>
      </c>
      <c r="G201" t="s">
        <v>19</v>
      </c>
      <c r="H201" t="s">
        <v>19</v>
      </c>
      <c r="I201" t="s">
        <v>19</v>
      </c>
      <c r="J201" t="s">
        <v>19</v>
      </c>
      <c r="K201" t="s">
        <v>19</v>
      </c>
      <c r="L201" t="s">
        <v>19</v>
      </c>
      <c r="M201" t="s">
        <v>19</v>
      </c>
      <c r="N201" t="s">
        <v>19</v>
      </c>
      <c r="O201" t="s">
        <v>311</v>
      </c>
      <c r="P201">
        <v>30</v>
      </c>
      <c r="Q201">
        <v>1</v>
      </c>
      <c r="R201" t="s">
        <v>497</v>
      </c>
      <c r="S201" t="s">
        <v>829</v>
      </c>
      <c r="T201" t="s">
        <v>1996</v>
      </c>
      <c r="U201" t="s">
        <v>1997</v>
      </c>
      <c r="V201" t="s">
        <v>823</v>
      </c>
    </row>
    <row r="202" spans="1:22" x14ac:dyDescent="0.25">
      <c r="A202" s="31" t="str">
        <f t="shared" si="3"/>
        <v>37.1.3</v>
      </c>
      <c r="B202" t="s">
        <v>823</v>
      </c>
      <c r="C202">
        <v>0</v>
      </c>
      <c r="D202" t="s">
        <v>499</v>
      </c>
      <c r="E202" t="s">
        <v>830</v>
      </c>
      <c r="F202" t="s">
        <v>19</v>
      </c>
      <c r="G202" t="s">
        <v>19</v>
      </c>
      <c r="H202" t="s">
        <v>19</v>
      </c>
      <c r="I202" t="s">
        <v>19</v>
      </c>
      <c r="J202" t="s">
        <v>19</v>
      </c>
      <c r="K202" t="s">
        <v>19</v>
      </c>
      <c r="L202" t="s">
        <v>19</v>
      </c>
      <c r="M202" t="s">
        <v>19</v>
      </c>
      <c r="N202" t="s">
        <v>19</v>
      </c>
      <c r="O202" t="s">
        <v>312</v>
      </c>
      <c r="P202">
        <v>20</v>
      </c>
      <c r="Q202">
        <v>1</v>
      </c>
      <c r="R202" t="s">
        <v>497</v>
      </c>
      <c r="S202" t="s">
        <v>831</v>
      </c>
      <c r="T202" t="s">
        <v>1996</v>
      </c>
      <c r="U202" t="s">
        <v>1997</v>
      </c>
      <c r="V202" t="s">
        <v>823</v>
      </c>
    </row>
    <row r="203" spans="1:22" x14ac:dyDescent="0.25">
      <c r="A203" s="31" t="str">
        <f t="shared" si="3"/>
        <v>37.1.4</v>
      </c>
      <c r="B203" t="s">
        <v>823</v>
      </c>
      <c r="C203">
        <v>0</v>
      </c>
      <c r="D203" t="s">
        <v>499</v>
      </c>
      <c r="E203" t="s">
        <v>832</v>
      </c>
      <c r="F203" t="s">
        <v>19</v>
      </c>
      <c r="G203" t="s">
        <v>19</v>
      </c>
      <c r="H203" t="s">
        <v>19</v>
      </c>
      <c r="I203" t="s">
        <v>19</v>
      </c>
      <c r="J203" t="s">
        <v>19</v>
      </c>
      <c r="K203" t="s">
        <v>19</v>
      </c>
      <c r="L203" t="s">
        <v>19</v>
      </c>
      <c r="M203" t="s">
        <v>19</v>
      </c>
      <c r="N203" t="s">
        <v>19</v>
      </c>
      <c r="O203" t="s">
        <v>313</v>
      </c>
      <c r="P203">
        <v>20</v>
      </c>
      <c r="Q203">
        <v>1</v>
      </c>
      <c r="R203" t="s">
        <v>497</v>
      </c>
      <c r="S203" t="s">
        <v>833</v>
      </c>
      <c r="T203" t="s">
        <v>1936</v>
      </c>
      <c r="U203" t="s">
        <v>1998</v>
      </c>
      <c r="V203" t="s">
        <v>823</v>
      </c>
    </row>
    <row r="204" spans="1:22" x14ac:dyDescent="0.25">
      <c r="A204" s="31" t="str">
        <f t="shared" si="3"/>
        <v>37.1.5</v>
      </c>
      <c r="B204" t="s">
        <v>823</v>
      </c>
      <c r="C204">
        <v>0</v>
      </c>
      <c r="D204" t="s">
        <v>499</v>
      </c>
      <c r="E204" t="s">
        <v>834</v>
      </c>
      <c r="F204" t="s">
        <v>19</v>
      </c>
      <c r="G204" t="s">
        <v>19</v>
      </c>
      <c r="H204" t="s">
        <v>19</v>
      </c>
      <c r="I204" t="s">
        <v>19</v>
      </c>
      <c r="J204" t="s">
        <v>19</v>
      </c>
      <c r="K204" t="s">
        <v>19</v>
      </c>
      <c r="L204" t="s">
        <v>19</v>
      </c>
      <c r="M204" t="s">
        <v>19</v>
      </c>
      <c r="N204" t="s">
        <v>19</v>
      </c>
      <c r="O204" t="s">
        <v>314</v>
      </c>
      <c r="P204">
        <v>20</v>
      </c>
      <c r="Q204">
        <v>1</v>
      </c>
      <c r="R204" t="s">
        <v>497</v>
      </c>
      <c r="S204" t="s">
        <v>835</v>
      </c>
      <c r="T204" t="s">
        <v>1888</v>
      </c>
      <c r="U204" t="s">
        <v>1955</v>
      </c>
      <c r="V204" t="s">
        <v>823</v>
      </c>
    </row>
    <row r="205" spans="1:22" x14ac:dyDescent="0.25">
      <c r="A205" s="31" t="str">
        <f t="shared" si="3"/>
        <v>37.2</v>
      </c>
      <c r="B205" t="s">
        <v>823</v>
      </c>
      <c r="C205">
        <v>0</v>
      </c>
      <c r="D205" t="s">
        <v>492</v>
      </c>
      <c r="E205" t="s">
        <v>836</v>
      </c>
      <c r="F205" t="s">
        <v>494</v>
      </c>
      <c r="G205" t="s">
        <v>1530</v>
      </c>
      <c r="H205" t="s">
        <v>1531</v>
      </c>
      <c r="I205" t="s">
        <v>1532</v>
      </c>
      <c r="J205" t="s">
        <v>1885</v>
      </c>
      <c r="K205" t="s">
        <v>495</v>
      </c>
      <c r="L205" t="s">
        <v>308</v>
      </c>
      <c r="M205" t="s">
        <v>782</v>
      </c>
      <c r="N205" t="s">
        <v>19</v>
      </c>
      <c r="O205" t="s">
        <v>315</v>
      </c>
      <c r="P205">
        <v>15</v>
      </c>
      <c r="Q205">
        <v>11</v>
      </c>
      <c r="R205" t="s">
        <v>497</v>
      </c>
      <c r="S205" t="s">
        <v>837</v>
      </c>
      <c r="T205" t="s">
        <v>1914</v>
      </c>
      <c r="U205" t="s">
        <v>1955</v>
      </c>
      <c r="V205" t="s">
        <v>823</v>
      </c>
    </row>
    <row r="206" spans="1:22" x14ac:dyDescent="0.25">
      <c r="A206" s="31" t="str">
        <f t="shared" si="3"/>
        <v>37.2.1</v>
      </c>
      <c r="B206" t="s">
        <v>823</v>
      </c>
      <c r="C206">
        <v>0</v>
      </c>
      <c r="D206" t="s">
        <v>499</v>
      </c>
      <c r="E206" t="s">
        <v>838</v>
      </c>
      <c r="F206" t="s">
        <v>19</v>
      </c>
      <c r="G206" t="s">
        <v>19</v>
      </c>
      <c r="H206" t="s">
        <v>19</v>
      </c>
      <c r="I206" t="s">
        <v>19</v>
      </c>
      <c r="J206" t="s">
        <v>19</v>
      </c>
      <c r="K206" t="s">
        <v>19</v>
      </c>
      <c r="L206" t="s">
        <v>19</v>
      </c>
      <c r="M206" t="s">
        <v>19</v>
      </c>
      <c r="N206" t="s">
        <v>19</v>
      </c>
      <c r="O206" t="s">
        <v>316</v>
      </c>
      <c r="P206">
        <v>80</v>
      </c>
      <c r="Q206">
        <v>11</v>
      </c>
      <c r="R206" t="s">
        <v>497</v>
      </c>
      <c r="S206" t="s">
        <v>839</v>
      </c>
      <c r="T206" t="s">
        <v>1914</v>
      </c>
      <c r="U206" t="s">
        <v>1955</v>
      </c>
      <c r="V206" t="s">
        <v>823</v>
      </c>
    </row>
    <row r="207" spans="1:22" x14ac:dyDescent="0.25">
      <c r="A207" s="31" t="str">
        <f t="shared" si="3"/>
        <v>37.2.2</v>
      </c>
      <c r="B207" t="s">
        <v>823</v>
      </c>
      <c r="C207">
        <v>0</v>
      </c>
      <c r="D207" t="s">
        <v>499</v>
      </c>
      <c r="E207" t="s">
        <v>840</v>
      </c>
      <c r="F207" t="s">
        <v>19</v>
      </c>
      <c r="G207" t="s">
        <v>19</v>
      </c>
      <c r="H207" t="s">
        <v>19</v>
      </c>
      <c r="I207" t="s">
        <v>19</v>
      </c>
      <c r="J207" t="s">
        <v>19</v>
      </c>
      <c r="K207" t="s">
        <v>19</v>
      </c>
      <c r="L207" t="s">
        <v>19</v>
      </c>
      <c r="M207" t="s">
        <v>19</v>
      </c>
      <c r="N207" t="s">
        <v>19</v>
      </c>
      <c r="O207" t="s">
        <v>317</v>
      </c>
      <c r="P207">
        <v>20</v>
      </c>
      <c r="Q207">
        <v>11</v>
      </c>
      <c r="R207" t="s">
        <v>497</v>
      </c>
      <c r="S207" t="s">
        <v>841</v>
      </c>
      <c r="T207" t="s">
        <v>1914</v>
      </c>
      <c r="U207" t="s">
        <v>1955</v>
      </c>
      <c r="V207" t="s">
        <v>823</v>
      </c>
    </row>
    <row r="208" spans="1:22" x14ac:dyDescent="0.25">
      <c r="A208" s="31" t="str">
        <f t="shared" si="3"/>
        <v>37.3</v>
      </c>
      <c r="B208" t="s">
        <v>823</v>
      </c>
      <c r="C208">
        <v>0</v>
      </c>
      <c r="D208" t="s">
        <v>492</v>
      </c>
      <c r="E208" t="s">
        <v>842</v>
      </c>
      <c r="F208" t="s">
        <v>494</v>
      </c>
      <c r="G208" t="s">
        <v>1530</v>
      </c>
      <c r="H208" t="s">
        <v>1531</v>
      </c>
      <c r="I208" t="s">
        <v>1532</v>
      </c>
      <c r="J208" t="s">
        <v>19</v>
      </c>
      <c r="K208" t="s">
        <v>495</v>
      </c>
      <c r="L208" t="s">
        <v>308</v>
      </c>
      <c r="M208" t="s">
        <v>782</v>
      </c>
      <c r="N208" t="s">
        <v>19</v>
      </c>
      <c r="O208" t="s">
        <v>318</v>
      </c>
      <c r="P208">
        <v>5</v>
      </c>
      <c r="Q208">
        <v>1</v>
      </c>
      <c r="R208" t="s">
        <v>497</v>
      </c>
      <c r="S208" t="s">
        <v>843</v>
      </c>
      <c r="T208" t="s">
        <v>1959</v>
      </c>
      <c r="U208" t="s">
        <v>1955</v>
      </c>
      <c r="V208" t="s">
        <v>823</v>
      </c>
    </row>
    <row r="209" spans="1:22" x14ac:dyDescent="0.25">
      <c r="A209" s="31" t="str">
        <f t="shared" si="3"/>
        <v>37.3.1</v>
      </c>
      <c r="B209" t="s">
        <v>823</v>
      </c>
      <c r="C209">
        <v>0</v>
      </c>
      <c r="D209" t="s">
        <v>499</v>
      </c>
      <c r="E209" t="s">
        <v>844</v>
      </c>
      <c r="F209" t="s">
        <v>19</v>
      </c>
      <c r="G209" t="s">
        <v>19</v>
      </c>
      <c r="H209" t="s">
        <v>19</v>
      </c>
      <c r="I209" t="s">
        <v>19</v>
      </c>
      <c r="J209" t="s">
        <v>19</v>
      </c>
      <c r="K209" t="s">
        <v>19</v>
      </c>
      <c r="L209" t="s">
        <v>19</v>
      </c>
      <c r="M209" t="s">
        <v>19</v>
      </c>
      <c r="N209" t="s">
        <v>19</v>
      </c>
      <c r="O209" t="s">
        <v>319</v>
      </c>
      <c r="P209">
        <v>10</v>
      </c>
      <c r="Q209">
        <v>1</v>
      </c>
      <c r="R209" t="s">
        <v>497</v>
      </c>
      <c r="S209" t="s">
        <v>827</v>
      </c>
      <c r="T209" t="s">
        <v>1959</v>
      </c>
      <c r="U209" t="s">
        <v>1955</v>
      </c>
      <c r="V209" t="s">
        <v>823</v>
      </c>
    </row>
    <row r="210" spans="1:22" x14ac:dyDescent="0.25">
      <c r="A210" s="31" t="str">
        <f t="shared" si="3"/>
        <v>37.3.2</v>
      </c>
      <c r="B210" t="s">
        <v>823</v>
      </c>
      <c r="C210">
        <v>0</v>
      </c>
      <c r="D210" t="s">
        <v>499</v>
      </c>
      <c r="E210" t="s">
        <v>845</v>
      </c>
      <c r="F210" t="s">
        <v>19</v>
      </c>
      <c r="G210" t="s">
        <v>19</v>
      </c>
      <c r="H210" t="s">
        <v>19</v>
      </c>
      <c r="I210" t="s">
        <v>19</v>
      </c>
      <c r="J210" t="s">
        <v>19</v>
      </c>
      <c r="K210" t="s">
        <v>19</v>
      </c>
      <c r="L210" t="s">
        <v>19</v>
      </c>
      <c r="M210" t="s">
        <v>19</v>
      </c>
      <c r="N210" t="s">
        <v>19</v>
      </c>
      <c r="O210" t="s">
        <v>320</v>
      </c>
      <c r="P210">
        <v>30</v>
      </c>
      <c r="Q210">
        <v>1</v>
      </c>
      <c r="R210" t="s">
        <v>497</v>
      </c>
      <c r="S210" t="s">
        <v>829</v>
      </c>
      <c r="T210" t="s">
        <v>1999</v>
      </c>
      <c r="U210" t="s">
        <v>2000</v>
      </c>
      <c r="V210" t="s">
        <v>823</v>
      </c>
    </row>
    <row r="211" spans="1:22" x14ac:dyDescent="0.25">
      <c r="A211" s="31" t="str">
        <f t="shared" si="3"/>
        <v>37.3.3</v>
      </c>
      <c r="B211" t="s">
        <v>823</v>
      </c>
      <c r="C211">
        <v>0</v>
      </c>
      <c r="D211" t="s">
        <v>499</v>
      </c>
      <c r="E211" t="s">
        <v>846</v>
      </c>
      <c r="F211" t="s">
        <v>19</v>
      </c>
      <c r="G211" t="s">
        <v>19</v>
      </c>
      <c r="H211" t="s">
        <v>19</v>
      </c>
      <c r="I211" t="s">
        <v>19</v>
      </c>
      <c r="J211" t="s">
        <v>19</v>
      </c>
      <c r="K211" t="s">
        <v>19</v>
      </c>
      <c r="L211" t="s">
        <v>19</v>
      </c>
      <c r="M211" t="s">
        <v>19</v>
      </c>
      <c r="N211" t="s">
        <v>19</v>
      </c>
      <c r="O211" t="s">
        <v>321</v>
      </c>
      <c r="P211">
        <v>20</v>
      </c>
      <c r="Q211">
        <v>1</v>
      </c>
      <c r="R211" t="s">
        <v>497</v>
      </c>
      <c r="S211" t="s">
        <v>831</v>
      </c>
      <c r="T211" t="s">
        <v>1999</v>
      </c>
      <c r="U211" t="s">
        <v>1997</v>
      </c>
      <c r="V211" t="s">
        <v>823</v>
      </c>
    </row>
    <row r="212" spans="1:22" x14ac:dyDescent="0.25">
      <c r="A212" s="31" t="str">
        <f t="shared" si="3"/>
        <v>37.3.4</v>
      </c>
      <c r="B212" t="s">
        <v>823</v>
      </c>
      <c r="C212">
        <v>0</v>
      </c>
      <c r="D212" t="s">
        <v>499</v>
      </c>
      <c r="E212" t="s">
        <v>847</v>
      </c>
      <c r="F212" t="s">
        <v>19</v>
      </c>
      <c r="G212" t="s">
        <v>19</v>
      </c>
      <c r="H212" t="s">
        <v>19</v>
      </c>
      <c r="I212" t="s">
        <v>19</v>
      </c>
      <c r="J212" t="s">
        <v>19</v>
      </c>
      <c r="K212" t="s">
        <v>19</v>
      </c>
      <c r="L212" t="s">
        <v>19</v>
      </c>
      <c r="M212" t="s">
        <v>19</v>
      </c>
      <c r="N212" t="s">
        <v>19</v>
      </c>
      <c r="O212" t="s">
        <v>322</v>
      </c>
      <c r="P212">
        <v>20</v>
      </c>
      <c r="Q212">
        <v>1</v>
      </c>
      <c r="R212" t="s">
        <v>497</v>
      </c>
      <c r="S212" t="s">
        <v>833</v>
      </c>
      <c r="T212" t="s">
        <v>1936</v>
      </c>
      <c r="U212" t="s">
        <v>2001</v>
      </c>
      <c r="V212" t="s">
        <v>823</v>
      </c>
    </row>
    <row r="213" spans="1:22" x14ac:dyDescent="0.25">
      <c r="A213" s="31" t="str">
        <f t="shared" si="3"/>
        <v>37.3.5</v>
      </c>
      <c r="B213" t="s">
        <v>823</v>
      </c>
      <c r="C213">
        <v>0</v>
      </c>
      <c r="D213" t="s">
        <v>499</v>
      </c>
      <c r="E213" t="s">
        <v>848</v>
      </c>
      <c r="F213" t="s">
        <v>19</v>
      </c>
      <c r="G213" t="s">
        <v>19</v>
      </c>
      <c r="H213" t="s">
        <v>19</v>
      </c>
      <c r="I213" t="s">
        <v>19</v>
      </c>
      <c r="J213" t="s">
        <v>19</v>
      </c>
      <c r="K213" t="s">
        <v>19</v>
      </c>
      <c r="L213" t="s">
        <v>19</v>
      </c>
      <c r="M213" t="s">
        <v>19</v>
      </c>
      <c r="N213" t="s">
        <v>19</v>
      </c>
      <c r="O213" t="s">
        <v>323</v>
      </c>
      <c r="P213">
        <v>20</v>
      </c>
      <c r="Q213">
        <v>1</v>
      </c>
      <c r="R213" t="s">
        <v>497</v>
      </c>
      <c r="S213" t="s">
        <v>835</v>
      </c>
      <c r="T213" t="s">
        <v>1888</v>
      </c>
      <c r="U213" t="s">
        <v>1955</v>
      </c>
      <c r="V213" t="s">
        <v>823</v>
      </c>
    </row>
    <row r="214" spans="1:22" x14ac:dyDescent="0.25">
      <c r="A214" s="31" t="str">
        <f t="shared" si="3"/>
        <v>37.4</v>
      </c>
      <c r="B214" t="s">
        <v>823</v>
      </c>
      <c r="C214">
        <v>0</v>
      </c>
      <c r="D214" t="s">
        <v>492</v>
      </c>
      <c r="E214" t="s">
        <v>849</v>
      </c>
      <c r="F214" t="s">
        <v>494</v>
      </c>
      <c r="G214" t="s">
        <v>1530</v>
      </c>
      <c r="H214" t="s">
        <v>1531</v>
      </c>
      <c r="I214" t="s">
        <v>1532</v>
      </c>
      <c r="J214" t="s">
        <v>19</v>
      </c>
      <c r="K214" t="s">
        <v>495</v>
      </c>
      <c r="L214" t="s">
        <v>308</v>
      </c>
      <c r="M214" t="s">
        <v>782</v>
      </c>
      <c r="N214" t="s">
        <v>19</v>
      </c>
      <c r="O214" t="s">
        <v>324</v>
      </c>
      <c r="P214">
        <v>10</v>
      </c>
      <c r="Q214">
        <v>1</v>
      </c>
      <c r="R214" t="s">
        <v>497</v>
      </c>
      <c r="S214" t="s">
        <v>850</v>
      </c>
      <c r="T214" t="s">
        <v>1959</v>
      </c>
      <c r="U214" t="s">
        <v>1955</v>
      </c>
      <c r="V214" t="s">
        <v>823</v>
      </c>
    </row>
    <row r="215" spans="1:22" x14ac:dyDescent="0.25">
      <c r="A215" s="31" t="str">
        <f t="shared" si="3"/>
        <v>37.4.1</v>
      </c>
      <c r="B215" t="s">
        <v>823</v>
      </c>
      <c r="C215">
        <v>0</v>
      </c>
      <c r="D215" t="s">
        <v>499</v>
      </c>
      <c r="E215" t="s">
        <v>851</v>
      </c>
      <c r="F215" t="s">
        <v>19</v>
      </c>
      <c r="G215" t="s">
        <v>19</v>
      </c>
      <c r="H215" t="s">
        <v>19</v>
      </c>
      <c r="I215" t="s">
        <v>19</v>
      </c>
      <c r="J215" t="s">
        <v>19</v>
      </c>
      <c r="K215" t="s">
        <v>19</v>
      </c>
      <c r="L215" t="s">
        <v>19</v>
      </c>
      <c r="M215" t="s">
        <v>19</v>
      </c>
      <c r="N215" t="s">
        <v>19</v>
      </c>
      <c r="O215" t="s">
        <v>310</v>
      </c>
      <c r="P215">
        <v>10</v>
      </c>
      <c r="Q215">
        <v>1</v>
      </c>
      <c r="R215" t="s">
        <v>497</v>
      </c>
      <c r="S215" t="s">
        <v>827</v>
      </c>
      <c r="T215" t="s">
        <v>1959</v>
      </c>
      <c r="U215" t="s">
        <v>1955</v>
      </c>
      <c r="V215" t="s">
        <v>823</v>
      </c>
    </row>
    <row r="216" spans="1:22" x14ac:dyDescent="0.25">
      <c r="A216" s="31" t="str">
        <f t="shared" si="3"/>
        <v>37.4.2</v>
      </c>
      <c r="B216" t="s">
        <v>823</v>
      </c>
      <c r="C216">
        <v>0</v>
      </c>
      <c r="D216" t="s">
        <v>499</v>
      </c>
      <c r="E216" t="s">
        <v>852</v>
      </c>
      <c r="F216" t="s">
        <v>19</v>
      </c>
      <c r="G216" t="s">
        <v>19</v>
      </c>
      <c r="H216" t="s">
        <v>19</v>
      </c>
      <c r="I216" t="s">
        <v>19</v>
      </c>
      <c r="J216" t="s">
        <v>19</v>
      </c>
      <c r="K216" t="s">
        <v>19</v>
      </c>
      <c r="L216" t="s">
        <v>19</v>
      </c>
      <c r="M216" t="s">
        <v>19</v>
      </c>
      <c r="N216" t="s">
        <v>19</v>
      </c>
      <c r="O216" t="s">
        <v>325</v>
      </c>
      <c r="P216">
        <v>25</v>
      </c>
      <c r="Q216">
        <v>1</v>
      </c>
      <c r="R216" t="s">
        <v>497</v>
      </c>
      <c r="S216" t="s">
        <v>831</v>
      </c>
      <c r="T216" t="s">
        <v>1999</v>
      </c>
      <c r="U216" t="s">
        <v>2002</v>
      </c>
      <c r="V216" t="s">
        <v>823</v>
      </c>
    </row>
    <row r="217" spans="1:22" x14ac:dyDescent="0.25">
      <c r="A217" s="31" t="str">
        <f t="shared" si="3"/>
        <v>37.4.3</v>
      </c>
      <c r="B217" t="s">
        <v>823</v>
      </c>
      <c r="C217">
        <v>0</v>
      </c>
      <c r="D217" t="s">
        <v>499</v>
      </c>
      <c r="E217" t="s">
        <v>853</v>
      </c>
      <c r="F217" t="s">
        <v>19</v>
      </c>
      <c r="G217" t="s">
        <v>19</v>
      </c>
      <c r="H217" t="s">
        <v>19</v>
      </c>
      <c r="I217" t="s">
        <v>19</v>
      </c>
      <c r="J217" t="s">
        <v>19</v>
      </c>
      <c r="K217" t="s">
        <v>19</v>
      </c>
      <c r="L217" t="s">
        <v>19</v>
      </c>
      <c r="M217" t="s">
        <v>19</v>
      </c>
      <c r="N217" t="s">
        <v>19</v>
      </c>
      <c r="O217" t="s">
        <v>326</v>
      </c>
      <c r="P217">
        <v>20</v>
      </c>
      <c r="Q217">
        <v>1</v>
      </c>
      <c r="R217" t="s">
        <v>497</v>
      </c>
      <c r="S217" t="s">
        <v>854</v>
      </c>
      <c r="T217" t="s">
        <v>1999</v>
      </c>
      <c r="U217" t="s">
        <v>1918</v>
      </c>
      <c r="V217" t="s">
        <v>823</v>
      </c>
    </row>
    <row r="218" spans="1:22" x14ac:dyDescent="0.25">
      <c r="A218" s="31" t="str">
        <f t="shared" si="3"/>
        <v>37.4.4</v>
      </c>
      <c r="B218" t="s">
        <v>823</v>
      </c>
      <c r="C218">
        <v>0</v>
      </c>
      <c r="D218" t="s">
        <v>499</v>
      </c>
      <c r="E218" t="s">
        <v>855</v>
      </c>
      <c r="F218" t="s">
        <v>19</v>
      </c>
      <c r="G218" t="s">
        <v>19</v>
      </c>
      <c r="H218" t="s">
        <v>19</v>
      </c>
      <c r="I218" t="s">
        <v>19</v>
      </c>
      <c r="J218" t="s">
        <v>19</v>
      </c>
      <c r="K218" t="s">
        <v>19</v>
      </c>
      <c r="L218" t="s">
        <v>19</v>
      </c>
      <c r="M218" t="s">
        <v>19</v>
      </c>
      <c r="N218" t="s">
        <v>19</v>
      </c>
      <c r="O218" t="s">
        <v>327</v>
      </c>
      <c r="P218">
        <v>20</v>
      </c>
      <c r="Q218">
        <v>1</v>
      </c>
      <c r="R218" t="s">
        <v>497</v>
      </c>
      <c r="S218" t="s">
        <v>829</v>
      </c>
      <c r="T218" t="s">
        <v>1936</v>
      </c>
      <c r="U218" t="s">
        <v>2003</v>
      </c>
      <c r="V218" t="s">
        <v>823</v>
      </c>
    </row>
    <row r="219" spans="1:22" x14ac:dyDescent="0.25">
      <c r="A219" s="31" t="str">
        <f t="shared" si="3"/>
        <v>37.4.5</v>
      </c>
      <c r="B219" t="s">
        <v>823</v>
      </c>
      <c r="C219">
        <v>0</v>
      </c>
      <c r="D219" t="s">
        <v>499</v>
      </c>
      <c r="E219" t="s">
        <v>856</v>
      </c>
      <c r="F219" t="s">
        <v>19</v>
      </c>
      <c r="G219" t="s">
        <v>19</v>
      </c>
      <c r="H219" t="s">
        <v>19</v>
      </c>
      <c r="I219" t="s">
        <v>19</v>
      </c>
      <c r="J219" t="s">
        <v>19</v>
      </c>
      <c r="K219" t="s">
        <v>19</v>
      </c>
      <c r="L219" t="s">
        <v>19</v>
      </c>
      <c r="M219" t="s">
        <v>19</v>
      </c>
      <c r="N219" t="s">
        <v>19</v>
      </c>
      <c r="O219" t="s">
        <v>328</v>
      </c>
      <c r="P219">
        <v>20</v>
      </c>
      <c r="Q219">
        <v>1</v>
      </c>
      <c r="R219" t="s">
        <v>497</v>
      </c>
      <c r="S219" t="s">
        <v>857</v>
      </c>
      <c r="T219" t="s">
        <v>1888</v>
      </c>
      <c r="U219" t="s">
        <v>1998</v>
      </c>
      <c r="V219" t="s">
        <v>823</v>
      </c>
    </row>
    <row r="220" spans="1:22" x14ac:dyDescent="0.25">
      <c r="A220" s="31" t="str">
        <f t="shared" si="3"/>
        <v>37.4.6</v>
      </c>
      <c r="B220" t="s">
        <v>823</v>
      </c>
      <c r="C220">
        <v>0</v>
      </c>
      <c r="D220" t="s">
        <v>499</v>
      </c>
      <c r="E220" t="s">
        <v>858</v>
      </c>
      <c r="F220" t="s">
        <v>19</v>
      </c>
      <c r="G220" t="s">
        <v>19</v>
      </c>
      <c r="H220" t="s">
        <v>19</v>
      </c>
      <c r="I220" t="s">
        <v>19</v>
      </c>
      <c r="J220" t="s">
        <v>19</v>
      </c>
      <c r="K220" t="s">
        <v>19</v>
      </c>
      <c r="L220" t="s">
        <v>19</v>
      </c>
      <c r="M220" t="s">
        <v>19</v>
      </c>
      <c r="N220" t="s">
        <v>19</v>
      </c>
      <c r="O220" t="s">
        <v>329</v>
      </c>
      <c r="P220">
        <v>5</v>
      </c>
      <c r="Q220">
        <v>1</v>
      </c>
      <c r="R220" t="s">
        <v>497</v>
      </c>
      <c r="S220" t="s">
        <v>850</v>
      </c>
      <c r="T220" t="s">
        <v>2004</v>
      </c>
      <c r="U220" t="s">
        <v>1955</v>
      </c>
      <c r="V220" t="s">
        <v>823</v>
      </c>
    </row>
    <row r="221" spans="1:22" x14ac:dyDescent="0.25">
      <c r="A221" s="31" t="str">
        <f t="shared" si="3"/>
        <v>37.5</v>
      </c>
      <c r="B221" t="s">
        <v>823</v>
      </c>
      <c r="C221">
        <v>0</v>
      </c>
      <c r="D221" t="s">
        <v>492</v>
      </c>
      <c r="E221" t="s">
        <v>859</v>
      </c>
      <c r="F221" t="s">
        <v>494</v>
      </c>
      <c r="G221" t="s">
        <v>1530</v>
      </c>
      <c r="H221" t="s">
        <v>1531</v>
      </c>
      <c r="I221" t="s">
        <v>1532</v>
      </c>
      <c r="J221" t="s">
        <v>1885</v>
      </c>
      <c r="K221" t="s">
        <v>495</v>
      </c>
      <c r="L221" t="s">
        <v>308</v>
      </c>
      <c r="M221" t="s">
        <v>782</v>
      </c>
      <c r="N221" t="s">
        <v>19</v>
      </c>
      <c r="O221" t="s">
        <v>330</v>
      </c>
      <c r="P221">
        <v>20</v>
      </c>
      <c r="Q221">
        <v>50</v>
      </c>
      <c r="R221" t="s">
        <v>497</v>
      </c>
      <c r="S221" t="s">
        <v>860</v>
      </c>
      <c r="T221" t="s">
        <v>1912</v>
      </c>
      <c r="U221" t="s">
        <v>1943</v>
      </c>
      <c r="V221" t="s">
        <v>823</v>
      </c>
    </row>
    <row r="222" spans="1:22" x14ac:dyDescent="0.25">
      <c r="A222" s="31" t="str">
        <f t="shared" si="3"/>
        <v>37.5.1</v>
      </c>
      <c r="B222" t="s">
        <v>823</v>
      </c>
      <c r="C222">
        <v>0</v>
      </c>
      <c r="D222" t="s">
        <v>499</v>
      </c>
      <c r="E222" t="s">
        <v>861</v>
      </c>
      <c r="F222" t="s">
        <v>19</v>
      </c>
      <c r="G222" t="s">
        <v>19</v>
      </c>
      <c r="H222" t="s">
        <v>19</v>
      </c>
      <c r="I222" t="s">
        <v>19</v>
      </c>
      <c r="J222" t="s">
        <v>19</v>
      </c>
      <c r="K222" t="s">
        <v>19</v>
      </c>
      <c r="L222" t="s">
        <v>19</v>
      </c>
      <c r="M222" t="s">
        <v>19</v>
      </c>
      <c r="N222" t="s">
        <v>19</v>
      </c>
      <c r="O222" t="s">
        <v>331</v>
      </c>
      <c r="P222">
        <v>5</v>
      </c>
      <c r="Q222">
        <v>1</v>
      </c>
      <c r="R222" t="s">
        <v>497</v>
      </c>
      <c r="S222" t="s">
        <v>862</v>
      </c>
      <c r="T222" t="s">
        <v>1912</v>
      </c>
      <c r="U222" t="s">
        <v>1894</v>
      </c>
      <c r="V222" t="s">
        <v>823</v>
      </c>
    </row>
    <row r="223" spans="1:22" x14ac:dyDescent="0.25">
      <c r="A223" s="31" t="str">
        <f t="shared" si="3"/>
        <v>37.5.2</v>
      </c>
      <c r="B223" t="s">
        <v>823</v>
      </c>
      <c r="C223">
        <v>0</v>
      </c>
      <c r="D223" t="s">
        <v>499</v>
      </c>
      <c r="E223" t="s">
        <v>863</v>
      </c>
      <c r="F223" t="s">
        <v>19</v>
      </c>
      <c r="G223" t="s">
        <v>19</v>
      </c>
      <c r="H223" t="s">
        <v>19</v>
      </c>
      <c r="I223" t="s">
        <v>19</v>
      </c>
      <c r="J223" t="s">
        <v>19</v>
      </c>
      <c r="K223" t="s">
        <v>19</v>
      </c>
      <c r="L223" t="s">
        <v>19</v>
      </c>
      <c r="M223" t="s">
        <v>19</v>
      </c>
      <c r="N223" t="s">
        <v>19</v>
      </c>
      <c r="O223" t="s">
        <v>332</v>
      </c>
      <c r="P223">
        <v>10</v>
      </c>
      <c r="Q223">
        <v>1</v>
      </c>
      <c r="R223" t="s">
        <v>497</v>
      </c>
      <c r="S223" t="s">
        <v>864</v>
      </c>
      <c r="T223" t="s">
        <v>1936</v>
      </c>
      <c r="U223" t="s">
        <v>2005</v>
      </c>
      <c r="V223" t="s">
        <v>823</v>
      </c>
    </row>
    <row r="224" spans="1:22" x14ac:dyDescent="0.25">
      <c r="A224" s="31" t="str">
        <f t="shared" si="3"/>
        <v>37.5.3</v>
      </c>
      <c r="B224" t="s">
        <v>823</v>
      </c>
      <c r="C224">
        <v>0</v>
      </c>
      <c r="D224" t="s">
        <v>499</v>
      </c>
      <c r="E224" t="s">
        <v>865</v>
      </c>
      <c r="F224" t="s">
        <v>19</v>
      </c>
      <c r="G224" t="s">
        <v>19</v>
      </c>
      <c r="H224" t="s">
        <v>19</v>
      </c>
      <c r="I224" t="s">
        <v>19</v>
      </c>
      <c r="J224" t="s">
        <v>19</v>
      </c>
      <c r="K224" t="s">
        <v>19</v>
      </c>
      <c r="L224" t="s">
        <v>19</v>
      </c>
      <c r="M224" t="s">
        <v>19</v>
      </c>
      <c r="N224" t="s">
        <v>19</v>
      </c>
      <c r="O224" t="s">
        <v>333</v>
      </c>
      <c r="P224">
        <v>10</v>
      </c>
      <c r="Q224">
        <v>1</v>
      </c>
      <c r="R224" t="s">
        <v>497</v>
      </c>
      <c r="S224" t="s">
        <v>866</v>
      </c>
      <c r="T224" t="s">
        <v>1966</v>
      </c>
      <c r="U224" t="s">
        <v>2006</v>
      </c>
      <c r="V224" t="s">
        <v>823</v>
      </c>
    </row>
    <row r="225" spans="1:22" x14ac:dyDescent="0.25">
      <c r="A225" s="31" t="str">
        <f t="shared" si="3"/>
        <v>37.5.4</v>
      </c>
      <c r="B225" t="s">
        <v>823</v>
      </c>
      <c r="C225">
        <v>0</v>
      </c>
      <c r="D225" t="s">
        <v>499</v>
      </c>
      <c r="E225" t="s">
        <v>867</v>
      </c>
      <c r="F225" t="s">
        <v>19</v>
      </c>
      <c r="G225" t="s">
        <v>19</v>
      </c>
      <c r="H225" t="s">
        <v>19</v>
      </c>
      <c r="I225" t="s">
        <v>19</v>
      </c>
      <c r="J225" t="s">
        <v>19</v>
      </c>
      <c r="K225" t="s">
        <v>19</v>
      </c>
      <c r="L225" t="s">
        <v>19</v>
      </c>
      <c r="M225" t="s">
        <v>19</v>
      </c>
      <c r="N225" t="s">
        <v>19</v>
      </c>
      <c r="O225" t="s">
        <v>334</v>
      </c>
      <c r="P225">
        <v>75</v>
      </c>
      <c r="Q225">
        <v>100</v>
      </c>
      <c r="R225" t="s">
        <v>525</v>
      </c>
      <c r="S225" t="s">
        <v>868</v>
      </c>
      <c r="T225" t="s">
        <v>1968</v>
      </c>
      <c r="U225" t="s">
        <v>1943</v>
      </c>
      <c r="V225" t="s">
        <v>823</v>
      </c>
    </row>
    <row r="226" spans="1:22" x14ac:dyDescent="0.25">
      <c r="A226" s="31" t="str">
        <f t="shared" si="3"/>
        <v>141.1</v>
      </c>
      <c r="B226" t="s">
        <v>1428</v>
      </c>
      <c r="C226">
        <v>0</v>
      </c>
      <c r="D226" t="s">
        <v>492</v>
      </c>
      <c r="E226" t="s">
        <v>1429</v>
      </c>
      <c r="F226" t="s">
        <v>19</v>
      </c>
      <c r="G226" t="s">
        <v>1536</v>
      </c>
      <c r="H226" t="s">
        <v>1537</v>
      </c>
      <c r="I226" t="s">
        <v>1538</v>
      </c>
      <c r="J226" t="s">
        <v>1925</v>
      </c>
      <c r="K226" t="s">
        <v>495</v>
      </c>
      <c r="L226" t="s">
        <v>20</v>
      </c>
      <c r="M226" t="s">
        <v>1020</v>
      </c>
      <c r="N226" t="s">
        <v>19</v>
      </c>
      <c r="O226" t="s">
        <v>1430</v>
      </c>
      <c r="P226">
        <v>30</v>
      </c>
      <c r="Q226">
        <v>100</v>
      </c>
      <c r="R226" t="s">
        <v>525</v>
      </c>
      <c r="S226" t="s">
        <v>868</v>
      </c>
      <c r="T226" t="s">
        <v>1886</v>
      </c>
      <c r="U226" t="s">
        <v>1943</v>
      </c>
      <c r="V226" t="s">
        <v>1428</v>
      </c>
    </row>
    <row r="227" spans="1:22" x14ac:dyDescent="0.25">
      <c r="A227" s="31" t="str">
        <f t="shared" si="3"/>
        <v>141.1.1</v>
      </c>
      <c r="B227" t="s">
        <v>1428</v>
      </c>
      <c r="C227">
        <v>0</v>
      </c>
      <c r="D227" t="s">
        <v>499</v>
      </c>
      <c r="E227" t="s">
        <v>1431</v>
      </c>
      <c r="F227" t="s">
        <v>19</v>
      </c>
      <c r="G227" t="s">
        <v>19</v>
      </c>
      <c r="H227" t="s">
        <v>19</v>
      </c>
      <c r="I227" t="s">
        <v>19</v>
      </c>
      <c r="J227" t="s">
        <v>19</v>
      </c>
      <c r="K227" t="s">
        <v>19</v>
      </c>
      <c r="L227" t="s">
        <v>19</v>
      </c>
      <c r="M227" t="s">
        <v>19</v>
      </c>
      <c r="N227" t="s">
        <v>19</v>
      </c>
      <c r="O227" t="s">
        <v>1432</v>
      </c>
      <c r="P227">
        <v>25</v>
      </c>
      <c r="Q227">
        <v>1</v>
      </c>
      <c r="R227" t="s">
        <v>497</v>
      </c>
      <c r="S227" t="s">
        <v>1433</v>
      </c>
      <c r="T227" t="s">
        <v>1886</v>
      </c>
      <c r="U227" t="s">
        <v>1975</v>
      </c>
      <c r="V227" t="s">
        <v>1428</v>
      </c>
    </row>
    <row r="228" spans="1:22" x14ac:dyDescent="0.25">
      <c r="A228" s="31" t="str">
        <f t="shared" si="3"/>
        <v>141.1.2</v>
      </c>
      <c r="B228" t="s">
        <v>1428</v>
      </c>
      <c r="C228">
        <v>0</v>
      </c>
      <c r="D228" t="s">
        <v>499</v>
      </c>
      <c r="E228" t="s">
        <v>1434</v>
      </c>
      <c r="F228" t="s">
        <v>19</v>
      </c>
      <c r="G228" t="s">
        <v>19</v>
      </c>
      <c r="H228" t="s">
        <v>19</v>
      </c>
      <c r="I228" t="s">
        <v>19</v>
      </c>
      <c r="J228" t="s">
        <v>19</v>
      </c>
      <c r="K228" t="s">
        <v>19</v>
      </c>
      <c r="L228" t="s">
        <v>19</v>
      </c>
      <c r="M228" t="s">
        <v>19</v>
      </c>
      <c r="N228" t="s">
        <v>19</v>
      </c>
      <c r="O228" t="s">
        <v>1435</v>
      </c>
      <c r="P228">
        <v>25</v>
      </c>
      <c r="Q228">
        <v>1</v>
      </c>
      <c r="R228" t="s">
        <v>497</v>
      </c>
      <c r="S228" t="s">
        <v>1436</v>
      </c>
      <c r="T228" t="s">
        <v>1992</v>
      </c>
      <c r="U228" t="s">
        <v>2007</v>
      </c>
      <c r="V228" t="s">
        <v>1428</v>
      </c>
    </row>
    <row r="229" spans="1:22" x14ac:dyDescent="0.25">
      <c r="A229" s="31" t="str">
        <f t="shared" si="3"/>
        <v>141.1.3</v>
      </c>
      <c r="B229" t="s">
        <v>1428</v>
      </c>
      <c r="C229">
        <v>0</v>
      </c>
      <c r="D229" t="s">
        <v>499</v>
      </c>
      <c r="E229" t="s">
        <v>1437</v>
      </c>
      <c r="F229" t="s">
        <v>19</v>
      </c>
      <c r="G229" t="s">
        <v>19</v>
      </c>
      <c r="H229" t="s">
        <v>19</v>
      </c>
      <c r="I229" t="s">
        <v>19</v>
      </c>
      <c r="J229" t="s">
        <v>19</v>
      </c>
      <c r="K229" t="s">
        <v>19</v>
      </c>
      <c r="L229" t="s">
        <v>19</v>
      </c>
      <c r="M229" t="s">
        <v>19</v>
      </c>
      <c r="N229" t="s">
        <v>19</v>
      </c>
      <c r="O229" t="s">
        <v>1438</v>
      </c>
      <c r="P229">
        <v>50</v>
      </c>
      <c r="Q229">
        <v>100</v>
      </c>
      <c r="R229" t="s">
        <v>525</v>
      </c>
      <c r="S229" t="s">
        <v>868</v>
      </c>
      <c r="T229" t="s">
        <v>2008</v>
      </c>
      <c r="U229" t="s">
        <v>1943</v>
      </c>
      <c r="V229" t="s">
        <v>1428</v>
      </c>
    </row>
    <row r="230" spans="1:22" x14ac:dyDescent="0.25">
      <c r="A230" s="31" t="str">
        <f t="shared" si="3"/>
        <v>141.2</v>
      </c>
      <c r="B230" t="s">
        <v>1428</v>
      </c>
      <c r="C230">
        <v>0</v>
      </c>
      <c r="D230" t="s">
        <v>492</v>
      </c>
      <c r="E230" t="s">
        <v>1439</v>
      </c>
      <c r="F230" t="s">
        <v>19</v>
      </c>
      <c r="G230" t="s">
        <v>1536</v>
      </c>
      <c r="H230" t="s">
        <v>1537</v>
      </c>
      <c r="I230" t="s">
        <v>1538</v>
      </c>
      <c r="J230" t="s">
        <v>1885</v>
      </c>
      <c r="K230" t="s">
        <v>495</v>
      </c>
      <c r="L230" t="s">
        <v>20</v>
      </c>
      <c r="M230" t="s">
        <v>1020</v>
      </c>
      <c r="N230" t="s">
        <v>2009</v>
      </c>
      <c r="O230" t="s">
        <v>121</v>
      </c>
      <c r="P230">
        <v>30</v>
      </c>
      <c r="Q230">
        <v>100</v>
      </c>
      <c r="R230" t="s">
        <v>525</v>
      </c>
      <c r="S230" t="s">
        <v>1440</v>
      </c>
      <c r="T230" t="s">
        <v>1953</v>
      </c>
      <c r="U230" t="s">
        <v>1943</v>
      </c>
      <c r="V230" t="s">
        <v>1428</v>
      </c>
    </row>
    <row r="231" spans="1:22" x14ac:dyDescent="0.25">
      <c r="A231" s="31" t="str">
        <f t="shared" si="3"/>
        <v>141.2.1</v>
      </c>
      <c r="B231" t="s">
        <v>1428</v>
      </c>
      <c r="C231">
        <v>0</v>
      </c>
      <c r="D231" t="s">
        <v>499</v>
      </c>
      <c r="E231" t="s">
        <v>1441</v>
      </c>
      <c r="F231" t="s">
        <v>19</v>
      </c>
      <c r="G231" t="s">
        <v>19</v>
      </c>
      <c r="H231" t="s">
        <v>19</v>
      </c>
      <c r="I231" t="s">
        <v>19</v>
      </c>
      <c r="J231" t="s">
        <v>19</v>
      </c>
      <c r="K231" t="s">
        <v>19</v>
      </c>
      <c r="L231" t="s">
        <v>19</v>
      </c>
      <c r="M231" t="s">
        <v>19</v>
      </c>
      <c r="N231" t="s">
        <v>19</v>
      </c>
      <c r="O231" t="s">
        <v>122</v>
      </c>
      <c r="P231">
        <v>30</v>
      </c>
      <c r="Q231">
        <v>1</v>
      </c>
      <c r="R231" t="s">
        <v>497</v>
      </c>
      <c r="S231" t="s">
        <v>1442</v>
      </c>
      <c r="T231" t="s">
        <v>1953</v>
      </c>
      <c r="U231" t="s">
        <v>1895</v>
      </c>
      <c r="V231" t="s">
        <v>1428</v>
      </c>
    </row>
    <row r="232" spans="1:22" x14ac:dyDescent="0.25">
      <c r="A232" s="31" t="str">
        <f t="shared" si="3"/>
        <v>141.2.2</v>
      </c>
      <c r="B232" t="s">
        <v>1428</v>
      </c>
      <c r="C232">
        <v>0</v>
      </c>
      <c r="D232" t="s">
        <v>499</v>
      </c>
      <c r="E232" t="s">
        <v>1443</v>
      </c>
      <c r="F232" t="s">
        <v>19</v>
      </c>
      <c r="G232" t="s">
        <v>19</v>
      </c>
      <c r="H232" t="s">
        <v>19</v>
      </c>
      <c r="I232" t="s">
        <v>19</v>
      </c>
      <c r="J232" t="s">
        <v>19</v>
      </c>
      <c r="K232" t="s">
        <v>19</v>
      </c>
      <c r="L232" t="s">
        <v>19</v>
      </c>
      <c r="M232" t="s">
        <v>19</v>
      </c>
      <c r="N232" t="s">
        <v>19</v>
      </c>
      <c r="O232" t="s">
        <v>123</v>
      </c>
      <c r="P232">
        <v>30</v>
      </c>
      <c r="Q232">
        <v>1</v>
      </c>
      <c r="R232" t="s">
        <v>497</v>
      </c>
      <c r="S232" t="s">
        <v>1444</v>
      </c>
      <c r="T232" t="s">
        <v>1953</v>
      </c>
      <c r="U232" t="s">
        <v>1895</v>
      </c>
      <c r="V232" t="s">
        <v>1428</v>
      </c>
    </row>
    <row r="233" spans="1:22" x14ac:dyDescent="0.25">
      <c r="A233" s="31" t="str">
        <f t="shared" si="3"/>
        <v>141.2.3</v>
      </c>
      <c r="B233" t="s">
        <v>1428</v>
      </c>
      <c r="C233">
        <v>0</v>
      </c>
      <c r="D233" t="s">
        <v>499</v>
      </c>
      <c r="E233" t="s">
        <v>1445</v>
      </c>
      <c r="F233" t="s">
        <v>19</v>
      </c>
      <c r="G233" t="s">
        <v>19</v>
      </c>
      <c r="H233" t="s">
        <v>19</v>
      </c>
      <c r="I233" t="s">
        <v>19</v>
      </c>
      <c r="J233" t="s">
        <v>19</v>
      </c>
      <c r="K233" t="s">
        <v>19</v>
      </c>
      <c r="L233" t="s">
        <v>19</v>
      </c>
      <c r="M233" t="s">
        <v>19</v>
      </c>
      <c r="N233" t="s">
        <v>19</v>
      </c>
      <c r="O233" t="s">
        <v>124</v>
      </c>
      <c r="P233">
        <v>40</v>
      </c>
      <c r="Q233">
        <v>100</v>
      </c>
      <c r="R233" t="s">
        <v>525</v>
      </c>
      <c r="S233" t="s">
        <v>1446</v>
      </c>
      <c r="T233" t="s">
        <v>1886</v>
      </c>
      <c r="U233" t="s">
        <v>1943</v>
      </c>
      <c r="V233" t="s">
        <v>1428</v>
      </c>
    </row>
    <row r="234" spans="1:22" x14ac:dyDescent="0.25">
      <c r="A234" s="31" t="str">
        <f t="shared" si="3"/>
        <v>141.3</v>
      </c>
      <c r="B234" t="s">
        <v>1428</v>
      </c>
      <c r="C234">
        <v>0</v>
      </c>
      <c r="D234" t="s">
        <v>492</v>
      </c>
      <c r="E234" t="s">
        <v>1447</v>
      </c>
      <c r="F234" t="s">
        <v>494</v>
      </c>
      <c r="G234" t="s">
        <v>1542</v>
      </c>
      <c r="H234" t="s">
        <v>1543</v>
      </c>
      <c r="I234" t="s">
        <v>1544</v>
      </c>
      <c r="J234" t="s">
        <v>1885</v>
      </c>
      <c r="K234" t="s">
        <v>495</v>
      </c>
      <c r="L234" t="s">
        <v>22</v>
      </c>
      <c r="M234" t="s">
        <v>19</v>
      </c>
      <c r="N234" t="s">
        <v>19</v>
      </c>
      <c r="O234" t="s">
        <v>125</v>
      </c>
      <c r="P234">
        <v>40</v>
      </c>
      <c r="Q234">
        <v>3357800</v>
      </c>
      <c r="R234" t="s">
        <v>497</v>
      </c>
      <c r="S234" t="s">
        <v>1448</v>
      </c>
      <c r="T234" t="s">
        <v>1912</v>
      </c>
      <c r="U234" t="s">
        <v>1913</v>
      </c>
      <c r="V234" t="s">
        <v>1428</v>
      </c>
    </row>
    <row r="235" spans="1:22" x14ac:dyDescent="0.25">
      <c r="A235" s="31" t="str">
        <f t="shared" si="3"/>
        <v>141.3.1</v>
      </c>
      <c r="B235" t="s">
        <v>1428</v>
      </c>
      <c r="C235">
        <v>0</v>
      </c>
      <c r="D235" t="s">
        <v>499</v>
      </c>
      <c r="E235" t="s">
        <v>1449</v>
      </c>
      <c r="F235" t="s">
        <v>19</v>
      </c>
      <c r="G235" t="s">
        <v>19</v>
      </c>
      <c r="H235" t="s">
        <v>19</v>
      </c>
      <c r="I235" t="s">
        <v>19</v>
      </c>
      <c r="J235" t="s">
        <v>19</v>
      </c>
      <c r="K235" t="s">
        <v>19</v>
      </c>
      <c r="L235" t="s">
        <v>19</v>
      </c>
      <c r="M235" t="s">
        <v>19</v>
      </c>
      <c r="N235" t="s">
        <v>19</v>
      </c>
      <c r="O235" t="s">
        <v>126</v>
      </c>
      <c r="P235">
        <v>100</v>
      </c>
      <c r="Q235">
        <v>3357800</v>
      </c>
      <c r="R235" t="s">
        <v>497</v>
      </c>
      <c r="S235" t="s">
        <v>1448</v>
      </c>
      <c r="T235" t="s">
        <v>1912</v>
      </c>
      <c r="U235" t="s">
        <v>1913</v>
      </c>
      <c r="V235" t="s">
        <v>1428</v>
      </c>
    </row>
    <row r="236" spans="1:22" x14ac:dyDescent="0.25">
      <c r="A236" s="31" t="str">
        <f t="shared" si="3"/>
        <v>105.1</v>
      </c>
      <c r="B236" t="s">
        <v>712</v>
      </c>
      <c r="C236">
        <v>1</v>
      </c>
      <c r="D236" t="s">
        <v>492</v>
      </c>
      <c r="E236" t="s">
        <v>713</v>
      </c>
      <c r="F236" t="s">
        <v>714</v>
      </c>
      <c r="G236" t="s">
        <v>1527</v>
      </c>
      <c r="H236" t="s">
        <v>1528</v>
      </c>
      <c r="I236" t="s">
        <v>1529</v>
      </c>
      <c r="J236" t="s">
        <v>1885</v>
      </c>
      <c r="K236" t="s">
        <v>512</v>
      </c>
      <c r="L236" t="s">
        <v>19</v>
      </c>
      <c r="M236" t="s">
        <v>19</v>
      </c>
      <c r="N236" t="s">
        <v>19</v>
      </c>
      <c r="O236" t="s">
        <v>106</v>
      </c>
      <c r="P236">
        <v>100</v>
      </c>
      <c r="Q236">
        <v>1</v>
      </c>
      <c r="R236" t="s">
        <v>497</v>
      </c>
      <c r="S236" t="s">
        <v>715</v>
      </c>
      <c r="T236" t="s">
        <v>1891</v>
      </c>
      <c r="U236" t="s">
        <v>1887</v>
      </c>
      <c r="V236" t="s">
        <v>716</v>
      </c>
    </row>
    <row r="237" spans="1:22" x14ac:dyDescent="0.25">
      <c r="A237" s="31" t="str">
        <f t="shared" si="3"/>
        <v>105.1.1</v>
      </c>
      <c r="B237" t="s">
        <v>712</v>
      </c>
      <c r="C237">
        <v>1</v>
      </c>
      <c r="D237" t="s">
        <v>499</v>
      </c>
      <c r="E237" t="s">
        <v>717</v>
      </c>
      <c r="F237" t="s">
        <v>19</v>
      </c>
      <c r="G237" t="s">
        <v>19</v>
      </c>
      <c r="H237" t="s">
        <v>19</v>
      </c>
      <c r="I237" t="s">
        <v>19</v>
      </c>
      <c r="J237" t="s">
        <v>19</v>
      </c>
      <c r="K237" t="s">
        <v>19</v>
      </c>
      <c r="L237" t="s">
        <v>19</v>
      </c>
      <c r="M237" t="s">
        <v>19</v>
      </c>
      <c r="N237" t="s">
        <v>19</v>
      </c>
      <c r="O237" t="s">
        <v>107</v>
      </c>
      <c r="P237">
        <v>100</v>
      </c>
      <c r="Q237">
        <v>1</v>
      </c>
      <c r="R237" t="s">
        <v>497</v>
      </c>
      <c r="S237" t="s">
        <v>718</v>
      </c>
      <c r="T237" t="s">
        <v>1891</v>
      </c>
      <c r="U237" t="s">
        <v>1908</v>
      </c>
      <c r="V237" t="s">
        <v>716</v>
      </c>
    </row>
    <row r="238" spans="1:22" x14ac:dyDescent="0.25">
      <c r="A238" s="31" t="str">
        <f t="shared" si="3"/>
        <v>105.1.2</v>
      </c>
      <c r="B238" t="s">
        <v>712</v>
      </c>
      <c r="C238">
        <v>1</v>
      </c>
      <c r="D238" t="s">
        <v>1545</v>
      </c>
      <c r="E238" t="s">
        <v>719</v>
      </c>
      <c r="F238" t="s">
        <v>19</v>
      </c>
      <c r="G238" t="s">
        <v>19</v>
      </c>
      <c r="H238" t="s">
        <v>19</v>
      </c>
      <c r="I238" t="s">
        <v>19</v>
      </c>
      <c r="J238" t="s">
        <v>19</v>
      </c>
      <c r="K238" t="s">
        <v>19</v>
      </c>
      <c r="L238" t="s">
        <v>19</v>
      </c>
      <c r="M238" t="s">
        <v>19</v>
      </c>
      <c r="N238" t="s">
        <v>19</v>
      </c>
      <c r="O238" t="s">
        <v>108</v>
      </c>
      <c r="P238">
        <v>0</v>
      </c>
      <c r="Q238">
        <v>1</v>
      </c>
      <c r="R238" t="s">
        <v>497</v>
      </c>
      <c r="S238" t="s">
        <v>720</v>
      </c>
      <c r="T238" t="s">
        <v>1909</v>
      </c>
      <c r="U238" t="s">
        <v>1887</v>
      </c>
      <c r="V238" t="s">
        <v>540</v>
      </c>
    </row>
    <row r="239" spans="1:22" x14ac:dyDescent="0.25">
      <c r="A239" s="31" t="str">
        <f t="shared" si="3"/>
        <v>130.1</v>
      </c>
      <c r="B239" t="s">
        <v>1215</v>
      </c>
      <c r="C239">
        <v>1</v>
      </c>
      <c r="D239" t="s">
        <v>492</v>
      </c>
      <c r="E239" t="s">
        <v>1216</v>
      </c>
      <c r="F239" t="s">
        <v>511</v>
      </c>
      <c r="G239" t="s">
        <v>1527</v>
      </c>
      <c r="H239" t="s">
        <v>1531</v>
      </c>
      <c r="I239" t="s">
        <v>1529</v>
      </c>
      <c r="J239" t="s">
        <v>19</v>
      </c>
      <c r="K239" t="s">
        <v>512</v>
      </c>
      <c r="L239" t="s">
        <v>19</v>
      </c>
      <c r="M239" t="s">
        <v>1118</v>
      </c>
      <c r="N239" t="s">
        <v>19</v>
      </c>
      <c r="O239" t="s">
        <v>101</v>
      </c>
      <c r="P239">
        <v>100</v>
      </c>
      <c r="Q239">
        <v>1</v>
      </c>
      <c r="R239" t="s">
        <v>497</v>
      </c>
      <c r="S239" t="s">
        <v>1217</v>
      </c>
      <c r="T239" t="s">
        <v>1959</v>
      </c>
      <c r="U239" t="s">
        <v>2014</v>
      </c>
      <c r="V239" t="s">
        <v>1218</v>
      </c>
    </row>
    <row r="240" spans="1:22" x14ac:dyDescent="0.25">
      <c r="A240" s="31" t="str">
        <f t="shared" si="3"/>
        <v>130.1.1</v>
      </c>
      <c r="B240" t="s">
        <v>1215</v>
      </c>
      <c r="C240">
        <v>1</v>
      </c>
      <c r="D240" t="s">
        <v>499</v>
      </c>
      <c r="E240" t="s">
        <v>1219</v>
      </c>
      <c r="F240" t="s">
        <v>19</v>
      </c>
      <c r="G240" t="s">
        <v>19</v>
      </c>
      <c r="H240" t="s">
        <v>19</v>
      </c>
      <c r="I240" t="s">
        <v>19</v>
      </c>
      <c r="J240" t="s">
        <v>19</v>
      </c>
      <c r="K240" t="s">
        <v>19</v>
      </c>
      <c r="L240" t="s">
        <v>19</v>
      </c>
      <c r="M240" t="s">
        <v>19</v>
      </c>
      <c r="N240" t="s">
        <v>19</v>
      </c>
      <c r="O240" t="s">
        <v>1834</v>
      </c>
      <c r="P240">
        <v>10</v>
      </c>
      <c r="Q240">
        <v>6</v>
      </c>
      <c r="R240" t="s">
        <v>497</v>
      </c>
      <c r="S240" t="s">
        <v>1835</v>
      </c>
      <c r="T240" t="s">
        <v>1959</v>
      </c>
      <c r="U240" t="s">
        <v>2014</v>
      </c>
      <c r="V240" t="s">
        <v>1220</v>
      </c>
    </row>
    <row r="241" spans="1:22" x14ac:dyDescent="0.25">
      <c r="A241" s="31" t="str">
        <f t="shared" si="3"/>
        <v>130.1.2</v>
      </c>
      <c r="B241" t="s">
        <v>1215</v>
      </c>
      <c r="C241">
        <v>1</v>
      </c>
      <c r="D241" t="s">
        <v>499</v>
      </c>
      <c r="E241" t="s">
        <v>1221</v>
      </c>
      <c r="F241" t="s">
        <v>19</v>
      </c>
      <c r="G241" t="s">
        <v>19</v>
      </c>
      <c r="H241" t="s">
        <v>19</v>
      </c>
      <c r="I241" t="s">
        <v>19</v>
      </c>
      <c r="J241" t="s">
        <v>19</v>
      </c>
      <c r="K241" t="s">
        <v>19</v>
      </c>
      <c r="L241" t="s">
        <v>19</v>
      </c>
      <c r="M241" t="s">
        <v>19</v>
      </c>
      <c r="N241" t="s">
        <v>19</v>
      </c>
      <c r="O241" t="s">
        <v>102</v>
      </c>
      <c r="P241">
        <v>30</v>
      </c>
      <c r="Q241">
        <v>1</v>
      </c>
      <c r="R241" t="s">
        <v>497</v>
      </c>
      <c r="S241" t="s">
        <v>1222</v>
      </c>
      <c r="T241" t="s">
        <v>1959</v>
      </c>
      <c r="U241" t="s">
        <v>1908</v>
      </c>
      <c r="V241" t="s">
        <v>1223</v>
      </c>
    </row>
    <row r="242" spans="1:22" x14ac:dyDescent="0.25">
      <c r="A242" s="31" t="str">
        <f t="shared" si="3"/>
        <v>130.1.3</v>
      </c>
      <c r="B242" t="s">
        <v>1215</v>
      </c>
      <c r="C242">
        <v>1</v>
      </c>
      <c r="D242" t="s">
        <v>1545</v>
      </c>
      <c r="E242" t="s">
        <v>1224</v>
      </c>
      <c r="F242" t="s">
        <v>19</v>
      </c>
      <c r="G242" t="s">
        <v>19</v>
      </c>
      <c r="H242" t="s">
        <v>19</v>
      </c>
      <c r="I242" t="s">
        <v>19</v>
      </c>
      <c r="J242" t="s">
        <v>19</v>
      </c>
      <c r="K242" t="s">
        <v>19</v>
      </c>
      <c r="L242" t="s">
        <v>19</v>
      </c>
      <c r="M242" t="s">
        <v>19</v>
      </c>
      <c r="N242" t="s">
        <v>19</v>
      </c>
      <c r="O242" t="s">
        <v>103</v>
      </c>
      <c r="P242">
        <v>0</v>
      </c>
      <c r="Q242">
        <v>1</v>
      </c>
      <c r="R242" t="s">
        <v>497</v>
      </c>
      <c r="S242" t="s">
        <v>1217</v>
      </c>
      <c r="T242" t="s">
        <v>1959</v>
      </c>
      <c r="U242" t="s">
        <v>1915</v>
      </c>
      <c r="V242" t="s">
        <v>1225</v>
      </c>
    </row>
    <row r="243" spans="1:22" x14ac:dyDescent="0.25">
      <c r="A243" s="31" t="str">
        <f t="shared" si="3"/>
        <v>130.1.4</v>
      </c>
      <c r="B243" t="s">
        <v>1215</v>
      </c>
      <c r="C243">
        <v>1</v>
      </c>
      <c r="D243" t="s">
        <v>499</v>
      </c>
      <c r="E243" t="s">
        <v>1226</v>
      </c>
      <c r="F243" t="s">
        <v>19</v>
      </c>
      <c r="G243" t="s">
        <v>19</v>
      </c>
      <c r="H243" t="s">
        <v>19</v>
      </c>
      <c r="I243" t="s">
        <v>19</v>
      </c>
      <c r="J243" t="s">
        <v>19</v>
      </c>
      <c r="K243" t="s">
        <v>19</v>
      </c>
      <c r="L243" t="s">
        <v>19</v>
      </c>
      <c r="M243" t="s">
        <v>19</v>
      </c>
      <c r="N243" t="s">
        <v>19</v>
      </c>
      <c r="O243" t="s">
        <v>104</v>
      </c>
      <c r="P243">
        <v>30</v>
      </c>
      <c r="Q243">
        <v>1</v>
      </c>
      <c r="R243" t="s">
        <v>497</v>
      </c>
      <c r="S243" t="s">
        <v>1217</v>
      </c>
      <c r="T243" t="s">
        <v>1959</v>
      </c>
      <c r="U243" t="s">
        <v>1993</v>
      </c>
      <c r="V243" t="s">
        <v>1227</v>
      </c>
    </row>
    <row r="244" spans="1:22" x14ac:dyDescent="0.25">
      <c r="A244" s="31" t="str">
        <f t="shared" si="3"/>
        <v>130.1.5</v>
      </c>
      <c r="B244" t="s">
        <v>1215</v>
      </c>
      <c r="C244">
        <v>1</v>
      </c>
      <c r="D244" t="s">
        <v>499</v>
      </c>
      <c r="E244" t="s">
        <v>1228</v>
      </c>
      <c r="F244" t="s">
        <v>19</v>
      </c>
      <c r="G244" t="s">
        <v>19</v>
      </c>
      <c r="H244" t="s">
        <v>19</v>
      </c>
      <c r="I244" t="s">
        <v>19</v>
      </c>
      <c r="J244" t="s">
        <v>19</v>
      </c>
      <c r="K244" t="s">
        <v>19</v>
      </c>
      <c r="L244" t="s">
        <v>19</v>
      </c>
      <c r="M244" t="s">
        <v>19</v>
      </c>
      <c r="N244" t="s">
        <v>19</v>
      </c>
      <c r="O244" t="s">
        <v>105</v>
      </c>
      <c r="P244">
        <v>30</v>
      </c>
      <c r="Q244">
        <v>2</v>
      </c>
      <c r="R244" t="s">
        <v>497</v>
      </c>
      <c r="S244" t="s">
        <v>1229</v>
      </c>
      <c r="T244" t="s">
        <v>2015</v>
      </c>
      <c r="U244" t="s">
        <v>2014</v>
      </c>
      <c r="V244" t="s">
        <v>1230</v>
      </c>
    </row>
    <row r="245" spans="1:22" x14ac:dyDescent="0.25">
      <c r="A245" s="31" t="str">
        <f t="shared" si="3"/>
        <v>100.1</v>
      </c>
      <c r="B245" t="s">
        <v>1391</v>
      </c>
      <c r="C245">
        <v>2</v>
      </c>
      <c r="D245" t="s">
        <v>492</v>
      </c>
      <c r="E245" t="s">
        <v>1392</v>
      </c>
      <c r="F245" t="s">
        <v>511</v>
      </c>
      <c r="G245" t="s">
        <v>1533</v>
      </c>
      <c r="H245" t="s">
        <v>1534</v>
      </c>
      <c r="I245" t="s">
        <v>1535</v>
      </c>
      <c r="J245" t="s">
        <v>19</v>
      </c>
      <c r="K245" t="s">
        <v>512</v>
      </c>
      <c r="L245" t="s">
        <v>20</v>
      </c>
      <c r="M245" t="s">
        <v>542</v>
      </c>
      <c r="N245" t="s">
        <v>19</v>
      </c>
      <c r="O245" t="s">
        <v>403</v>
      </c>
      <c r="P245">
        <v>25</v>
      </c>
      <c r="Q245">
        <v>100</v>
      </c>
      <c r="R245" t="s">
        <v>525</v>
      </c>
      <c r="S245" t="s">
        <v>1393</v>
      </c>
      <c r="T245" t="s">
        <v>1900</v>
      </c>
      <c r="U245" t="s">
        <v>1956</v>
      </c>
      <c r="V245" t="s">
        <v>1394</v>
      </c>
    </row>
    <row r="246" spans="1:22" x14ac:dyDescent="0.25">
      <c r="A246" s="31" t="str">
        <f t="shared" si="3"/>
        <v>100.1.1</v>
      </c>
      <c r="B246" t="s">
        <v>1391</v>
      </c>
      <c r="C246">
        <v>2</v>
      </c>
      <c r="D246" t="s">
        <v>499</v>
      </c>
      <c r="E246" t="s">
        <v>1395</v>
      </c>
      <c r="F246" t="s">
        <v>19</v>
      </c>
      <c r="G246" t="s">
        <v>19</v>
      </c>
      <c r="H246" t="s">
        <v>19</v>
      </c>
      <c r="I246" t="s">
        <v>19</v>
      </c>
      <c r="J246" t="s">
        <v>19</v>
      </c>
      <c r="K246" t="s">
        <v>19</v>
      </c>
      <c r="L246" t="s">
        <v>19</v>
      </c>
      <c r="M246" t="s">
        <v>19</v>
      </c>
      <c r="N246" t="s">
        <v>19</v>
      </c>
      <c r="O246" t="s">
        <v>404</v>
      </c>
      <c r="P246">
        <v>25</v>
      </c>
      <c r="Q246">
        <v>1</v>
      </c>
      <c r="R246" t="s">
        <v>497</v>
      </c>
      <c r="S246" t="s">
        <v>1396</v>
      </c>
      <c r="T246" t="s">
        <v>1900</v>
      </c>
      <c r="U246" t="s">
        <v>1903</v>
      </c>
      <c r="V246" t="s">
        <v>1397</v>
      </c>
    </row>
    <row r="247" spans="1:22" x14ac:dyDescent="0.25">
      <c r="A247" s="31" t="str">
        <f t="shared" si="3"/>
        <v>100.1.2</v>
      </c>
      <c r="B247" t="s">
        <v>1391</v>
      </c>
      <c r="C247">
        <v>2</v>
      </c>
      <c r="D247" t="s">
        <v>499</v>
      </c>
      <c r="E247" t="s">
        <v>1398</v>
      </c>
      <c r="F247" t="s">
        <v>19</v>
      </c>
      <c r="G247" t="s">
        <v>19</v>
      </c>
      <c r="H247" t="s">
        <v>19</v>
      </c>
      <c r="I247" t="s">
        <v>19</v>
      </c>
      <c r="J247" t="s">
        <v>19</v>
      </c>
      <c r="K247" t="s">
        <v>19</v>
      </c>
      <c r="L247" t="s">
        <v>19</v>
      </c>
      <c r="M247" t="s">
        <v>19</v>
      </c>
      <c r="N247" t="s">
        <v>19</v>
      </c>
      <c r="O247" t="s">
        <v>405</v>
      </c>
      <c r="P247">
        <v>15</v>
      </c>
      <c r="Q247">
        <v>1</v>
      </c>
      <c r="R247" t="s">
        <v>497</v>
      </c>
      <c r="S247" t="s">
        <v>1399</v>
      </c>
      <c r="T247" t="s">
        <v>1888</v>
      </c>
      <c r="U247" t="s">
        <v>1889</v>
      </c>
      <c r="V247" t="s">
        <v>1394</v>
      </c>
    </row>
    <row r="248" spans="1:22" x14ac:dyDescent="0.25">
      <c r="A248" s="31" t="str">
        <f t="shared" si="3"/>
        <v>100.1.3</v>
      </c>
      <c r="B248" t="s">
        <v>1391</v>
      </c>
      <c r="C248">
        <v>2</v>
      </c>
      <c r="D248" t="s">
        <v>499</v>
      </c>
      <c r="E248" t="s">
        <v>1400</v>
      </c>
      <c r="F248" t="s">
        <v>19</v>
      </c>
      <c r="G248" t="s">
        <v>19</v>
      </c>
      <c r="H248" t="s">
        <v>19</v>
      </c>
      <c r="I248" t="s">
        <v>19</v>
      </c>
      <c r="J248" t="s">
        <v>19</v>
      </c>
      <c r="K248" t="s">
        <v>19</v>
      </c>
      <c r="L248" t="s">
        <v>19</v>
      </c>
      <c r="M248" t="s">
        <v>19</v>
      </c>
      <c r="N248" t="s">
        <v>19</v>
      </c>
      <c r="O248" t="s">
        <v>406</v>
      </c>
      <c r="P248">
        <v>60</v>
      </c>
      <c r="Q248">
        <v>100</v>
      </c>
      <c r="R248" t="s">
        <v>525</v>
      </c>
      <c r="S248" t="s">
        <v>1393</v>
      </c>
      <c r="T248" t="s">
        <v>1927</v>
      </c>
      <c r="U248" t="s">
        <v>1956</v>
      </c>
      <c r="V248" t="s">
        <v>1394</v>
      </c>
    </row>
    <row r="249" spans="1:22" x14ac:dyDescent="0.25">
      <c r="A249" s="31" t="str">
        <f t="shared" si="3"/>
        <v>100.2</v>
      </c>
      <c r="B249" t="s">
        <v>1391</v>
      </c>
      <c r="C249">
        <v>2</v>
      </c>
      <c r="D249" t="s">
        <v>492</v>
      </c>
      <c r="E249" t="s">
        <v>1401</v>
      </c>
      <c r="F249" t="s">
        <v>511</v>
      </c>
      <c r="G249" t="s">
        <v>1533</v>
      </c>
      <c r="H249" t="s">
        <v>1534</v>
      </c>
      <c r="I249" t="s">
        <v>1535</v>
      </c>
      <c r="J249" t="s">
        <v>1925</v>
      </c>
      <c r="K249" t="s">
        <v>512</v>
      </c>
      <c r="L249" t="s">
        <v>22</v>
      </c>
      <c r="M249" t="s">
        <v>620</v>
      </c>
      <c r="N249" t="s">
        <v>19</v>
      </c>
      <c r="O249" t="s">
        <v>423</v>
      </c>
      <c r="P249">
        <v>25</v>
      </c>
      <c r="Q249">
        <v>1</v>
      </c>
      <c r="R249" t="s">
        <v>497</v>
      </c>
      <c r="S249" t="s">
        <v>1402</v>
      </c>
      <c r="T249" t="s">
        <v>1886</v>
      </c>
      <c r="U249" t="s">
        <v>1956</v>
      </c>
      <c r="V249" t="s">
        <v>1403</v>
      </c>
    </row>
    <row r="250" spans="1:22" x14ac:dyDescent="0.25">
      <c r="A250" s="31" t="str">
        <f t="shared" si="3"/>
        <v>100.2.1</v>
      </c>
      <c r="B250" t="s">
        <v>1391</v>
      </c>
      <c r="C250">
        <v>2</v>
      </c>
      <c r="D250" t="s">
        <v>499</v>
      </c>
      <c r="E250" t="s">
        <v>1404</v>
      </c>
      <c r="F250" t="s">
        <v>19</v>
      </c>
      <c r="G250" t="s">
        <v>19</v>
      </c>
      <c r="H250" t="s">
        <v>19</v>
      </c>
      <c r="I250" t="s">
        <v>19</v>
      </c>
      <c r="J250" t="s">
        <v>19</v>
      </c>
      <c r="K250" t="s">
        <v>19</v>
      </c>
      <c r="L250" t="s">
        <v>19</v>
      </c>
      <c r="M250" t="s">
        <v>19</v>
      </c>
      <c r="N250" t="s">
        <v>19</v>
      </c>
      <c r="O250" t="s">
        <v>424</v>
      </c>
      <c r="P250">
        <v>30</v>
      </c>
      <c r="Q250">
        <v>1</v>
      </c>
      <c r="R250" t="s">
        <v>497</v>
      </c>
      <c r="S250" t="s">
        <v>1405</v>
      </c>
      <c r="T250" t="s">
        <v>1886</v>
      </c>
      <c r="U250" t="s">
        <v>2016</v>
      </c>
      <c r="V250" t="s">
        <v>1406</v>
      </c>
    </row>
    <row r="251" spans="1:22" x14ac:dyDescent="0.25">
      <c r="A251" s="31" t="str">
        <f t="shared" si="3"/>
        <v>100.2.2</v>
      </c>
      <c r="B251" t="s">
        <v>1391</v>
      </c>
      <c r="C251">
        <v>2</v>
      </c>
      <c r="D251" t="s">
        <v>499</v>
      </c>
      <c r="E251" t="s">
        <v>1407</v>
      </c>
      <c r="F251" t="s">
        <v>19</v>
      </c>
      <c r="G251" t="s">
        <v>19</v>
      </c>
      <c r="H251" t="s">
        <v>19</v>
      </c>
      <c r="I251" t="s">
        <v>19</v>
      </c>
      <c r="J251" t="s">
        <v>19</v>
      </c>
      <c r="K251" t="s">
        <v>19</v>
      </c>
      <c r="L251" t="s">
        <v>19</v>
      </c>
      <c r="M251" t="s">
        <v>19</v>
      </c>
      <c r="N251" t="s">
        <v>19</v>
      </c>
      <c r="O251" t="s">
        <v>425</v>
      </c>
      <c r="P251">
        <v>10</v>
      </c>
      <c r="Q251">
        <v>1</v>
      </c>
      <c r="R251" t="s">
        <v>497</v>
      </c>
      <c r="S251" t="s">
        <v>1408</v>
      </c>
      <c r="T251" t="s">
        <v>1959</v>
      </c>
      <c r="U251" t="s">
        <v>1941</v>
      </c>
      <c r="V251" t="s">
        <v>1403</v>
      </c>
    </row>
    <row r="252" spans="1:22" x14ac:dyDescent="0.25">
      <c r="A252" s="31" t="str">
        <f t="shared" si="3"/>
        <v>100.2.3</v>
      </c>
      <c r="B252" t="s">
        <v>1391</v>
      </c>
      <c r="C252">
        <v>2</v>
      </c>
      <c r="D252" t="s">
        <v>499</v>
      </c>
      <c r="E252" t="s">
        <v>1409</v>
      </c>
      <c r="F252" t="s">
        <v>19</v>
      </c>
      <c r="G252" t="s">
        <v>19</v>
      </c>
      <c r="H252" t="s">
        <v>19</v>
      </c>
      <c r="I252" t="s">
        <v>19</v>
      </c>
      <c r="J252" t="s">
        <v>19</v>
      </c>
      <c r="K252" t="s">
        <v>19</v>
      </c>
      <c r="L252" t="s">
        <v>19</v>
      </c>
      <c r="M252" t="s">
        <v>19</v>
      </c>
      <c r="N252" t="s">
        <v>19</v>
      </c>
      <c r="O252" t="s">
        <v>426</v>
      </c>
      <c r="P252">
        <v>60</v>
      </c>
      <c r="Q252">
        <v>100</v>
      </c>
      <c r="R252" t="s">
        <v>525</v>
      </c>
      <c r="S252" t="s">
        <v>1393</v>
      </c>
      <c r="T252" t="s">
        <v>1966</v>
      </c>
      <c r="U252" t="s">
        <v>1956</v>
      </c>
      <c r="V252" t="s">
        <v>1403</v>
      </c>
    </row>
    <row r="253" spans="1:22" x14ac:dyDescent="0.25">
      <c r="A253" s="31" t="str">
        <f t="shared" si="3"/>
        <v>100.3</v>
      </c>
      <c r="B253" t="s">
        <v>1391</v>
      </c>
      <c r="C253">
        <v>2</v>
      </c>
      <c r="D253" t="s">
        <v>492</v>
      </c>
      <c r="E253" t="s">
        <v>1410</v>
      </c>
      <c r="F253" t="s">
        <v>511</v>
      </c>
      <c r="G253" t="s">
        <v>1536</v>
      </c>
      <c r="H253" t="s">
        <v>1537</v>
      </c>
      <c r="I253" t="s">
        <v>1538</v>
      </c>
      <c r="J253" t="s">
        <v>1885</v>
      </c>
      <c r="K253" t="s">
        <v>512</v>
      </c>
      <c r="L253" t="s">
        <v>20</v>
      </c>
      <c r="M253" t="s">
        <v>730</v>
      </c>
      <c r="N253" t="s">
        <v>19</v>
      </c>
      <c r="O253" t="s">
        <v>359</v>
      </c>
      <c r="P253">
        <v>25</v>
      </c>
      <c r="Q253">
        <v>1</v>
      </c>
      <c r="R253" t="s">
        <v>497</v>
      </c>
      <c r="S253" t="s">
        <v>1402</v>
      </c>
      <c r="T253" t="s">
        <v>1932</v>
      </c>
      <c r="U253" t="s">
        <v>1956</v>
      </c>
      <c r="V253" t="s">
        <v>1411</v>
      </c>
    </row>
    <row r="254" spans="1:22" x14ac:dyDescent="0.25">
      <c r="A254" s="31" t="str">
        <f t="shared" si="3"/>
        <v>100.3.1</v>
      </c>
      <c r="B254" t="s">
        <v>1391</v>
      </c>
      <c r="C254">
        <v>2</v>
      </c>
      <c r="D254" t="s">
        <v>499</v>
      </c>
      <c r="E254" t="s">
        <v>1412</v>
      </c>
      <c r="F254" t="s">
        <v>19</v>
      </c>
      <c r="G254" t="s">
        <v>19</v>
      </c>
      <c r="H254" t="s">
        <v>19</v>
      </c>
      <c r="I254" t="s">
        <v>19</v>
      </c>
      <c r="J254" t="s">
        <v>19</v>
      </c>
      <c r="K254" t="s">
        <v>19</v>
      </c>
      <c r="L254" t="s">
        <v>19</v>
      </c>
      <c r="M254" t="s">
        <v>19</v>
      </c>
      <c r="N254" t="s">
        <v>19</v>
      </c>
      <c r="O254" t="s">
        <v>360</v>
      </c>
      <c r="P254">
        <v>50</v>
      </c>
      <c r="Q254">
        <v>1</v>
      </c>
      <c r="R254" t="s">
        <v>497</v>
      </c>
      <c r="S254" t="s">
        <v>1413</v>
      </c>
      <c r="T254" t="s">
        <v>1932</v>
      </c>
      <c r="U254" t="s">
        <v>1887</v>
      </c>
      <c r="V254" t="s">
        <v>1391</v>
      </c>
    </row>
    <row r="255" spans="1:22" x14ac:dyDescent="0.25">
      <c r="A255" s="31" t="str">
        <f t="shared" si="3"/>
        <v>100.3.2</v>
      </c>
      <c r="B255" t="s">
        <v>1391</v>
      </c>
      <c r="C255">
        <v>2</v>
      </c>
      <c r="D255" t="s">
        <v>499</v>
      </c>
      <c r="E255" t="s">
        <v>1414</v>
      </c>
      <c r="F255" t="s">
        <v>19</v>
      </c>
      <c r="G255" t="s">
        <v>19</v>
      </c>
      <c r="H255" t="s">
        <v>19</v>
      </c>
      <c r="I255" t="s">
        <v>19</v>
      </c>
      <c r="J255" t="s">
        <v>19</v>
      </c>
      <c r="K255" t="s">
        <v>19</v>
      </c>
      <c r="L255" t="s">
        <v>19</v>
      </c>
      <c r="M255" t="s">
        <v>19</v>
      </c>
      <c r="N255" t="s">
        <v>19</v>
      </c>
      <c r="O255" t="s">
        <v>1837</v>
      </c>
      <c r="P255">
        <v>50</v>
      </c>
      <c r="Q255">
        <v>100</v>
      </c>
      <c r="R255" t="s">
        <v>525</v>
      </c>
      <c r="S255" t="s">
        <v>1393</v>
      </c>
      <c r="T255" t="s">
        <v>1932</v>
      </c>
      <c r="U255" t="s">
        <v>1956</v>
      </c>
      <c r="V255" t="s">
        <v>1411</v>
      </c>
    </row>
    <row r="256" spans="1:22" x14ac:dyDescent="0.25">
      <c r="A256" s="31" t="str">
        <f t="shared" si="3"/>
        <v>100.3.3</v>
      </c>
      <c r="B256" s="159" t="s">
        <v>1391</v>
      </c>
      <c r="C256" s="159">
        <v>2</v>
      </c>
      <c r="D256" s="159" t="s">
        <v>2067</v>
      </c>
      <c r="E256" s="159" t="s">
        <v>1415</v>
      </c>
      <c r="F256" s="159" t="s">
        <v>19</v>
      </c>
      <c r="G256" s="159" t="s">
        <v>19</v>
      </c>
      <c r="H256" s="159" t="s">
        <v>19</v>
      </c>
      <c r="I256" s="159" t="s">
        <v>19</v>
      </c>
      <c r="J256" s="159" t="s">
        <v>19</v>
      </c>
      <c r="K256" s="159" t="s">
        <v>19</v>
      </c>
      <c r="L256" s="159" t="s">
        <v>19</v>
      </c>
      <c r="M256" s="159" t="s">
        <v>19</v>
      </c>
      <c r="N256" s="159" t="s">
        <v>19</v>
      </c>
      <c r="O256" s="159" t="s">
        <v>361</v>
      </c>
      <c r="P256" s="159">
        <v>10</v>
      </c>
      <c r="Q256" s="159">
        <v>1</v>
      </c>
      <c r="R256" s="159" t="s">
        <v>497</v>
      </c>
      <c r="S256" s="159" t="s">
        <v>1416</v>
      </c>
      <c r="T256" s="159" t="s">
        <v>2017</v>
      </c>
      <c r="U256" s="159" t="s">
        <v>1956</v>
      </c>
      <c r="V256" s="159" t="s">
        <v>1391</v>
      </c>
    </row>
    <row r="257" spans="1:22" x14ac:dyDescent="0.25">
      <c r="A257" s="31" t="str">
        <f t="shared" si="3"/>
        <v>100.3.4</v>
      </c>
      <c r="B257" s="159" t="s">
        <v>1391</v>
      </c>
      <c r="C257" s="159">
        <v>2</v>
      </c>
      <c r="D257" s="159" t="s">
        <v>2067</v>
      </c>
      <c r="E257" s="159" t="s">
        <v>1417</v>
      </c>
      <c r="F257" s="159" t="s">
        <v>19</v>
      </c>
      <c r="G257" s="159" t="s">
        <v>19</v>
      </c>
      <c r="H257" s="159" t="s">
        <v>19</v>
      </c>
      <c r="I257" s="159" t="s">
        <v>19</v>
      </c>
      <c r="J257" s="159" t="s">
        <v>19</v>
      </c>
      <c r="K257" s="159" t="s">
        <v>19</v>
      </c>
      <c r="L257" s="159" t="s">
        <v>19</v>
      </c>
      <c r="M257" s="159" t="s">
        <v>19</v>
      </c>
      <c r="N257" s="159" t="s">
        <v>19</v>
      </c>
      <c r="O257" s="159" t="s">
        <v>362</v>
      </c>
      <c r="P257" s="159">
        <v>20</v>
      </c>
      <c r="Q257" s="159">
        <v>100</v>
      </c>
      <c r="R257" s="159" t="s">
        <v>525</v>
      </c>
      <c r="S257" s="159" t="s">
        <v>1393</v>
      </c>
      <c r="T257" s="159" t="s">
        <v>2018</v>
      </c>
      <c r="U257" s="159" t="s">
        <v>1956</v>
      </c>
      <c r="V257" s="159" t="s">
        <v>1418</v>
      </c>
    </row>
    <row r="258" spans="1:22" x14ac:dyDescent="0.25">
      <c r="A258" s="31" t="str">
        <f t="shared" si="3"/>
        <v>100.4</v>
      </c>
      <c r="B258" t="s">
        <v>1391</v>
      </c>
      <c r="C258">
        <v>2</v>
      </c>
      <c r="D258" t="s">
        <v>492</v>
      </c>
      <c r="E258" t="s">
        <v>1419</v>
      </c>
      <c r="F258" t="s">
        <v>511</v>
      </c>
      <c r="G258" t="s">
        <v>1527</v>
      </c>
      <c r="H258" t="s">
        <v>1528</v>
      </c>
      <c r="I258" t="s">
        <v>1529</v>
      </c>
      <c r="J258" t="s">
        <v>19</v>
      </c>
      <c r="K258" t="s">
        <v>495</v>
      </c>
      <c r="L258" t="s">
        <v>20</v>
      </c>
      <c r="M258" t="s">
        <v>606</v>
      </c>
      <c r="N258" t="s">
        <v>19</v>
      </c>
      <c r="O258" t="s">
        <v>165</v>
      </c>
      <c r="P258">
        <v>25</v>
      </c>
      <c r="Q258">
        <v>100</v>
      </c>
      <c r="R258" t="s">
        <v>525</v>
      </c>
      <c r="S258" t="s">
        <v>1420</v>
      </c>
      <c r="T258" t="s">
        <v>1932</v>
      </c>
      <c r="U258" t="s">
        <v>1943</v>
      </c>
      <c r="V258" t="s">
        <v>1391</v>
      </c>
    </row>
    <row r="259" spans="1:22" x14ac:dyDescent="0.25">
      <c r="A259" s="31" t="str">
        <f t="shared" si="3"/>
        <v>100.4.1</v>
      </c>
      <c r="B259" t="s">
        <v>1391</v>
      </c>
      <c r="C259">
        <v>2</v>
      </c>
      <c r="D259" t="s">
        <v>499</v>
      </c>
      <c r="E259" t="s">
        <v>1421</v>
      </c>
      <c r="F259" t="s">
        <v>19</v>
      </c>
      <c r="G259" t="s">
        <v>19</v>
      </c>
      <c r="H259" t="s">
        <v>19</v>
      </c>
      <c r="I259" t="s">
        <v>19</v>
      </c>
      <c r="J259" t="s">
        <v>19</v>
      </c>
      <c r="K259" t="s">
        <v>19</v>
      </c>
      <c r="L259" t="s">
        <v>19</v>
      </c>
      <c r="M259" t="s">
        <v>19</v>
      </c>
      <c r="N259" t="s">
        <v>19</v>
      </c>
      <c r="O259" t="s">
        <v>166</v>
      </c>
      <c r="P259">
        <v>10</v>
      </c>
      <c r="Q259">
        <v>1</v>
      </c>
      <c r="R259" t="s">
        <v>497</v>
      </c>
      <c r="S259" t="s">
        <v>1422</v>
      </c>
      <c r="T259" t="s">
        <v>1932</v>
      </c>
      <c r="U259" t="s">
        <v>1894</v>
      </c>
      <c r="V259" t="s">
        <v>1391</v>
      </c>
    </row>
    <row r="260" spans="1:22" x14ac:dyDescent="0.25">
      <c r="A260" s="31" t="str">
        <f t="shared" ref="A260:A323" si="4">+E260</f>
        <v>100.4.2</v>
      </c>
      <c r="B260" t="s">
        <v>1391</v>
      </c>
      <c r="C260">
        <v>2</v>
      </c>
      <c r="D260" t="s">
        <v>499</v>
      </c>
      <c r="E260" t="s">
        <v>1423</v>
      </c>
      <c r="F260" t="s">
        <v>19</v>
      </c>
      <c r="G260" t="s">
        <v>19</v>
      </c>
      <c r="H260" t="s">
        <v>19</v>
      </c>
      <c r="I260" t="s">
        <v>19</v>
      </c>
      <c r="J260" t="s">
        <v>19</v>
      </c>
      <c r="K260" t="s">
        <v>19</v>
      </c>
      <c r="L260" t="s">
        <v>19</v>
      </c>
      <c r="M260" t="s">
        <v>19</v>
      </c>
      <c r="N260" t="s">
        <v>19</v>
      </c>
      <c r="O260" t="s">
        <v>1838</v>
      </c>
      <c r="P260">
        <v>30</v>
      </c>
      <c r="Q260">
        <v>1</v>
      </c>
      <c r="R260" t="s">
        <v>497</v>
      </c>
      <c r="S260" t="s">
        <v>1839</v>
      </c>
      <c r="T260" t="s">
        <v>1900</v>
      </c>
      <c r="U260" t="s">
        <v>2019</v>
      </c>
      <c r="V260" t="s">
        <v>1391</v>
      </c>
    </row>
    <row r="261" spans="1:22" x14ac:dyDescent="0.25">
      <c r="A261" s="31" t="str">
        <f t="shared" si="4"/>
        <v>100.4.3</v>
      </c>
      <c r="B261" t="s">
        <v>1391</v>
      </c>
      <c r="C261">
        <v>2</v>
      </c>
      <c r="D261" t="s">
        <v>499</v>
      </c>
      <c r="E261" t="s">
        <v>1424</v>
      </c>
      <c r="F261" t="s">
        <v>19</v>
      </c>
      <c r="G261" t="s">
        <v>19</v>
      </c>
      <c r="H261" t="s">
        <v>19</v>
      </c>
      <c r="I261" t="s">
        <v>19</v>
      </c>
      <c r="J261" t="s">
        <v>19</v>
      </c>
      <c r="K261" t="s">
        <v>19</v>
      </c>
      <c r="L261" t="s">
        <v>19</v>
      </c>
      <c r="M261" t="s">
        <v>19</v>
      </c>
      <c r="N261" t="s">
        <v>19</v>
      </c>
      <c r="O261" t="s">
        <v>1840</v>
      </c>
      <c r="P261">
        <v>60</v>
      </c>
      <c r="Q261">
        <v>100</v>
      </c>
      <c r="R261" t="s">
        <v>525</v>
      </c>
      <c r="S261" t="s">
        <v>1393</v>
      </c>
      <c r="T261" t="s">
        <v>1900</v>
      </c>
      <c r="U261" t="s">
        <v>1943</v>
      </c>
      <c r="V261" t="s">
        <v>1391</v>
      </c>
    </row>
    <row r="262" spans="1:22" x14ac:dyDescent="0.25">
      <c r="A262" s="31" t="str">
        <f t="shared" si="4"/>
        <v>100.4.4</v>
      </c>
      <c r="B262" s="159" t="s">
        <v>1391</v>
      </c>
      <c r="C262" s="159">
        <v>2</v>
      </c>
      <c r="D262" s="159" t="s">
        <v>2067</v>
      </c>
      <c r="E262" s="159" t="s">
        <v>1425</v>
      </c>
      <c r="F262" s="159" t="s">
        <v>19</v>
      </c>
      <c r="G262" s="159" t="s">
        <v>19</v>
      </c>
      <c r="H262" s="159" t="s">
        <v>19</v>
      </c>
      <c r="I262" s="159" t="s">
        <v>19</v>
      </c>
      <c r="J262" s="159" t="s">
        <v>19</v>
      </c>
      <c r="K262" s="159" t="s">
        <v>19</v>
      </c>
      <c r="L262" s="159" t="s">
        <v>19</v>
      </c>
      <c r="M262" s="159" t="s">
        <v>19</v>
      </c>
      <c r="N262" s="159" t="s">
        <v>19</v>
      </c>
      <c r="O262" s="159" t="s">
        <v>167</v>
      </c>
      <c r="P262" s="159">
        <v>30</v>
      </c>
      <c r="Q262" s="159">
        <v>1</v>
      </c>
      <c r="R262" s="159" t="s">
        <v>497</v>
      </c>
      <c r="S262" s="159" t="s">
        <v>1402</v>
      </c>
      <c r="T262" s="159" t="s">
        <v>1973</v>
      </c>
      <c r="U262" s="159" t="s">
        <v>1911</v>
      </c>
      <c r="V262" s="159" t="s">
        <v>1391</v>
      </c>
    </row>
    <row r="263" spans="1:22" x14ac:dyDescent="0.25">
      <c r="A263" s="31" t="str">
        <f t="shared" si="4"/>
        <v>100.4.5</v>
      </c>
      <c r="B263" s="159" t="s">
        <v>1391</v>
      </c>
      <c r="C263" s="159">
        <v>2</v>
      </c>
      <c r="D263" s="159" t="s">
        <v>2067</v>
      </c>
      <c r="E263" s="159" t="s">
        <v>1426</v>
      </c>
      <c r="F263" s="159" t="s">
        <v>19</v>
      </c>
      <c r="G263" s="159" t="s">
        <v>19</v>
      </c>
      <c r="H263" s="159" t="s">
        <v>19</v>
      </c>
      <c r="I263" s="159" t="s">
        <v>19</v>
      </c>
      <c r="J263" s="159" t="s">
        <v>19</v>
      </c>
      <c r="K263" s="159" t="s">
        <v>19</v>
      </c>
      <c r="L263" s="159" t="s">
        <v>19</v>
      </c>
      <c r="M263" s="159" t="s">
        <v>19</v>
      </c>
      <c r="N263" s="159" t="s">
        <v>19</v>
      </c>
      <c r="O263" s="159" t="s">
        <v>168</v>
      </c>
      <c r="P263" s="159">
        <v>20</v>
      </c>
      <c r="Q263" s="159">
        <v>1</v>
      </c>
      <c r="R263" s="159" t="s">
        <v>497</v>
      </c>
      <c r="S263" s="159" t="s">
        <v>1427</v>
      </c>
      <c r="T263" s="159" t="s">
        <v>1994</v>
      </c>
      <c r="U263" s="159" t="s">
        <v>1943</v>
      </c>
      <c r="V263" s="159" t="s">
        <v>1391</v>
      </c>
    </row>
    <row r="264" spans="1:22" x14ac:dyDescent="0.25">
      <c r="A264" s="31" t="str">
        <f t="shared" si="4"/>
        <v>2000.1</v>
      </c>
      <c r="B264" t="s">
        <v>1005</v>
      </c>
      <c r="C264">
        <v>1</v>
      </c>
      <c r="D264" t="s">
        <v>492</v>
      </c>
      <c r="E264" t="s">
        <v>1006</v>
      </c>
      <c r="F264" t="s">
        <v>714</v>
      </c>
      <c r="G264" t="s">
        <v>1542</v>
      </c>
      <c r="H264" t="s">
        <v>1543</v>
      </c>
      <c r="I264" t="s">
        <v>1544</v>
      </c>
      <c r="J264" t="s">
        <v>1885</v>
      </c>
      <c r="K264" t="s">
        <v>495</v>
      </c>
      <c r="L264" t="s">
        <v>32</v>
      </c>
      <c r="M264" t="s">
        <v>646</v>
      </c>
      <c r="N264" t="s">
        <v>19</v>
      </c>
      <c r="O264" t="s">
        <v>119</v>
      </c>
      <c r="P264">
        <v>50</v>
      </c>
      <c r="Q264">
        <v>60</v>
      </c>
      <c r="R264" t="s">
        <v>525</v>
      </c>
      <c r="S264" t="s">
        <v>1007</v>
      </c>
      <c r="T264" t="s">
        <v>1912</v>
      </c>
      <c r="U264" t="s">
        <v>1913</v>
      </c>
      <c r="V264" t="s">
        <v>1005</v>
      </c>
    </row>
    <row r="265" spans="1:22" x14ac:dyDescent="0.25">
      <c r="A265" s="31" t="str">
        <f t="shared" si="4"/>
        <v>2000.1.1</v>
      </c>
      <c r="B265" t="s">
        <v>1005</v>
      </c>
      <c r="C265">
        <v>1</v>
      </c>
      <c r="D265" t="s">
        <v>499</v>
      </c>
      <c r="E265" t="s">
        <v>1008</v>
      </c>
      <c r="F265" t="s">
        <v>19</v>
      </c>
      <c r="G265" t="s">
        <v>19</v>
      </c>
      <c r="H265" t="s">
        <v>19</v>
      </c>
      <c r="I265" t="s">
        <v>19</v>
      </c>
      <c r="J265" t="s">
        <v>19</v>
      </c>
      <c r="K265" t="s">
        <v>19</v>
      </c>
      <c r="L265" t="s">
        <v>19</v>
      </c>
      <c r="M265" t="s">
        <v>19</v>
      </c>
      <c r="N265" t="s">
        <v>19</v>
      </c>
      <c r="O265" t="s">
        <v>120</v>
      </c>
      <c r="P265">
        <v>100</v>
      </c>
      <c r="Q265">
        <v>60</v>
      </c>
      <c r="R265" t="s">
        <v>525</v>
      </c>
      <c r="S265" t="s">
        <v>1007</v>
      </c>
      <c r="T265" t="s">
        <v>1912</v>
      </c>
      <c r="U265" t="s">
        <v>1913</v>
      </c>
      <c r="V265" t="s">
        <v>1005</v>
      </c>
    </row>
    <row r="266" spans="1:22" x14ac:dyDescent="0.25">
      <c r="A266" s="31" t="str">
        <f t="shared" si="4"/>
        <v>2000.2</v>
      </c>
      <c r="B266" t="s">
        <v>1005</v>
      </c>
      <c r="C266">
        <v>1</v>
      </c>
      <c r="D266" t="s">
        <v>492</v>
      </c>
      <c r="E266" t="s">
        <v>1009</v>
      </c>
      <c r="F266" t="s">
        <v>19</v>
      </c>
      <c r="G266" t="s">
        <v>1530</v>
      </c>
      <c r="H266" t="s">
        <v>1531</v>
      </c>
      <c r="I266" t="s">
        <v>1532</v>
      </c>
      <c r="J266" t="s">
        <v>1885</v>
      </c>
      <c r="K266" t="s">
        <v>512</v>
      </c>
      <c r="L266" t="s">
        <v>19</v>
      </c>
      <c r="M266" t="s">
        <v>646</v>
      </c>
      <c r="N266" t="s">
        <v>19</v>
      </c>
      <c r="O266" t="s">
        <v>131</v>
      </c>
      <c r="P266">
        <v>10</v>
      </c>
      <c r="Q266">
        <v>1</v>
      </c>
      <c r="R266" t="s">
        <v>497</v>
      </c>
      <c r="S266" t="s">
        <v>1010</v>
      </c>
      <c r="T266" t="s">
        <v>1900</v>
      </c>
      <c r="U266" t="s">
        <v>1915</v>
      </c>
      <c r="V266" t="s">
        <v>1011</v>
      </c>
    </row>
    <row r="267" spans="1:22" x14ac:dyDescent="0.25">
      <c r="A267" s="31" t="str">
        <f t="shared" si="4"/>
        <v>2000.2.1</v>
      </c>
      <c r="B267" t="s">
        <v>1005</v>
      </c>
      <c r="C267">
        <v>1</v>
      </c>
      <c r="D267" t="s">
        <v>1545</v>
      </c>
      <c r="E267" t="s">
        <v>1012</v>
      </c>
      <c r="F267" t="s">
        <v>19</v>
      </c>
      <c r="G267" t="s">
        <v>19</v>
      </c>
      <c r="H267" t="s">
        <v>19</v>
      </c>
      <c r="I267" t="s">
        <v>19</v>
      </c>
      <c r="J267" t="s">
        <v>19</v>
      </c>
      <c r="K267" t="s">
        <v>19</v>
      </c>
      <c r="L267" t="s">
        <v>19</v>
      </c>
      <c r="M267" t="s">
        <v>19</v>
      </c>
      <c r="N267" t="s">
        <v>19</v>
      </c>
      <c r="O267" t="s">
        <v>132</v>
      </c>
      <c r="P267">
        <v>0</v>
      </c>
      <c r="Q267">
        <v>1</v>
      </c>
      <c r="R267" t="s">
        <v>497</v>
      </c>
      <c r="S267" t="s">
        <v>1013</v>
      </c>
      <c r="T267" t="s">
        <v>1900</v>
      </c>
      <c r="U267" t="s">
        <v>1903</v>
      </c>
      <c r="V267" t="s">
        <v>721</v>
      </c>
    </row>
    <row r="268" spans="1:22" x14ac:dyDescent="0.25">
      <c r="A268" s="31" t="str">
        <f t="shared" si="4"/>
        <v>2000.2.2</v>
      </c>
      <c r="B268" t="s">
        <v>1005</v>
      </c>
      <c r="C268">
        <v>1</v>
      </c>
      <c r="D268" t="s">
        <v>499</v>
      </c>
      <c r="E268" t="s">
        <v>1014</v>
      </c>
      <c r="F268" t="s">
        <v>19</v>
      </c>
      <c r="G268" t="s">
        <v>19</v>
      </c>
      <c r="H268" t="s">
        <v>19</v>
      </c>
      <c r="I268" t="s">
        <v>19</v>
      </c>
      <c r="J268" t="s">
        <v>19</v>
      </c>
      <c r="K268" t="s">
        <v>19</v>
      </c>
      <c r="L268" t="s">
        <v>19</v>
      </c>
      <c r="M268" t="s">
        <v>19</v>
      </c>
      <c r="N268" t="s">
        <v>19</v>
      </c>
      <c r="O268" t="s">
        <v>133</v>
      </c>
      <c r="P268">
        <v>50</v>
      </c>
      <c r="Q268">
        <v>1</v>
      </c>
      <c r="R268" t="s">
        <v>497</v>
      </c>
      <c r="S268" t="s">
        <v>1015</v>
      </c>
      <c r="T268" t="s">
        <v>1888</v>
      </c>
      <c r="U268" t="s">
        <v>1993</v>
      </c>
      <c r="V268" t="s">
        <v>1011</v>
      </c>
    </row>
    <row r="269" spans="1:22" x14ac:dyDescent="0.25">
      <c r="A269" s="31" t="str">
        <f t="shared" si="4"/>
        <v>2000.2.3</v>
      </c>
      <c r="B269" t="s">
        <v>1005</v>
      </c>
      <c r="C269">
        <v>1</v>
      </c>
      <c r="D269" t="s">
        <v>1545</v>
      </c>
      <c r="E269" t="s">
        <v>1016</v>
      </c>
      <c r="F269" t="s">
        <v>19</v>
      </c>
      <c r="G269" t="s">
        <v>19</v>
      </c>
      <c r="H269" t="s">
        <v>19</v>
      </c>
      <c r="I269" t="s">
        <v>19</v>
      </c>
      <c r="J269" t="s">
        <v>19</v>
      </c>
      <c r="K269" t="s">
        <v>19</v>
      </c>
      <c r="L269" t="s">
        <v>19</v>
      </c>
      <c r="M269" t="s">
        <v>19</v>
      </c>
      <c r="N269" t="s">
        <v>19</v>
      </c>
      <c r="O269" t="s">
        <v>134</v>
      </c>
      <c r="P269">
        <v>0</v>
      </c>
      <c r="Q269">
        <v>1</v>
      </c>
      <c r="R269" t="s">
        <v>497</v>
      </c>
      <c r="S269" t="s">
        <v>1017</v>
      </c>
      <c r="T269" t="s">
        <v>1890</v>
      </c>
      <c r="U269" t="s">
        <v>1911</v>
      </c>
      <c r="V269" t="s">
        <v>721</v>
      </c>
    </row>
    <row r="270" spans="1:22" x14ac:dyDescent="0.25">
      <c r="A270" s="31" t="str">
        <f t="shared" si="4"/>
        <v>2000.2.4</v>
      </c>
      <c r="B270" t="s">
        <v>1005</v>
      </c>
      <c r="C270">
        <v>1</v>
      </c>
      <c r="D270" t="s">
        <v>499</v>
      </c>
      <c r="E270" t="s">
        <v>1018</v>
      </c>
      <c r="F270" t="s">
        <v>19</v>
      </c>
      <c r="G270" t="s">
        <v>19</v>
      </c>
      <c r="H270" t="s">
        <v>19</v>
      </c>
      <c r="I270" t="s">
        <v>19</v>
      </c>
      <c r="J270" t="s">
        <v>19</v>
      </c>
      <c r="K270" t="s">
        <v>19</v>
      </c>
      <c r="L270" t="s">
        <v>19</v>
      </c>
      <c r="M270" t="s">
        <v>19</v>
      </c>
      <c r="N270" t="s">
        <v>19</v>
      </c>
      <c r="O270" t="s">
        <v>135</v>
      </c>
      <c r="P270">
        <v>50</v>
      </c>
      <c r="Q270">
        <v>1</v>
      </c>
      <c r="R270" t="s">
        <v>497</v>
      </c>
      <c r="S270" t="s">
        <v>1010</v>
      </c>
      <c r="T270" t="s">
        <v>1978</v>
      </c>
      <c r="U270" t="s">
        <v>1915</v>
      </c>
      <c r="V270" t="s">
        <v>1011</v>
      </c>
    </row>
    <row r="271" spans="1:22" x14ac:dyDescent="0.25">
      <c r="A271" s="31" t="str">
        <f t="shared" si="4"/>
        <v>2000.3</v>
      </c>
      <c r="B271" t="s">
        <v>1005</v>
      </c>
      <c r="C271">
        <v>1</v>
      </c>
      <c r="D271" t="s">
        <v>492</v>
      </c>
      <c r="E271" t="s">
        <v>1019</v>
      </c>
      <c r="F271" t="s">
        <v>494</v>
      </c>
      <c r="G271" t="s">
        <v>1533</v>
      </c>
      <c r="H271" t="s">
        <v>1534</v>
      </c>
      <c r="I271" t="s">
        <v>1535</v>
      </c>
      <c r="J271" t="s">
        <v>1925</v>
      </c>
      <c r="K271" t="s">
        <v>512</v>
      </c>
      <c r="L271" t="s">
        <v>19</v>
      </c>
      <c r="M271" t="s">
        <v>1020</v>
      </c>
      <c r="N271" t="s">
        <v>19</v>
      </c>
      <c r="O271" t="s">
        <v>127</v>
      </c>
      <c r="P271">
        <v>10</v>
      </c>
      <c r="Q271">
        <v>1</v>
      </c>
      <c r="R271" t="s">
        <v>497</v>
      </c>
      <c r="S271" t="s">
        <v>1021</v>
      </c>
      <c r="T271" t="s">
        <v>1886</v>
      </c>
      <c r="U271" t="s">
        <v>1887</v>
      </c>
      <c r="V271" t="s">
        <v>1022</v>
      </c>
    </row>
    <row r="272" spans="1:22" x14ac:dyDescent="0.25">
      <c r="A272" s="31" t="str">
        <f t="shared" si="4"/>
        <v>2000.3.1</v>
      </c>
      <c r="B272" t="s">
        <v>1005</v>
      </c>
      <c r="C272">
        <v>1</v>
      </c>
      <c r="D272" t="s">
        <v>499</v>
      </c>
      <c r="E272" t="s">
        <v>1023</v>
      </c>
      <c r="F272" t="s">
        <v>19</v>
      </c>
      <c r="G272" t="s">
        <v>19</v>
      </c>
      <c r="H272" t="s">
        <v>19</v>
      </c>
      <c r="I272" t="s">
        <v>19</v>
      </c>
      <c r="J272" t="s">
        <v>19</v>
      </c>
      <c r="K272" t="s">
        <v>19</v>
      </c>
      <c r="L272" t="s">
        <v>19</v>
      </c>
      <c r="M272" t="s">
        <v>19</v>
      </c>
      <c r="N272" t="s">
        <v>19</v>
      </c>
      <c r="O272" t="s">
        <v>128</v>
      </c>
      <c r="P272">
        <v>10</v>
      </c>
      <c r="Q272">
        <v>1</v>
      </c>
      <c r="R272" t="s">
        <v>497</v>
      </c>
      <c r="S272" t="s">
        <v>1024</v>
      </c>
      <c r="T272" t="s">
        <v>1886</v>
      </c>
      <c r="U272" t="s">
        <v>1894</v>
      </c>
      <c r="V272" t="s">
        <v>1022</v>
      </c>
    </row>
    <row r="273" spans="1:22" x14ac:dyDescent="0.25">
      <c r="A273" s="31" t="str">
        <f t="shared" si="4"/>
        <v>2000.3.2</v>
      </c>
      <c r="B273" t="s">
        <v>1005</v>
      </c>
      <c r="C273">
        <v>1</v>
      </c>
      <c r="D273" t="s">
        <v>499</v>
      </c>
      <c r="E273" t="s">
        <v>1025</v>
      </c>
      <c r="F273" t="s">
        <v>19</v>
      </c>
      <c r="G273" t="s">
        <v>19</v>
      </c>
      <c r="H273" t="s">
        <v>19</v>
      </c>
      <c r="I273" t="s">
        <v>19</v>
      </c>
      <c r="J273" t="s">
        <v>19</v>
      </c>
      <c r="K273" t="s">
        <v>19</v>
      </c>
      <c r="L273" t="s">
        <v>19</v>
      </c>
      <c r="M273" t="s">
        <v>19</v>
      </c>
      <c r="N273" t="s">
        <v>19</v>
      </c>
      <c r="O273" t="s">
        <v>129</v>
      </c>
      <c r="P273">
        <v>60</v>
      </c>
      <c r="Q273">
        <v>8</v>
      </c>
      <c r="R273" t="s">
        <v>497</v>
      </c>
      <c r="S273" t="s">
        <v>1026</v>
      </c>
      <c r="T273" t="s">
        <v>1900</v>
      </c>
      <c r="U273" t="s">
        <v>1915</v>
      </c>
      <c r="V273" t="s">
        <v>1005</v>
      </c>
    </row>
    <row r="274" spans="1:22" x14ac:dyDescent="0.25">
      <c r="A274" s="31" t="str">
        <f t="shared" si="4"/>
        <v>2000.3.3</v>
      </c>
      <c r="B274" t="s">
        <v>1005</v>
      </c>
      <c r="C274">
        <v>1</v>
      </c>
      <c r="D274" t="s">
        <v>499</v>
      </c>
      <c r="E274" t="s">
        <v>1027</v>
      </c>
      <c r="F274" t="s">
        <v>19</v>
      </c>
      <c r="G274" t="s">
        <v>19</v>
      </c>
      <c r="H274" t="s">
        <v>19</v>
      </c>
      <c r="I274" t="s">
        <v>19</v>
      </c>
      <c r="J274" t="s">
        <v>19</v>
      </c>
      <c r="K274" t="s">
        <v>19</v>
      </c>
      <c r="L274" t="s">
        <v>19</v>
      </c>
      <c r="M274" t="s">
        <v>19</v>
      </c>
      <c r="N274" t="s">
        <v>19</v>
      </c>
      <c r="O274" t="s">
        <v>130</v>
      </c>
      <c r="P274">
        <v>30</v>
      </c>
      <c r="Q274">
        <v>1</v>
      </c>
      <c r="R274" t="s">
        <v>497</v>
      </c>
      <c r="S274" t="s">
        <v>1028</v>
      </c>
      <c r="T274" t="s">
        <v>1945</v>
      </c>
      <c r="U274" t="s">
        <v>1887</v>
      </c>
      <c r="V274" t="s">
        <v>1022</v>
      </c>
    </row>
    <row r="275" spans="1:22" x14ac:dyDescent="0.25">
      <c r="A275" s="31" t="str">
        <f t="shared" si="4"/>
        <v>2000.4</v>
      </c>
      <c r="B275" t="s">
        <v>1005</v>
      </c>
      <c r="C275">
        <v>1</v>
      </c>
      <c r="D275" t="s">
        <v>492</v>
      </c>
      <c r="E275" t="s">
        <v>1029</v>
      </c>
      <c r="F275" t="s">
        <v>511</v>
      </c>
      <c r="G275" t="s">
        <v>1533</v>
      </c>
      <c r="H275" t="s">
        <v>1534</v>
      </c>
      <c r="I275" t="s">
        <v>1535</v>
      </c>
      <c r="J275" t="s">
        <v>19</v>
      </c>
      <c r="K275" t="s">
        <v>512</v>
      </c>
      <c r="L275" t="s">
        <v>19</v>
      </c>
      <c r="M275" t="s">
        <v>1020</v>
      </c>
      <c r="N275" t="s">
        <v>19</v>
      </c>
      <c r="O275" t="s">
        <v>433</v>
      </c>
      <c r="P275">
        <v>10</v>
      </c>
      <c r="Q275">
        <v>1</v>
      </c>
      <c r="R275" t="s">
        <v>497</v>
      </c>
      <c r="S275" t="s">
        <v>1017</v>
      </c>
      <c r="T275" t="s">
        <v>1893</v>
      </c>
      <c r="U275" t="s">
        <v>1887</v>
      </c>
      <c r="V275" t="s">
        <v>1030</v>
      </c>
    </row>
    <row r="276" spans="1:22" x14ac:dyDescent="0.25">
      <c r="A276" s="31" t="str">
        <f t="shared" si="4"/>
        <v>2000.4.1</v>
      </c>
      <c r="B276" t="s">
        <v>1005</v>
      </c>
      <c r="C276">
        <v>1</v>
      </c>
      <c r="D276" t="s">
        <v>499</v>
      </c>
      <c r="E276" t="s">
        <v>1031</v>
      </c>
      <c r="F276" t="s">
        <v>19</v>
      </c>
      <c r="G276" t="s">
        <v>19</v>
      </c>
      <c r="H276" t="s">
        <v>19</v>
      </c>
      <c r="I276" t="s">
        <v>19</v>
      </c>
      <c r="J276" t="s">
        <v>19</v>
      </c>
      <c r="K276" t="s">
        <v>19</v>
      </c>
      <c r="L276" t="s">
        <v>19</v>
      </c>
      <c r="M276" t="s">
        <v>19</v>
      </c>
      <c r="N276" t="s">
        <v>19</v>
      </c>
      <c r="O276" t="s">
        <v>434</v>
      </c>
      <c r="P276">
        <v>40</v>
      </c>
      <c r="Q276">
        <v>1</v>
      </c>
      <c r="R276" t="s">
        <v>497</v>
      </c>
      <c r="S276" t="s">
        <v>1032</v>
      </c>
      <c r="T276" t="s">
        <v>1893</v>
      </c>
      <c r="U276" t="s">
        <v>1894</v>
      </c>
      <c r="V276" t="s">
        <v>1033</v>
      </c>
    </row>
    <row r="277" spans="1:22" x14ac:dyDescent="0.25">
      <c r="A277" s="31" t="str">
        <f t="shared" si="4"/>
        <v>2000.4.2</v>
      </c>
      <c r="B277" t="s">
        <v>1005</v>
      </c>
      <c r="C277">
        <v>1</v>
      </c>
      <c r="D277" t="s">
        <v>1545</v>
      </c>
      <c r="E277" t="s">
        <v>1034</v>
      </c>
      <c r="F277" t="s">
        <v>19</v>
      </c>
      <c r="G277" t="s">
        <v>19</v>
      </c>
      <c r="H277" t="s">
        <v>19</v>
      </c>
      <c r="I277" t="s">
        <v>19</v>
      </c>
      <c r="J277" t="s">
        <v>19</v>
      </c>
      <c r="K277" t="s">
        <v>19</v>
      </c>
      <c r="L277" t="s">
        <v>19</v>
      </c>
      <c r="M277" t="s">
        <v>19</v>
      </c>
      <c r="N277" t="s">
        <v>19</v>
      </c>
      <c r="O277" t="s">
        <v>435</v>
      </c>
      <c r="P277">
        <v>0</v>
      </c>
      <c r="Q277">
        <v>1</v>
      </c>
      <c r="R277" t="s">
        <v>497</v>
      </c>
      <c r="S277" t="s">
        <v>1035</v>
      </c>
      <c r="T277" t="s">
        <v>1893</v>
      </c>
      <c r="U277" t="s">
        <v>1894</v>
      </c>
      <c r="V277" t="s">
        <v>1036</v>
      </c>
    </row>
    <row r="278" spans="1:22" x14ac:dyDescent="0.25">
      <c r="A278" s="31" t="str">
        <f t="shared" si="4"/>
        <v>2000.4.3</v>
      </c>
      <c r="B278" t="s">
        <v>1005</v>
      </c>
      <c r="C278">
        <v>1</v>
      </c>
      <c r="D278" t="s">
        <v>499</v>
      </c>
      <c r="E278" t="s">
        <v>1037</v>
      </c>
      <c r="F278" t="s">
        <v>19</v>
      </c>
      <c r="G278" t="s">
        <v>19</v>
      </c>
      <c r="H278" t="s">
        <v>19</v>
      </c>
      <c r="I278" t="s">
        <v>19</v>
      </c>
      <c r="J278" t="s">
        <v>19</v>
      </c>
      <c r="K278" t="s">
        <v>19</v>
      </c>
      <c r="L278" t="s">
        <v>19</v>
      </c>
      <c r="M278" t="s">
        <v>19</v>
      </c>
      <c r="N278" t="s">
        <v>19</v>
      </c>
      <c r="O278" t="s">
        <v>436</v>
      </c>
      <c r="P278">
        <v>30</v>
      </c>
      <c r="Q278">
        <v>1</v>
      </c>
      <c r="R278" t="s">
        <v>497</v>
      </c>
      <c r="S278" t="s">
        <v>1013</v>
      </c>
      <c r="T278" t="s">
        <v>1900</v>
      </c>
      <c r="U278" t="s">
        <v>1889</v>
      </c>
      <c r="V278" t="s">
        <v>1033</v>
      </c>
    </row>
    <row r="279" spans="1:22" x14ac:dyDescent="0.25">
      <c r="A279" s="31" t="str">
        <f t="shared" si="4"/>
        <v>2000.4.4</v>
      </c>
      <c r="B279" t="s">
        <v>1005</v>
      </c>
      <c r="C279">
        <v>1</v>
      </c>
      <c r="D279" t="s">
        <v>499</v>
      </c>
      <c r="E279" t="s">
        <v>1038</v>
      </c>
      <c r="F279" t="s">
        <v>19</v>
      </c>
      <c r="G279" t="s">
        <v>19</v>
      </c>
      <c r="H279" t="s">
        <v>19</v>
      </c>
      <c r="I279" t="s">
        <v>19</v>
      </c>
      <c r="J279" t="s">
        <v>19</v>
      </c>
      <c r="K279" t="s">
        <v>19</v>
      </c>
      <c r="L279" t="s">
        <v>19</v>
      </c>
      <c r="M279" t="s">
        <v>19</v>
      </c>
      <c r="N279" t="s">
        <v>19</v>
      </c>
      <c r="O279" t="s">
        <v>437</v>
      </c>
      <c r="P279">
        <v>30</v>
      </c>
      <c r="Q279">
        <v>1</v>
      </c>
      <c r="R279" t="s">
        <v>497</v>
      </c>
      <c r="S279" t="s">
        <v>1017</v>
      </c>
      <c r="T279" t="s">
        <v>1922</v>
      </c>
      <c r="U279" t="s">
        <v>1887</v>
      </c>
      <c r="V279" t="s">
        <v>1033</v>
      </c>
    </row>
    <row r="280" spans="1:22" x14ac:dyDescent="0.25">
      <c r="A280" s="31" t="str">
        <f t="shared" si="4"/>
        <v>2000.5</v>
      </c>
      <c r="B280" t="s">
        <v>1005</v>
      </c>
      <c r="C280">
        <v>1</v>
      </c>
      <c r="D280" t="s">
        <v>492</v>
      </c>
      <c r="E280" t="s">
        <v>1039</v>
      </c>
      <c r="F280" t="s">
        <v>494</v>
      </c>
      <c r="G280" t="s">
        <v>1533</v>
      </c>
      <c r="H280" t="s">
        <v>1534</v>
      </c>
      <c r="I280" t="s">
        <v>1535</v>
      </c>
      <c r="J280" t="s">
        <v>1925</v>
      </c>
      <c r="K280" t="s">
        <v>512</v>
      </c>
      <c r="L280" t="s">
        <v>20</v>
      </c>
      <c r="M280" t="s">
        <v>542</v>
      </c>
      <c r="N280" t="s">
        <v>19</v>
      </c>
      <c r="O280" t="s">
        <v>407</v>
      </c>
      <c r="P280">
        <v>10</v>
      </c>
      <c r="Q280">
        <v>4</v>
      </c>
      <c r="R280" t="s">
        <v>497</v>
      </c>
      <c r="S280" t="s">
        <v>1040</v>
      </c>
      <c r="T280" t="s">
        <v>2020</v>
      </c>
      <c r="U280" t="s">
        <v>1887</v>
      </c>
      <c r="V280" t="s">
        <v>1041</v>
      </c>
    </row>
    <row r="281" spans="1:22" x14ac:dyDescent="0.25">
      <c r="A281" s="31" t="str">
        <f t="shared" si="4"/>
        <v>2000.5.1</v>
      </c>
      <c r="B281" t="s">
        <v>1005</v>
      </c>
      <c r="C281">
        <v>1</v>
      </c>
      <c r="D281" t="s">
        <v>499</v>
      </c>
      <c r="E281" t="s">
        <v>1042</v>
      </c>
      <c r="F281" t="s">
        <v>19</v>
      </c>
      <c r="G281" t="s">
        <v>19</v>
      </c>
      <c r="H281" t="s">
        <v>19</v>
      </c>
      <c r="I281" t="s">
        <v>19</v>
      </c>
      <c r="J281" t="s">
        <v>19</v>
      </c>
      <c r="K281" t="s">
        <v>19</v>
      </c>
      <c r="L281" t="s">
        <v>19</v>
      </c>
      <c r="M281" t="s">
        <v>19</v>
      </c>
      <c r="N281" t="s">
        <v>19</v>
      </c>
      <c r="O281" t="s">
        <v>408</v>
      </c>
      <c r="P281">
        <v>50</v>
      </c>
      <c r="Q281">
        <v>4</v>
      </c>
      <c r="R281" t="s">
        <v>497</v>
      </c>
      <c r="S281" t="s">
        <v>1043</v>
      </c>
      <c r="T281" t="s">
        <v>2020</v>
      </c>
      <c r="U281" t="s">
        <v>1887</v>
      </c>
      <c r="V281" t="s">
        <v>1041</v>
      </c>
    </row>
    <row r="282" spans="1:22" x14ac:dyDescent="0.25">
      <c r="A282" s="31" t="str">
        <f t="shared" si="4"/>
        <v>2000.5.2</v>
      </c>
      <c r="B282" t="s">
        <v>1005</v>
      </c>
      <c r="C282">
        <v>1</v>
      </c>
      <c r="D282" t="s">
        <v>499</v>
      </c>
      <c r="E282" t="s">
        <v>1044</v>
      </c>
      <c r="F282" t="s">
        <v>19</v>
      </c>
      <c r="G282" t="s">
        <v>19</v>
      </c>
      <c r="H282" t="s">
        <v>19</v>
      </c>
      <c r="I282" t="s">
        <v>19</v>
      </c>
      <c r="J282" t="s">
        <v>19</v>
      </c>
      <c r="K282" t="s">
        <v>19</v>
      </c>
      <c r="L282" t="s">
        <v>19</v>
      </c>
      <c r="M282" t="s">
        <v>19</v>
      </c>
      <c r="N282" t="s">
        <v>19</v>
      </c>
      <c r="O282" t="s">
        <v>409</v>
      </c>
      <c r="P282">
        <v>50</v>
      </c>
      <c r="Q282">
        <v>4</v>
      </c>
      <c r="R282" t="s">
        <v>497</v>
      </c>
      <c r="S282" t="s">
        <v>1040</v>
      </c>
      <c r="T282" t="s">
        <v>1888</v>
      </c>
      <c r="U282" t="s">
        <v>1887</v>
      </c>
      <c r="V282" t="s">
        <v>1041</v>
      </c>
    </row>
    <row r="283" spans="1:22" x14ac:dyDescent="0.25">
      <c r="A283" s="31" t="str">
        <f t="shared" si="4"/>
        <v>2000.6</v>
      </c>
      <c r="B283" t="s">
        <v>1005</v>
      </c>
      <c r="C283">
        <v>1</v>
      </c>
      <c r="D283" t="s">
        <v>492</v>
      </c>
      <c r="E283" t="s">
        <v>1045</v>
      </c>
      <c r="F283" t="s">
        <v>494</v>
      </c>
      <c r="G283" t="s">
        <v>1527</v>
      </c>
      <c r="H283" t="s">
        <v>1534</v>
      </c>
      <c r="I283" t="s">
        <v>1529</v>
      </c>
      <c r="J283" t="s">
        <v>19</v>
      </c>
      <c r="K283" t="s">
        <v>512</v>
      </c>
      <c r="L283" t="s">
        <v>19</v>
      </c>
      <c r="M283" t="s">
        <v>1499</v>
      </c>
      <c r="N283" t="s">
        <v>19</v>
      </c>
      <c r="O283" t="s">
        <v>1843</v>
      </c>
      <c r="P283">
        <v>10</v>
      </c>
      <c r="Q283">
        <v>2</v>
      </c>
      <c r="R283" t="s">
        <v>497</v>
      </c>
      <c r="S283" t="s">
        <v>1844</v>
      </c>
      <c r="T283" t="s">
        <v>1893</v>
      </c>
      <c r="U283" t="s">
        <v>1976</v>
      </c>
      <c r="V283" t="s">
        <v>1046</v>
      </c>
    </row>
    <row r="284" spans="1:22" x14ac:dyDescent="0.25">
      <c r="A284" s="31" t="str">
        <f t="shared" si="4"/>
        <v>2000.6.1</v>
      </c>
      <c r="B284" t="s">
        <v>1005</v>
      </c>
      <c r="C284">
        <v>1</v>
      </c>
      <c r="D284" t="s">
        <v>1545</v>
      </c>
      <c r="E284" t="s">
        <v>1047</v>
      </c>
      <c r="F284" t="s">
        <v>19</v>
      </c>
      <c r="G284" t="s">
        <v>19</v>
      </c>
      <c r="H284" t="s">
        <v>19</v>
      </c>
      <c r="I284" t="s">
        <v>19</v>
      </c>
      <c r="J284" t="s">
        <v>19</v>
      </c>
      <c r="K284" t="s">
        <v>19</v>
      </c>
      <c r="L284" t="s">
        <v>19</v>
      </c>
      <c r="M284" t="s">
        <v>19</v>
      </c>
      <c r="N284" t="s">
        <v>19</v>
      </c>
      <c r="O284" t="s">
        <v>465</v>
      </c>
      <c r="P284">
        <v>0</v>
      </c>
      <c r="Q284">
        <v>2</v>
      </c>
      <c r="R284" t="s">
        <v>497</v>
      </c>
      <c r="S284" t="s">
        <v>1048</v>
      </c>
      <c r="T284" t="s">
        <v>1893</v>
      </c>
      <c r="U284" t="s">
        <v>1993</v>
      </c>
      <c r="V284" t="s">
        <v>1049</v>
      </c>
    </row>
    <row r="285" spans="1:22" x14ac:dyDescent="0.25">
      <c r="A285" s="31" t="str">
        <f t="shared" si="4"/>
        <v>2000.6.2</v>
      </c>
      <c r="B285" t="s">
        <v>1005</v>
      </c>
      <c r="C285">
        <v>1</v>
      </c>
      <c r="D285" t="s">
        <v>1545</v>
      </c>
      <c r="E285" t="s">
        <v>1050</v>
      </c>
      <c r="F285" t="s">
        <v>19</v>
      </c>
      <c r="G285" t="s">
        <v>19</v>
      </c>
      <c r="H285" t="s">
        <v>19</v>
      </c>
      <c r="I285" t="s">
        <v>19</v>
      </c>
      <c r="J285" t="s">
        <v>19</v>
      </c>
      <c r="K285" t="s">
        <v>19</v>
      </c>
      <c r="L285" t="s">
        <v>19</v>
      </c>
      <c r="M285" t="s">
        <v>19</v>
      </c>
      <c r="N285" t="s">
        <v>19</v>
      </c>
      <c r="O285" t="s">
        <v>466</v>
      </c>
      <c r="P285">
        <v>0</v>
      </c>
      <c r="Q285">
        <v>2</v>
      </c>
      <c r="R285" t="s">
        <v>497</v>
      </c>
      <c r="S285" t="s">
        <v>1051</v>
      </c>
      <c r="T285" t="s">
        <v>1893</v>
      </c>
      <c r="U285" t="s">
        <v>1993</v>
      </c>
      <c r="V285" t="s">
        <v>1049</v>
      </c>
    </row>
    <row r="286" spans="1:22" x14ac:dyDescent="0.25">
      <c r="A286" s="31" t="str">
        <f t="shared" si="4"/>
        <v>2000.6.3</v>
      </c>
      <c r="B286" t="s">
        <v>1005</v>
      </c>
      <c r="C286">
        <v>1</v>
      </c>
      <c r="D286" t="s">
        <v>499</v>
      </c>
      <c r="E286" t="s">
        <v>1052</v>
      </c>
      <c r="F286" t="s">
        <v>19</v>
      </c>
      <c r="G286" t="s">
        <v>19</v>
      </c>
      <c r="H286" t="s">
        <v>19</v>
      </c>
      <c r="I286" t="s">
        <v>19</v>
      </c>
      <c r="J286" t="s">
        <v>19</v>
      </c>
      <c r="K286" t="s">
        <v>19</v>
      </c>
      <c r="L286" t="s">
        <v>19</v>
      </c>
      <c r="M286" t="s">
        <v>19</v>
      </c>
      <c r="N286" t="s">
        <v>19</v>
      </c>
      <c r="O286" t="s">
        <v>1845</v>
      </c>
      <c r="P286">
        <v>50</v>
      </c>
      <c r="Q286">
        <v>2</v>
      </c>
      <c r="R286" t="s">
        <v>497</v>
      </c>
      <c r="S286" t="s">
        <v>1846</v>
      </c>
      <c r="T286" t="s">
        <v>1890</v>
      </c>
      <c r="U286" t="s">
        <v>1931</v>
      </c>
      <c r="V286" t="s">
        <v>1005</v>
      </c>
    </row>
    <row r="287" spans="1:22" x14ac:dyDescent="0.25">
      <c r="A287" s="31" t="str">
        <f t="shared" si="4"/>
        <v>2000.6.4</v>
      </c>
      <c r="B287" t="s">
        <v>1005</v>
      </c>
      <c r="C287">
        <v>1</v>
      </c>
      <c r="D287" t="s">
        <v>499</v>
      </c>
      <c r="E287" t="s">
        <v>1053</v>
      </c>
      <c r="F287" t="s">
        <v>19</v>
      </c>
      <c r="G287" t="s">
        <v>19</v>
      </c>
      <c r="H287" t="s">
        <v>19</v>
      </c>
      <c r="I287" t="s">
        <v>19</v>
      </c>
      <c r="J287" t="s">
        <v>19</v>
      </c>
      <c r="K287" t="s">
        <v>19</v>
      </c>
      <c r="L287" t="s">
        <v>19</v>
      </c>
      <c r="M287" t="s">
        <v>19</v>
      </c>
      <c r="N287" t="s">
        <v>19</v>
      </c>
      <c r="O287" t="s">
        <v>1847</v>
      </c>
      <c r="P287">
        <v>50</v>
      </c>
      <c r="Q287">
        <v>2</v>
      </c>
      <c r="R287" t="s">
        <v>497</v>
      </c>
      <c r="S287" t="s">
        <v>1846</v>
      </c>
      <c r="T287" t="s">
        <v>1891</v>
      </c>
      <c r="U287" t="s">
        <v>1976</v>
      </c>
      <c r="V287" t="s">
        <v>1005</v>
      </c>
    </row>
    <row r="288" spans="1:22" x14ac:dyDescent="0.25">
      <c r="A288" s="31" t="str">
        <f t="shared" si="4"/>
        <v>72.1</v>
      </c>
      <c r="B288" t="s">
        <v>943</v>
      </c>
      <c r="C288">
        <v>2</v>
      </c>
      <c r="D288" t="s">
        <v>492</v>
      </c>
      <c r="E288" t="s">
        <v>944</v>
      </c>
      <c r="F288" t="s">
        <v>494</v>
      </c>
      <c r="G288" t="s">
        <v>1527</v>
      </c>
      <c r="H288" t="s">
        <v>1537</v>
      </c>
      <c r="I288" t="s">
        <v>1529</v>
      </c>
      <c r="J288" t="s">
        <v>19</v>
      </c>
      <c r="K288" t="s">
        <v>495</v>
      </c>
      <c r="L288" t="s">
        <v>22</v>
      </c>
      <c r="M288" t="s">
        <v>730</v>
      </c>
      <c r="N288" t="s">
        <v>19</v>
      </c>
      <c r="O288" t="s">
        <v>339</v>
      </c>
      <c r="P288">
        <v>30</v>
      </c>
      <c r="Q288">
        <v>100</v>
      </c>
      <c r="R288" t="s">
        <v>525</v>
      </c>
      <c r="S288" t="s">
        <v>945</v>
      </c>
      <c r="T288" t="s">
        <v>1914</v>
      </c>
      <c r="U288" t="s">
        <v>2001</v>
      </c>
      <c r="V288" t="s">
        <v>943</v>
      </c>
    </row>
    <row r="289" spans="1:22" x14ac:dyDescent="0.25">
      <c r="A289" s="31" t="str">
        <f t="shared" si="4"/>
        <v>72.1.1</v>
      </c>
      <c r="B289" t="s">
        <v>943</v>
      </c>
      <c r="C289">
        <v>2</v>
      </c>
      <c r="D289" t="s">
        <v>499</v>
      </c>
      <c r="E289" t="s">
        <v>946</v>
      </c>
      <c r="F289" t="s">
        <v>19</v>
      </c>
      <c r="G289" t="s">
        <v>19</v>
      </c>
      <c r="H289" t="s">
        <v>19</v>
      </c>
      <c r="I289" t="s">
        <v>19</v>
      </c>
      <c r="J289" t="s">
        <v>19</v>
      </c>
      <c r="K289" t="s">
        <v>19</v>
      </c>
      <c r="L289" t="s">
        <v>19</v>
      </c>
      <c r="M289" t="s">
        <v>19</v>
      </c>
      <c r="N289" t="s">
        <v>19</v>
      </c>
      <c r="O289" t="s">
        <v>340</v>
      </c>
      <c r="P289">
        <v>10</v>
      </c>
      <c r="Q289">
        <v>1</v>
      </c>
      <c r="R289" t="s">
        <v>497</v>
      </c>
      <c r="S289" t="s">
        <v>947</v>
      </c>
      <c r="T289" t="s">
        <v>1914</v>
      </c>
      <c r="U289" t="s">
        <v>1950</v>
      </c>
      <c r="V289" t="s">
        <v>943</v>
      </c>
    </row>
    <row r="290" spans="1:22" x14ac:dyDescent="0.25">
      <c r="A290" s="31" t="str">
        <f t="shared" si="4"/>
        <v>72.1.2</v>
      </c>
      <c r="B290" t="s">
        <v>943</v>
      </c>
      <c r="C290">
        <v>2</v>
      </c>
      <c r="D290" t="s">
        <v>499</v>
      </c>
      <c r="E290" t="s">
        <v>948</v>
      </c>
      <c r="F290" t="s">
        <v>19</v>
      </c>
      <c r="G290" t="s">
        <v>19</v>
      </c>
      <c r="H290" t="s">
        <v>19</v>
      </c>
      <c r="I290" t="s">
        <v>19</v>
      </c>
      <c r="J290" t="s">
        <v>19</v>
      </c>
      <c r="K290" t="s">
        <v>19</v>
      </c>
      <c r="L290" t="s">
        <v>19</v>
      </c>
      <c r="M290" t="s">
        <v>19</v>
      </c>
      <c r="N290" t="s">
        <v>19</v>
      </c>
      <c r="O290" t="s">
        <v>341</v>
      </c>
      <c r="P290">
        <v>10</v>
      </c>
      <c r="Q290">
        <v>1</v>
      </c>
      <c r="R290" t="s">
        <v>497</v>
      </c>
      <c r="S290" t="s">
        <v>949</v>
      </c>
      <c r="T290" t="s">
        <v>1970</v>
      </c>
      <c r="U290" t="s">
        <v>1894</v>
      </c>
      <c r="V290" t="s">
        <v>943</v>
      </c>
    </row>
    <row r="291" spans="1:22" x14ac:dyDescent="0.25">
      <c r="A291" s="31" t="str">
        <f t="shared" si="4"/>
        <v>72.1.3</v>
      </c>
      <c r="B291" t="s">
        <v>943</v>
      </c>
      <c r="C291">
        <v>2</v>
      </c>
      <c r="D291" t="s">
        <v>499</v>
      </c>
      <c r="E291" t="s">
        <v>950</v>
      </c>
      <c r="F291" t="s">
        <v>19</v>
      </c>
      <c r="G291" t="s">
        <v>19</v>
      </c>
      <c r="H291" t="s">
        <v>19</v>
      </c>
      <c r="I291" t="s">
        <v>19</v>
      </c>
      <c r="J291" t="s">
        <v>19</v>
      </c>
      <c r="K291" t="s">
        <v>19</v>
      </c>
      <c r="L291" t="s">
        <v>19</v>
      </c>
      <c r="M291" t="s">
        <v>19</v>
      </c>
      <c r="N291" t="s">
        <v>19</v>
      </c>
      <c r="O291" t="s">
        <v>342</v>
      </c>
      <c r="P291">
        <v>15</v>
      </c>
      <c r="Q291">
        <v>2</v>
      </c>
      <c r="R291" t="s">
        <v>497</v>
      </c>
      <c r="S291" t="s">
        <v>951</v>
      </c>
      <c r="T291" t="s">
        <v>1900</v>
      </c>
      <c r="U291" t="s">
        <v>1908</v>
      </c>
      <c r="V291" t="s">
        <v>943</v>
      </c>
    </row>
    <row r="292" spans="1:22" x14ac:dyDescent="0.25">
      <c r="A292" s="31" t="str">
        <f t="shared" si="4"/>
        <v>72.1.4</v>
      </c>
      <c r="B292" t="s">
        <v>943</v>
      </c>
      <c r="C292">
        <v>2</v>
      </c>
      <c r="D292" t="s">
        <v>499</v>
      </c>
      <c r="E292" t="s">
        <v>952</v>
      </c>
      <c r="F292" t="s">
        <v>19</v>
      </c>
      <c r="G292" t="s">
        <v>19</v>
      </c>
      <c r="H292" t="s">
        <v>19</v>
      </c>
      <c r="I292" t="s">
        <v>19</v>
      </c>
      <c r="J292" t="s">
        <v>19</v>
      </c>
      <c r="K292" t="s">
        <v>19</v>
      </c>
      <c r="L292" t="s">
        <v>19</v>
      </c>
      <c r="M292" t="s">
        <v>19</v>
      </c>
      <c r="N292" t="s">
        <v>19</v>
      </c>
      <c r="O292" t="s">
        <v>343</v>
      </c>
      <c r="P292">
        <v>20</v>
      </c>
      <c r="Q292">
        <v>2</v>
      </c>
      <c r="R292" t="s">
        <v>497</v>
      </c>
      <c r="S292" t="s">
        <v>953</v>
      </c>
      <c r="T292" t="s">
        <v>1888</v>
      </c>
      <c r="U292" t="s">
        <v>1915</v>
      </c>
      <c r="V292" t="s">
        <v>943</v>
      </c>
    </row>
    <row r="293" spans="1:22" x14ac:dyDescent="0.25">
      <c r="A293" s="31" t="str">
        <f t="shared" si="4"/>
        <v>72.1.5</v>
      </c>
      <c r="B293" t="s">
        <v>943</v>
      </c>
      <c r="C293">
        <v>2</v>
      </c>
      <c r="D293" t="s">
        <v>499</v>
      </c>
      <c r="E293" t="s">
        <v>954</v>
      </c>
      <c r="F293" t="s">
        <v>19</v>
      </c>
      <c r="G293" t="s">
        <v>19</v>
      </c>
      <c r="H293" t="s">
        <v>19</v>
      </c>
      <c r="I293" t="s">
        <v>19</v>
      </c>
      <c r="J293" t="s">
        <v>19</v>
      </c>
      <c r="K293" t="s">
        <v>19</v>
      </c>
      <c r="L293" t="s">
        <v>19</v>
      </c>
      <c r="M293" t="s">
        <v>19</v>
      </c>
      <c r="N293" t="s">
        <v>19</v>
      </c>
      <c r="O293" t="s">
        <v>344</v>
      </c>
      <c r="P293">
        <v>15</v>
      </c>
      <c r="Q293">
        <v>2</v>
      </c>
      <c r="R293" t="s">
        <v>497</v>
      </c>
      <c r="S293" t="s">
        <v>955</v>
      </c>
      <c r="T293" t="s">
        <v>1968</v>
      </c>
      <c r="U293" t="s">
        <v>1908</v>
      </c>
      <c r="V293" t="s">
        <v>943</v>
      </c>
    </row>
    <row r="294" spans="1:22" x14ac:dyDescent="0.25">
      <c r="A294" s="31" t="str">
        <f t="shared" si="4"/>
        <v>72.1.6</v>
      </c>
      <c r="B294" t="s">
        <v>943</v>
      </c>
      <c r="C294">
        <v>2</v>
      </c>
      <c r="D294" t="s">
        <v>499</v>
      </c>
      <c r="E294" t="s">
        <v>956</v>
      </c>
      <c r="F294" t="s">
        <v>19</v>
      </c>
      <c r="G294" t="s">
        <v>19</v>
      </c>
      <c r="H294" t="s">
        <v>19</v>
      </c>
      <c r="I294" t="s">
        <v>19</v>
      </c>
      <c r="J294" t="s">
        <v>19</v>
      </c>
      <c r="K294" t="s">
        <v>19</v>
      </c>
      <c r="L294" t="s">
        <v>19</v>
      </c>
      <c r="M294" t="s">
        <v>19</v>
      </c>
      <c r="N294" t="s">
        <v>19</v>
      </c>
      <c r="O294" t="s">
        <v>345</v>
      </c>
      <c r="P294">
        <v>10</v>
      </c>
      <c r="Q294">
        <v>2</v>
      </c>
      <c r="R294" t="s">
        <v>497</v>
      </c>
      <c r="S294" t="s">
        <v>957</v>
      </c>
      <c r="T294" t="s">
        <v>1927</v>
      </c>
      <c r="U294" t="s">
        <v>1908</v>
      </c>
      <c r="V294" t="s">
        <v>943</v>
      </c>
    </row>
    <row r="295" spans="1:22" x14ac:dyDescent="0.25">
      <c r="A295" s="31" t="str">
        <f t="shared" si="4"/>
        <v>72.1.7</v>
      </c>
      <c r="B295" t="s">
        <v>943</v>
      </c>
      <c r="C295">
        <v>2</v>
      </c>
      <c r="D295" t="s">
        <v>499</v>
      </c>
      <c r="E295" t="s">
        <v>958</v>
      </c>
      <c r="F295" t="s">
        <v>19</v>
      </c>
      <c r="G295" t="s">
        <v>19</v>
      </c>
      <c r="H295" t="s">
        <v>19</v>
      </c>
      <c r="I295" t="s">
        <v>19</v>
      </c>
      <c r="J295" t="s">
        <v>19</v>
      </c>
      <c r="K295" t="s">
        <v>19</v>
      </c>
      <c r="L295" t="s">
        <v>19</v>
      </c>
      <c r="M295" t="s">
        <v>19</v>
      </c>
      <c r="N295" t="s">
        <v>19</v>
      </c>
      <c r="O295" t="s">
        <v>346</v>
      </c>
      <c r="P295">
        <v>10</v>
      </c>
      <c r="Q295">
        <v>100</v>
      </c>
      <c r="R295" t="s">
        <v>525</v>
      </c>
      <c r="S295" t="s">
        <v>868</v>
      </c>
      <c r="T295" t="s">
        <v>1927</v>
      </c>
      <c r="U295" t="s">
        <v>1908</v>
      </c>
      <c r="V295" t="s">
        <v>943</v>
      </c>
    </row>
    <row r="296" spans="1:22" x14ac:dyDescent="0.25">
      <c r="A296" s="31" t="str">
        <f t="shared" si="4"/>
        <v>72.1.8</v>
      </c>
      <c r="B296" t="s">
        <v>943</v>
      </c>
      <c r="C296">
        <v>2</v>
      </c>
      <c r="D296" t="s">
        <v>499</v>
      </c>
      <c r="E296" t="s">
        <v>959</v>
      </c>
      <c r="F296" t="s">
        <v>19</v>
      </c>
      <c r="G296" t="s">
        <v>19</v>
      </c>
      <c r="H296" t="s">
        <v>19</v>
      </c>
      <c r="I296" t="s">
        <v>19</v>
      </c>
      <c r="J296" t="s">
        <v>19</v>
      </c>
      <c r="K296" t="s">
        <v>19</v>
      </c>
      <c r="L296" t="s">
        <v>19</v>
      </c>
      <c r="M296" t="s">
        <v>19</v>
      </c>
      <c r="N296" t="s">
        <v>19</v>
      </c>
      <c r="O296" t="s">
        <v>347</v>
      </c>
      <c r="P296">
        <v>10</v>
      </c>
      <c r="Q296">
        <v>1</v>
      </c>
      <c r="R296" t="s">
        <v>497</v>
      </c>
      <c r="S296" t="s">
        <v>960</v>
      </c>
      <c r="T296" t="s">
        <v>1909</v>
      </c>
      <c r="U296" t="s">
        <v>2001</v>
      </c>
      <c r="V296" t="s">
        <v>943</v>
      </c>
    </row>
    <row r="297" spans="1:22" x14ac:dyDescent="0.25">
      <c r="A297" s="31" t="str">
        <f t="shared" si="4"/>
        <v>72.2</v>
      </c>
      <c r="B297" t="s">
        <v>943</v>
      </c>
      <c r="C297">
        <v>2</v>
      </c>
      <c r="D297" t="s">
        <v>492</v>
      </c>
      <c r="E297" t="s">
        <v>961</v>
      </c>
      <c r="F297" t="s">
        <v>494</v>
      </c>
      <c r="G297" t="s">
        <v>1542</v>
      </c>
      <c r="H297" t="s">
        <v>1543</v>
      </c>
      <c r="I297" t="s">
        <v>1544</v>
      </c>
      <c r="J297" t="s">
        <v>19</v>
      </c>
      <c r="K297" t="s">
        <v>495</v>
      </c>
      <c r="L297" t="s">
        <v>22</v>
      </c>
      <c r="M297" t="s">
        <v>646</v>
      </c>
      <c r="N297" t="s">
        <v>19</v>
      </c>
      <c r="O297" t="s">
        <v>204</v>
      </c>
      <c r="P297">
        <v>25</v>
      </c>
      <c r="Q297">
        <v>1</v>
      </c>
      <c r="R297" t="s">
        <v>497</v>
      </c>
      <c r="S297" t="s">
        <v>962</v>
      </c>
      <c r="T297" t="s">
        <v>1886</v>
      </c>
      <c r="U297" t="s">
        <v>1913</v>
      </c>
      <c r="V297" t="s">
        <v>943</v>
      </c>
    </row>
    <row r="298" spans="1:22" x14ac:dyDescent="0.25">
      <c r="A298" s="31" t="str">
        <f t="shared" si="4"/>
        <v>72.2.1</v>
      </c>
      <c r="B298" t="s">
        <v>943</v>
      </c>
      <c r="C298">
        <v>2</v>
      </c>
      <c r="D298" t="s">
        <v>499</v>
      </c>
      <c r="E298" t="s">
        <v>963</v>
      </c>
      <c r="F298" t="s">
        <v>19</v>
      </c>
      <c r="G298" t="s">
        <v>19</v>
      </c>
      <c r="H298" t="s">
        <v>19</v>
      </c>
      <c r="I298" t="s">
        <v>19</v>
      </c>
      <c r="J298" t="s">
        <v>19</v>
      </c>
      <c r="K298" t="s">
        <v>19</v>
      </c>
      <c r="L298" t="s">
        <v>19</v>
      </c>
      <c r="M298" t="s">
        <v>19</v>
      </c>
      <c r="N298" t="s">
        <v>19</v>
      </c>
      <c r="O298" t="s">
        <v>205</v>
      </c>
      <c r="P298">
        <v>30</v>
      </c>
      <c r="Q298">
        <v>1</v>
      </c>
      <c r="R298" t="s">
        <v>497</v>
      </c>
      <c r="S298" t="s">
        <v>964</v>
      </c>
      <c r="T298" t="s">
        <v>1886</v>
      </c>
      <c r="U298" t="s">
        <v>1903</v>
      </c>
      <c r="V298" t="s">
        <v>943</v>
      </c>
    </row>
    <row r="299" spans="1:22" x14ac:dyDescent="0.25">
      <c r="A299" s="31" t="str">
        <f t="shared" si="4"/>
        <v>72.2.2</v>
      </c>
      <c r="B299" t="s">
        <v>943</v>
      </c>
      <c r="C299">
        <v>2</v>
      </c>
      <c r="D299" t="s">
        <v>499</v>
      </c>
      <c r="E299" t="s">
        <v>965</v>
      </c>
      <c r="F299" t="s">
        <v>19</v>
      </c>
      <c r="G299" t="s">
        <v>19</v>
      </c>
      <c r="H299" t="s">
        <v>19</v>
      </c>
      <c r="I299" t="s">
        <v>19</v>
      </c>
      <c r="J299" t="s">
        <v>19</v>
      </c>
      <c r="K299" t="s">
        <v>19</v>
      </c>
      <c r="L299" t="s">
        <v>19</v>
      </c>
      <c r="M299" t="s">
        <v>19</v>
      </c>
      <c r="N299" t="s">
        <v>19</v>
      </c>
      <c r="O299" t="s">
        <v>206</v>
      </c>
      <c r="P299">
        <v>60</v>
      </c>
      <c r="Q299">
        <v>100</v>
      </c>
      <c r="R299" t="s">
        <v>525</v>
      </c>
      <c r="S299" t="s">
        <v>1848</v>
      </c>
      <c r="T299" t="s">
        <v>1888</v>
      </c>
      <c r="U299" t="s">
        <v>1913</v>
      </c>
      <c r="V299" t="s">
        <v>943</v>
      </c>
    </row>
    <row r="300" spans="1:22" x14ac:dyDescent="0.25">
      <c r="A300" s="31" t="str">
        <f t="shared" si="4"/>
        <v>72.2.3</v>
      </c>
      <c r="B300" t="s">
        <v>943</v>
      </c>
      <c r="C300">
        <v>2</v>
      </c>
      <c r="D300" t="s">
        <v>499</v>
      </c>
      <c r="E300" t="s">
        <v>966</v>
      </c>
      <c r="F300" t="s">
        <v>19</v>
      </c>
      <c r="G300" t="s">
        <v>19</v>
      </c>
      <c r="H300" t="s">
        <v>19</v>
      </c>
      <c r="I300" t="s">
        <v>19</v>
      </c>
      <c r="J300" t="s">
        <v>19</v>
      </c>
      <c r="K300" t="s">
        <v>19</v>
      </c>
      <c r="L300" t="s">
        <v>19</v>
      </c>
      <c r="M300" t="s">
        <v>19</v>
      </c>
      <c r="N300" t="s">
        <v>19</v>
      </c>
      <c r="O300" t="s">
        <v>207</v>
      </c>
      <c r="P300">
        <v>10</v>
      </c>
      <c r="Q300">
        <v>1</v>
      </c>
      <c r="R300" t="s">
        <v>497</v>
      </c>
      <c r="S300" t="s">
        <v>967</v>
      </c>
      <c r="T300" t="s">
        <v>1947</v>
      </c>
      <c r="U300" t="s">
        <v>1913</v>
      </c>
      <c r="V300" t="s">
        <v>943</v>
      </c>
    </row>
    <row r="301" spans="1:22" x14ac:dyDescent="0.25">
      <c r="A301" s="31" t="str">
        <f t="shared" si="4"/>
        <v>72.3</v>
      </c>
      <c r="B301" t="s">
        <v>943</v>
      </c>
      <c r="C301">
        <v>2</v>
      </c>
      <c r="D301" t="s">
        <v>492</v>
      </c>
      <c r="E301" t="s">
        <v>968</v>
      </c>
      <c r="F301" t="s">
        <v>511</v>
      </c>
      <c r="G301" t="s">
        <v>1536</v>
      </c>
      <c r="H301" t="s">
        <v>1537</v>
      </c>
      <c r="I301" t="s">
        <v>1538</v>
      </c>
      <c r="J301" t="s">
        <v>19</v>
      </c>
      <c r="K301" t="s">
        <v>512</v>
      </c>
      <c r="L301" t="s">
        <v>22</v>
      </c>
      <c r="M301" t="s">
        <v>730</v>
      </c>
      <c r="N301" t="s">
        <v>19</v>
      </c>
      <c r="O301" t="s">
        <v>348</v>
      </c>
      <c r="P301">
        <v>25</v>
      </c>
      <c r="Q301">
        <v>1</v>
      </c>
      <c r="R301" t="s">
        <v>497</v>
      </c>
      <c r="S301" t="s">
        <v>962</v>
      </c>
      <c r="T301" t="s">
        <v>1886</v>
      </c>
      <c r="U301" t="s">
        <v>1887</v>
      </c>
      <c r="V301" t="s">
        <v>969</v>
      </c>
    </row>
    <row r="302" spans="1:22" x14ac:dyDescent="0.25">
      <c r="A302" s="31" t="str">
        <f t="shared" si="4"/>
        <v>72.3.1</v>
      </c>
      <c r="B302" t="s">
        <v>943</v>
      </c>
      <c r="C302">
        <v>2</v>
      </c>
      <c r="D302" t="s">
        <v>499</v>
      </c>
      <c r="E302" t="s">
        <v>970</v>
      </c>
      <c r="F302" t="s">
        <v>19</v>
      </c>
      <c r="G302" t="s">
        <v>19</v>
      </c>
      <c r="H302" t="s">
        <v>19</v>
      </c>
      <c r="I302" t="s">
        <v>19</v>
      </c>
      <c r="J302" t="s">
        <v>19</v>
      </c>
      <c r="K302" t="s">
        <v>19</v>
      </c>
      <c r="L302" t="s">
        <v>19</v>
      </c>
      <c r="M302" t="s">
        <v>19</v>
      </c>
      <c r="N302" t="s">
        <v>19</v>
      </c>
      <c r="O302" t="s">
        <v>349</v>
      </c>
      <c r="P302">
        <v>15</v>
      </c>
      <c r="Q302">
        <v>1</v>
      </c>
      <c r="R302" t="s">
        <v>497</v>
      </c>
      <c r="S302" t="s">
        <v>971</v>
      </c>
      <c r="T302" t="s">
        <v>1886</v>
      </c>
      <c r="U302" t="s">
        <v>1941</v>
      </c>
      <c r="V302" t="s">
        <v>943</v>
      </c>
    </row>
    <row r="303" spans="1:22" x14ac:dyDescent="0.25">
      <c r="A303" s="31" t="str">
        <f t="shared" si="4"/>
        <v>72.3.2</v>
      </c>
      <c r="B303" t="s">
        <v>943</v>
      </c>
      <c r="C303">
        <v>2</v>
      </c>
      <c r="D303" t="s">
        <v>499</v>
      </c>
      <c r="E303" t="s">
        <v>972</v>
      </c>
      <c r="F303" t="s">
        <v>19</v>
      </c>
      <c r="G303" t="s">
        <v>19</v>
      </c>
      <c r="H303" t="s">
        <v>19</v>
      </c>
      <c r="I303" t="s">
        <v>19</v>
      </c>
      <c r="J303" t="s">
        <v>19</v>
      </c>
      <c r="K303" t="s">
        <v>19</v>
      </c>
      <c r="L303" t="s">
        <v>19</v>
      </c>
      <c r="M303" t="s">
        <v>19</v>
      </c>
      <c r="N303" t="s">
        <v>19</v>
      </c>
      <c r="O303" t="s">
        <v>350</v>
      </c>
      <c r="P303">
        <v>15</v>
      </c>
      <c r="Q303">
        <v>1</v>
      </c>
      <c r="R303" t="s">
        <v>497</v>
      </c>
      <c r="S303" t="s">
        <v>973</v>
      </c>
      <c r="T303" t="s">
        <v>2021</v>
      </c>
      <c r="U303" t="s">
        <v>1911</v>
      </c>
      <c r="V303" t="s">
        <v>974</v>
      </c>
    </row>
    <row r="304" spans="1:22" x14ac:dyDescent="0.25">
      <c r="A304" s="31" t="str">
        <f t="shared" si="4"/>
        <v>72.3.3</v>
      </c>
      <c r="B304" t="s">
        <v>943</v>
      </c>
      <c r="C304">
        <v>2</v>
      </c>
      <c r="D304" t="s">
        <v>499</v>
      </c>
      <c r="E304" t="s">
        <v>975</v>
      </c>
      <c r="F304" t="s">
        <v>19</v>
      </c>
      <c r="G304" t="s">
        <v>19</v>
      </c>
      <c r="H304" t="s">
        <v>19</v>
      </c>
      <c r="I304" t="s">
        <v>19</v>
      </c>
      <c r="J304" t="s">
        <v>19</v>
      </c>
      <c r="K304" t="s">
        <v>19</v>
      </c>
      <c r="L304" t="s">
        <v>19</v>
      </c>
      <c r="M304" t="s">
        <v>19</v>
      </c>
      <c r="N304" t="s">
        <v>19</v>
      </c>
      <c r="O304" t="s">
        <v>351</v>
      </c>
      <c r="P304">
        <v>20</v>
      </c>
      <c r="Q304">
        <v>1</v>
      </c>
      <c r="R304" t="s">
        <v>497</v>
      </c>
      <c r="S304" t="s">
        <v>976</v>
      </c>
      <c r="T304" t="s">
        <v>1888</v>
      </c>
      <c r="U304" t="s">
        <v>2022</v>
      </c>
      <c r="V304" t="s">
        <v>943</v>
      </c>
    </row>
    <row r="305" spans="1:22" x14ac:dyDescent="0.25">
      <c r="A305" s="31" t="str">
        <f t="shared" si="4"/>
        <v>72.3.4</v>
      </c>
      <c r="B305" s="159" t="s">
        <v>943</v>
      </c>
      <c r="C305" s="159">
        <v>2</v>
      </c>
      <c r="D305" s="159" t="s">
        <v>2067</v>
      </c>
      <c r="E305" s="159" t="s">
        <v>977</v>
      </c>
      <c r="F305" s="159" t="s">
        <v>19</v>
      </c>
      <c r="G305" s="159" t="s">
        <v>19</v>
      </c>
      <c r="H305" s="159" t="s">
        <v>19</v>
      </c>
      <c r="I305" s="159" t="s">
        <v>19</v>
      </c>
      <c r="J305" s="159" t="s">
        <v>19</v>
      </c>
      <c r="K305" s="159" t="s">
        <v>19</v>
      </c>
      <c r="L305" s="159" t="s">
        <v>19</v>
      </c>
      <c r="M305" s="159" t="s">
        <v>19</v>
      </c>
      <c r="N305" s="159" t="s">
        <v>19</v>
      </c>
      <c r="O305" s="159" t="s">
        <v>352</v>
      </c>
      <c r="P305" s="159">
        <v>30</v>
      </c>
      <c r="Q305" s="159">
        <v>1</v>
      </c>
      <c r="R305" s="159" t="s">
        <v>497</v>
      </c>
      <c r="S305" s="159" t="s">
        <v>978</v>
      </c>
      <c r="T305" s="159" t="s">
        <v>1890</v>
      </c>
      <c r="U305" s="159" t="s">
        <v>1887</v>
      </c>
      <c r="V305" s="159" t="s">
        <v>979</v>
      </c>
    </row>
    <row r="306" spans="1:22" x14ac:dyDescent="0.25">
      <c r="A306" s="31" t="str">
        <f t="shared" si="4"/>
        <v>72.3.5</v>
      </c>
      <c r="B306" t="s">
        <v>943</v>
      </c>
      <c r="C306">
        <v>2</v>
      </c>
      <c r="D306" t="s">
        <v>499</v>
      </c>
      <c r="E306" t="s">
        <v>980</v>
      </c>
      <c r="F306" t="s">
        <v>19</v>
      </c>
      <c r="G306" t="s">
        <v>19</v>
      </c>
      <c r="H306" t="s">
        <v>19</v>
      </c>
      <c r="I306" t="s">
        <v>19</v>
      </c>
      <c r="J306" t="s">
        <v>19</v>
      </c>
      <c r="K306" t="s">
        <v>19</v>
      </c>
      <c r="L306" t="s">
        <v>19</v>
      </c>
      <c r="M306" t="s">
        <v>19</v>
      </c>
      <c r="N306" t="s">
        <v>19</v>
      </c>
      <c r="O306" t="s">
        <v>353</v>
      </c>
      <c r="P306">
        <v>50</v>
      </c>
      <c r="Q306">
        <v>1</v>
      </c>
      <c r="R306" t="s">
        <v>497</v>
      </c>
      <c r="S306" t="s">
        <v>981</v>
      </c>
      <c r="T306" t="s">
        <v>1969</v>
      </c>
      <c r="U306" t="s">
        <v>1887</v>
      </c>
      <c r="V306" t="s">
        <v>979</v>
      </c>
    </row>
    <row r="307" spans="1:22" x14ac:dyDescent="0.25">
      <c r="A307" s="31" t="str">
        <f t="shared" si="4"/>
        <v>72.4</v>
      </c>
      <c r="B307" t="s">
        <v>943</v>
      </c>
      <c r="C307">
        <v>2</v>
      </c>
      <c r="D307" t="s">
        <v>492</v>
      </c>
      <c r="E307" t="s">
        <v>982</v>
      </c>
      <c r="F307" t="s">
        <v>494</v>
      </c>
      <c r="G307" t="s">
        <v>1527</v>
      </c>
      <c r="H307" t="s">
        <v>1528</v>
      </c>
      <c r="I307" t="s">
        <v>1529</v>
      </c>
      <c r="J307" t="s">
        <v>1885</v>
      </c>
      <c r="K307" t="s">
        <v>495</v>
      </c>
      <c r="L307" t="s">
        <v>22</v>
      </c>
      <c r="M307" t="s">
        <v>730</v>
      </c>
      <c r="N307" t="s">
        <v>2023</v>
      </c>
      <c r="O307" t="s">
        <v>354</v>
      </c>
      <c r="P307">
        <v>20</v>
      </c>
      <c r="Q307">
        <v>30</v>
      </c>
      <c r="R307" t="s">
        <v>525</v>
      </c>
      <c r="S307" t="s">
        <v>983</v>
      </c>
      <c r="T307" t="s">
        <v>1914</v>
      </c>
      <c r="U307" t="s">
        <v>1955</v>
      </c>
      <c r="V307" t="s">
        <v>943</v>
      </c>
    </row>
    <row r="308" spans="1:22" x14ac:dyDescent="0.25">
      <c r="A308" s="31" t="str">
        <f t="shared" si="4"/>
        <v>72.4.1</v>
      </c>
      <c r="B308" t="s">
        <v>943</v>
      </c>
      <c r="C308">
        <v>2</v>
      </c>
      <c r="D308" t="s">
        <v>499</v>
      </c>
      <c r="E308" t="s">
        <v>984</v>
      </c>
      <c r="F308" t="s">
        <v>19</v>
      </c>
      <c r="G308" t="s">
        <v>19</v>
      </c>
      <c r="H308" t="s">
        <v>19</v>
      </c>
      <c r="I308" t="s">
        <v>19</v>
      </c>
      <c r="J308" t="s">
        <v>19</v>
      </c>
      <c r="K308" t="s">
        <v>19</v>
      </c>
      <c r="L308" t="s">
        <v>19</v>
      </c>
      <c r="M308" t="s">
        <v>19</v>
      </c>
      <c r="N308" t="s">
        <v>19</v>
      </c>
      <c r="O308" t="s">
        <v>355</v>
      </c>
      <c r="P308">
        <v>25</v>
      </c>
      <c r="Q308">
        <v>1</v>
      </c>
      <c r="R308" t="s">
        <v>497</v>
      </c>
      <c r="S308" t="s">
        <v>985</v>
      </c>
      <c r="T308" t="s">
        <v>1914</v>
      </c>
      <c r="U308" t="s">
        <v>1950</v>
      </c>
      <c r="V308" t="s">
        <v>943</v>
      </c>
    </row>
    <row r="309" spans="1:22" x14ac:dyDescent="0.25">
      <c r="A309" s="31" t="str">
        <f t="shared" si="4"/>
        <v>72.4.2</v>
      </c>
      <c r="B309" t="s">
        <v>943</v>
      </c>
      <c r="C309">
        <v>2</v>
      </c>
      <c r="D309" t="s">
        <v>499</v>
      </c>
      <c r="E309" t="s">
        <v>986</v>
      </c>
      <c r="F309" t="s">
        <v>19</v>
      </c>
      <c r="G309" t="s">
        <v>19</v>
      </c>
      <c r="H309" t="s">
        <v>19</v>
      </c>
      <c r="I309" t="s">
        <v>19</v>
      </c>
      <c r="J309" t="s">
        <v>19</v>
      </c>
      <c r="K309" t="s">
        <v>19</v>
      </c>
      <c r="L309" t="s">
        <v>19</v>
      </c>
      <c r="M309" t="s">
        <v>19</v>
      </c>
      <c r="N309" t="s">
        <v>19</v>
      </c>
      <c r="O309" t="s">
        <v>356</v>
      </c>
      <c r="P309">
        <v>20</v>
      </c>
      <c r="Q309">
        <v>1</v>
      </c>
      <c r="R309" t="s">
        <v>497</v>
      </c>
      <c r="S309" t="s">
        <v>987</v>
      </c>
      <c r="T309" t="s">
        <v>1970</v>
      </c>
      <c r="U309" t="s">
        <v>1894</v>
      </c>
      <c r="V309" t="s">
        <v>943</v>
      </c>
    </row>
    <row r="310" spans="1:22" x14ac:dyDescent="0.25">
      <c r="A310" s="31" t="str">
        <f t="shared" si="4"/>
        <v>72.4.3</v>
      </c>
      <c r="B310" t="s">
        <v>943</v>
      </c>
      <c r="C310">
        <v>2</v>
      </c>
      <c r="D310" t="s">
        <v>499</v>
      </c>
      <c r="E310" t="s">
        <v>988</v>
      </c>
      <c r="F310" t="s">
        <v>19</v>
      </c>
      <c r="G310" t="s">
        <v>19</v>
      </c>
      <c r="H310" t="s">
        <v>19</v>
      </c>
      <c r="I310" t="s">
        <v>19</v>
      </c>
      <c r="J310" t="s">
        <v>19</v>
      </c>
      <c r="K310" t="s">
        <v>19</v>
      </c>
      <c r="L310" t="s">
        <v>19</v>
      </c>
      <c r="M310" t="s">
        <v>19</v>
      </c>
      <c r="N310" t="s">
        <v>19</v>
      </c>
      <c r="O310" t="s">
        <v>357</v>
      </c>
      <c r="P310">
        <v>30</v>
      </c>
      <c r="Q310">
        <v>100</v>
      </c>
      <c r="R310" t="s">
        <v>525</v>
      </c>
      <c r="S310" t="s">
        <v>1849</v>
      </c>
      <c r="T310" t="s">
        <v>1900</v>
      </c>
      <c r="U310" t="s">
        <v>2001</v>
      </c>
      <c r="V310" t="s">
        <v>943</v>
      </c>
    </row>
    <row r="311" spans="1:22" x14ac:dyDescent="0.25">
      <c r="A311" s="31" t="str">
        <f t="shared" si="4"/>
        <v>72.4.4</v>
      </c>
      <c r="B311" t="s">
        <v>943</v>
      </c>
      <c r="C311">
        <v>2</v>
      </c>
      <c r="D311" t="s">
        <v>499</v>
      </c>
      <c r="E311" t="s">
        <v>989</v>
      </c>
      <c r="F311" t="s">
        <v>19</v>
      </c>
      <c r="G311" t="s">
        <v>19</v>
      </c>
      <c r="H311" t="s">
        <v>19</v>
      </c>
      <c r="I311" t="s">
        <v>19</v>
      </c>
      <c r="J311" t="s">
        <v>19</v>
      </c>
      <c r="K311" t="s">
        <v>19</v>
      </c>
      <c r="L311" t="s">
        <v>19</v>
      </c>
      <c r="M311" t="s">
        <v>19</v>
      </c>
      <c r="N311" t="s">
        <v>19</v>
      </c>
      <c r="O311" t="s">
        <v>358</v>
      </c>
      <c r="P311">
        <v>25</v>
      </c>
      <c r="Q311">
        <v>1</v>
      </c>
      <c r="R311" t="s">
        <v>497</v>
      </c>
      <c r="S311" t="s">
        <v>990</v>
      </c>
      <c r="T311" t="s">
        <v>1947</v>
      </c>
      <c r="U311" t="s">
        <v>1955</v>
      </c>
      <c r="V311" t="s">
        <v>943</v>
      </c>
    </row>
    <row r="312" spans="1:22" x14ac:dyDescent="0.25">
      <c r="A312" s="31" t="str">
        <f t="shared" si="4"/>
        <v>71.1</v>
      </c>
      <c r="B312" t="s">
        <v>1192</v>
      </c>
      <c r="C312">
        <v>4</v>
      </c>
      <c r="D312" t="s">
        <v>492</v>
      </c>
      <c r="E312" t="s">
        <v>1193</v>
      </c>
      <c r="F312" t="s">
        <v>494</v>
      </c>
      <c r="G312" t="s">
        <v>1536</v>
      </c>
      <c r="H312" t="s">
        <v>1537</v>
      </c>
      <c r="I312" t="s">
        <v>1538</v>
      </c>
      <c r="J312" t="s">
        <v>19</v>
      </c>
      <c r="K312" t="s">
        <v>495</v>
      </c>
      <c r="L312" t="s">
        <v>22</v>
      </c>
      <c r="M312" t="s">
        <v>646</v>
      </c>
      <c r="N312" t="s">
        <v>19</v>
      </c>
      <c r="O312" t="s">
        <v>201</v>
      </c>
      <c r="P312">
        <v>30</v>
      </c>
      <c r="Q312">
        <v>100</v>
      </c>
      <c r="R312" t="s">
        <v>525</v>
      </c>
      <c r="S312" t="s">
        <v>1194</v>
      </c>
      <c r="T312" t="s">
        <v>1886</v>
      </c>
      <c r="U312" t="s">
        <v>1943</v>
      </c>
      <c r="V312" t="s">
        <v>1192</v>
      </c>
    </row>
    <row r="313" spans="1:22" x14ac:dyDescent="0.25">
      <c r="A313" s="31" t="str">
        <f t="shared" si="4"/>
        <v>71.1.1</v>
      </c>
      <c r="B313" t="s">
        <v>1192</v>
      </c>
      <c r="C313">
        <v>4</v>
      </c>
      <c r="D313" t="s">
        <v>499</v>
      </c>
      <c r="E313" t="s">
        <v>1195</v>
      </c>
      <c r="F313" t="s">
        <v>19</v>
      </c>
      <c r="G313" t="s">
        <v>19</v>
      </c>
      <c r="H313" t="s">
        <v>19</v>
      </c>
      <c r="I313" t="s">
        <v>19</v>
      </c>
      <c r="J313" t="s">
        <v>19</v>
      </c>
      <c r="K313" t="s">
        <v>19</v>
      </c>
      <c r="L313" t="s">
        <v>19</v>
      </c>
      <c r="M313" t="s">
        <v>19</v>
      </c>
      <c r="N313" t="s">
        <v>19</v>
      </c>
      <c r="O313" t="s">
        <v>202</v>
      </c>
      <c r="P313">
        <v>30</v>
      </c>
      <c r="Q313">
        <v>1</v>
      </c>
      <c r="R313" t="s">
        <v>497</v>
      </c>
      <c r="S313" t="s">
        <v>1196</v>
      </c>
      <c r="T313" t="s">
        <v>1886</v>
      </c>
      <c r="U313" t="s">
        <v>1919</v>
      </c>
      <c r="V313" t="s">
        <v>1192</v>
      </c>
    </row>
    <row r="314" spans="1:22" x14ac:dyDescent="0.25">
      <c r="A314" s="31" t="str">
        <f t="shared" si="4"/>
        <v>71.1.2</v>
      </c>
      <c r="B314" t="s">
        <v>1192</v>
      </c>
      <c r="C314">
        <v>4</v>
      </c>
      <c r="D314" t="s">
        <v>499</v>
      </c>
      <c r="E314" t="s">
        <v>1197</v>
      </c>
      <c r="F314" t="s">
        <v>19</v>
      </c>
      <c r="G314" t="s">
        <v>19</v>
      </c>
      <c r="H314" t="s">
        <v>19</v>
      </c>
      <c r="I314" t="s">
        <v>19</v>
      </c>
      <c r="J314" t="s">
        <v>19</v>
      </c>
      <c r="K314" t="s">
        <v>19</v>
      </c>
      <c r="L314" t="s">
        <v>19</v>
      </c>
      <c r="M314" t="s">
        <v>19</v>
      </c>
      <c r="N314" t="s">
        <v>19</v>
      </c>
      <c r="O314" t="s">
        <v>33</v>
      </c>
      <c r="P314">
        <v>60</v>
      </c>
      <c r="Q314">
        <v>30</v>
      </c>
      <c r="R314" t="s">
        <v>497</v>
      </c>
      <c r="S314" t="s">
        <v>1807</v>
      </c>
      <c r="T314" t="s">
        <v>1888</v>
      </c>
      <c r="U314" t="s">
        <v>2010</v>
      </c>
      <c r="V314" t="s">
        <v>1192</v>
      </c>
    </row>
    <row r="315" spans="1:22" x14ac:dyDescent="0.25">
      <c r="A315" s="31" t="str">
        <f t="shared" si="4"/>
        <v>71.1.3</v>
      </c>
      <c r="B315" t="s">
        <v>1192</v>
      </c>
      <c r="C315">
        <v>4</v>
      </c>
      <c r="D315" t="s">
        <v>499</v>
      </c>
      <c r="E315" t="s">
        <v>1198</v>
      </c>
      <c r="F315" t="s">
        <v>19</v>
      </c>
      <c r="G315" t="s">
        <v>19</v>
      </c>
      <c r="H315" t="s">
        <v>19</v>
      </c>
      <c r="I315" t="s">
        <v>19</v>
      </c>
      <c r="J315" t="s">
        <v>19</v>
      </c>
      <c r="K315" t="s">
        <v>19</v>
      </c>
      <c r="L315" t="s">
        <v>19</v>
      </c>
      <c r="M315" t="s">
        <v>19</v>
      </c>
      <c r="N315" t="s">
        <v>19</v>
      </c>
      <c r="O315" t="s">
        <v>203</v>
      </c>
      <c r="P315">
        <v>10</v>
      </c>
      <c r="Q315">
        <v>3</v>
      </c>
      <c r="R315" t="s">
        <v>497</v>
      </c>
      <c r="S315" t="s">
        <v>1199</v>
      </c>
      <c r="T315" t="s">
        <v>1888</v>
      </c>
      <c r="U315" t="s">
        <v>1943</v>
      </c>
      <c r="V315" t="s">
        <v>1192</v>
      </c>
    </row>
    <row r="316" spans="1:22" x14ac:dyDescent="0.25">
      <c r="A316" s="31" t="str">
        <f t="shared" si="4"/>
        <v>71.2</v>
      </c>
      <c r="B316" t="s">
        <v>1192</v>
      </c>
      <c r="C316">
        <v>4</v>
      </c>
      <c r="D316" t="s">
        <v>492</v>
      </c>
      <c r="E316" t="s">
        <v>1200</v>
      </c>
      <c r="F316" t="s">
        <v>494</v>
      </c>
      <c r="G316" t="s">
        <v>1536</v>
      </c>
      <c r="H316" t="s">
        <v>1537</v>
      </c>
      <c r="I316" t="s">
        <v>1538</v>
      </c>
      <c r="J316" t="s">
        <v>1885</v>
      </c>
      <c r="K316" t="s">
        <v>495</v>
      </c>
      <c r="L316" t="s">
        <v>22</v>
      </c>
      <c r="M316" t="s">
        <v>730</v>
      </c>
      <c r="N316" t="s">
        <v>19</v>
      </c>
      <c r="O316" t="s">
        <v>335</v>
      </c>
      <c r="P316">
        <v>20</v>
      </c>
      <c r="Q316">
        <v>100</v>
      </c>
      <c r="R316" t="s">
        <v>525</v>
      </c>
      <c r="S316" t="s">
        <v>1201</v>
      </c>
      <c r="T316" t="s">
        <v>1886</v>
      </c>
      <c r="U316" t="s">
        <v>1887</v>
      </c>
      <c r="V316" t="s">
        <v>1192</v>
      </c>
    </row>
    <row r="317" spans="1:22" x14ac:dyDescent="0.25">
      <c r="A317" s="31" t="str">
        <f t="shared" si="4"/>
        <v>71.2.1</v>
      </c>
      <c r="B317" t="s">
        <v>1192</v>
      </c>
      <c r="C317">
        <v>4</v>
      </c>
      <c r="D317" t="s">
        <v>499</v>
      </c>
      <c r="E317" t="s">
        <v>1202</v>
      </c>
      <c r="F317" t="s">
        <v>19</v>
      </c>
      <c r="G317" t="s">
        <v>19</v>
      </c>
      <c r="H317" t="s">
        <v>19</v>
      </c>
      <c r="I317" t="s">
        <v>19</v>
      </c>
      <c r="J317" t="s">
        <v>19</v>
      </c>
      <c r="K317" t="s">
        <v>19</v>
      </c>
      <c r="L317" t="s">
        <v>19</v>
      </c>
      <c r="M317" t="s">
        <v>19</v>
      </c>
      <c r="N317" t="s">
        <v>19</v>
      </c>
      <c r="O317" t="s">
        <v>336</v>
      </c>
      <c r="P317">
        <v>30</v>
      </c>
      <c r="Q317">
        <v>1</v>
      </c>
      <c r="R317" t="s">
        <v>497</v>
      </c>
      <c r="S317" t="s">
        <v>1203</v>
      </c>
      <c r="T317" t="s">
        <v>1886</v>
      </c>
      <c r="U317" t="s">
        <v>1903</v>
      </c>
      <c r="V317" t="s">
        <v>1192</v>
      </c>
    </row>
    <row r="318" spans="1:22" x14ac:dyDescent="0.25">
      <c r="A318" s="31" t="str">
        <f t="shared" si="4"/>
        <v>71.2.2</v>
      </c>
      <c r="B318" t="s">
        <v>1192</v>
      </c>
      <c r="C318">
        <v>4</v>
      </c>
      <c r="D318" t="s">
        <v>499</v>
      </c>
      <c r="E318" t="s">
        <v>1204</v>
      </c>
      <c r="F318" t="s">
        <v>19</v>
      </c>
      <c r="G318" t="s">
        <v>19</v>
      </c>
      <c r="H318" t="s">
        <v>19</v>
      </c>
      <c r="I318" t="s">
        <v>19</v>
      </c>
      <c r="J318" t="s">
        <v>19</v>
      </c>
      <c r="K318" t="s">
        <v>19</v>
      </c>
      <c r="L318" t="s">
        <v>19</v>
      </c>
      <c r="M318" t="s">
        <v>19</v>
      </c>
      <c r="N318" t="s">
        <v>19</v>
      </c>
      <c r="O318" t="s">
        <v>337</v>
      </c>
      <c r="P318">
        <v>60</v>
      </c>
      <c r="Q318">
        <v>1</v>
      </c>
      <c r="R318" t="s">
        <v>497</v>
      </c>
      <c r="S318" t="s">
        <v>1205</v>
      </c>
      <c r="T318" t="s">
        <v>1888</v>
      </c>
      <c r="U318" t="s">
        <v>1887</v>
      </c>
      <c r="V318" t="s">
        <v>1192</v>
      </c>
    </row>
    <row r="319" spans="1:22" x14ac:dyDescent="0.25">
      <c r="A319" s="31" t="str">
        <f t="shared" si="4"/>
        <v>71.2.3</v>
      </c>
      <c r="B319" t="s">
        <v>1192</v>
      </c>
      <c r="C319">
        <v>4</v>
      </c>
      <c r="D319" t="s">
        <v>499</v>
      </c>
      <c r="E319" t="s">
        <v>1206</v>
      </c>
      <c r="F319" t="s">
        <v>19</v>
      </c>
      <c r="G319" t="s">
        <v>19</v>
      </c>
      <c r="H319" t="s">
        <v>19</v>
      </c>
      <c r="I319" t="s">
        <v>19</v>
      </c>
      <c r="J319" t="s">
        <v>19</v>
      </c>
      <c r="K319" t="s">
        <v>19</v>
      </c>
      <c r="L319" t="s">
        <v>19</v>
      </c>
      <c r="M319" t="s">
        <v>19</v>
      </c>
      <c r="N319" t="s">
        <v>19</v>
      </c>
      <c r="O319" t="s">
        <v>338</v>
      </c>
      <c r="P319">
        <v>10</v>
      </c>
      <c r="Q319">
        <v>100</v>
      </c>
      <c r="R319" t="s">
        <v>525</v>
      </c>
      <c r="S319" t="s">
        <v>1826</v>
      </c>
      <c r="T319" t="s">
        <v>1888</v>
      </c>
      <c r="U319" t="s">
        <v>1887</v>
      </c>
      <c r="V319" t="s">
        <v>1192</v>
      </c>
    </row>
    <row r="320" spans="1:22" x14ac:dyDescent="0.25">
      <c r="A320" s="31" t="str">
        <f t="shared" si="4"/>
        <v>71.3</v>
      </c>
      <c r="B320" t="s">
        <v>1192</v>
      </c>
      <c r="C320">
        <v>4</v>
      </c>
      <c r="D320" t="s">
        <v>492</v>
      </c>
      <c r="E320" t="s">
        <v>1207</v>
      </c>
      <c r="F320" t="s">
        <v>494</v>
      </c>
      <c r="G320" t="s">
        <v>1533</v>
      </c>
      <c r="H320" t="s">
        <v>1534</v>
      </c>
      <c r="I320" t="s">
        <v>1535</v>
      </c>
      <c r="J320" t="s">
        <v>19</v>
      </c>
      <c r="K320" t="s">
        <v>495</v>
      </c>
      <c r="L320" t="s">
        <v>22</v>
      </c>
      <c r="M320" t="s">
        <v>646</v>
      </c>
      <c r="N320" t="s">
        <v>19</v>
      </c>
      <c r="O320" t="s">
        <v>1850</v>
      </c>
      <c r="P320">
        <v>20</v>
      </c>
      <c r="Q320">
        <v>100</v>
      </c>
      <c r="R320" t="s">
        <v>525</v>
      </c>
      <c r="S320" t="s">
        <v>1851</v>
      </c>
      <c r="T320" t="s">
        <v>1959</v>
      </c>
      <c r="U320" t="s">
        <v>1906</v>
      </c>
      <c r="V320" t="s">
        <v>1192</v>
      </c>
    </row>
    <row r="321" spans="1:22" x14ac:dyDescent="0.25">
      <c r="A321" s="31" t="str">
        <f t="shared" si="4"/>
        <v>71.3.1</v>
      </c>
      <c r="B321" t="s">
        <v>1192</v>
      </c>
      <c r="C321">
        <v>4</v>
      </c>
      <c r="D321" t="s">
        <v>499</v>
      </c>
      <c r="E321" t="s">
        <v>1208</v>
      </c>
      <c r="F321" t="s">
        <v>19</v>
      </c>
      <c r="G321" t="s">
        <v>19</v>
      </c>
      <c r="H321" t="s">
        <v>19</v>
      </c>
      <c r="I321" t="s">
        <v>19</v>
      </c>
      <c r="J321" t="s">
        <v>19</v>
      </c>
      <c r="K321" t="s">
        <v>19</v>
      </c>
      <c r="L321" t="s">
        <v>19</v>
      </c>
      <c r="M321" t="s">
        <v>19</v>
      </c>
      <c r="N321" t="s">
        <v>19</v>
      </c>
      <c r="O321" t="s">
        <v>1852</v>
      </c>
      <c r="P321">
        <v>30</v>
      </c>
      <c r="Q321">
        <v>1</v>
      </c>
      <c r="R321" t="s">
        <v>497</v>
      </c>
      <c r="S321" t="s">
        <v>1853</v>
      </c>
      <c r="T321" t="s">
        <v>1959</v>
      </c>
      <c r="U321" t="s">
        <v>1961</v>
      </c>
      <c r="V321" t="s">
        <v>1192</v>
      </c>
    </row>
    <row r="322" spans="1:22" x14ac:dyDescent="0.25">
      <c r="A322" s="31" t="str">
        <f t="shared" si="4"/>
        <v>71.3.2</v>
      </c>
      <c r="B322" t="s">
        <v>1192</v>
      </c>
      <c r="C322">
        <v>4</v>
      </c>
      <c r="D322" t="s">
        <v>499</v>
      </c>
      <c r="E322" t="s">
        <v>1209</v>
      </c>
      <c r="F322" t="s">
        <v>19</v>
      </c>
      <c r="G322" t="s">
        <v>19</v>
      </c>
      <c r="H322" t="s">
        <v>19</v>
      </c>
      <c r="I322" t="s">
        <v>19</v>
      </c>
      <c r="J322" t="s">
        <v>19</v>
      </c>
      <c r="K322" t="s">
        <v>19</v>
      </c>
      <c r="L322" t="s">
        <v>19</v>
      </c>
      <c r="M322" t="s">
        <v>19</v>
      </c>
      <c r="N322" t="s">
        <v>19</v>
      </c>
      <c r="O322" t="s">
        <v>1854</v>
      </c>
      <c r="P322">
        <v>20</v>
      </c>
      <c r="Q322">
        <v>1</v>
      </c>
      <c r="R322" t="s">
        <v>497</v>
      </c>
      <c r="S322" t="s">
        <v>1855</v>
      </c>
      <c r="T322" t="s">
        <v>1966</v>
      </c>
      <c r="U322" t="s">
        <v>1928</v>
      </c>
      <c r="V322" t="s">
        <v>1192</v>
      </c>
    </row>
    <row r="323" spans="1:22" x14ac:dyDescent="0.25">
      <c r="A323" s="31" t="str">
        <f t="shared" si="4"/>
        <v>71.3.3</v>
      </c>
      <c r="B323" t="s">
        <v>1192</v>
      </c>
      <c r="C323">
        <v>4</v>
      </c>
      <c r="D323" t="s">
        <v>499</v>
      </c>
      <c r="E323" t="s">
        <v>1210</v>
      </c>
      <c r="F323" t="s">
        <v>19</v>
      </c>
      <c r="G323" t="s">
        <v>19</v>
      </c>
      <c r="H323" t="s">
        <v>19</v>
      </c>
      <c r="I323" t="s">
        <v>19</v>
      </c>
      <c r="J323" t="s">
        <v>19</v>
      </c>
      <c r="K323" t="s">
        <v>19</v>
      </c>
      <c r="L323" t="s">
        <v>19</v>
      </c>
      <c r="M323" t="s">
        <v>19</v>
      </c>
      <c r="N323" t="s">
        <v>19</v>
      </c>
      <c r="O323" t="s">
        <v>1856</v>
      </c>
      <c r="P323">
        <v>40</v>
      </c>
      <c r="Q323">
        <v>100</v>
      </c>
      <c r="R323" t="s">
        <v>525</v>
      </c>
      <c r="S323" t="s">
        <v>1857</v>
      </c>
      <c r="T323" t="s">
        <v>1888</v>
      </c>
      <c r="U323" t="s">
        <v>2010</v>
      </c>
      <c r="V323" t="s">
        <v>1192</v>
      </c>
    </row>
    <row r="324" spans="1:22" x14ac:dyDescent="0.25">
      <c r="A324" s="31" t="str">
        <f t="shared" ref="A324:A387" si="5">+E324</f>
        <v>71.3.4</v>
      </c>
      <c r="B324" t="s">
        <v>1192</v>
      </c>
      <c r="C324">
        <v>4</v>
      </c>
      <c r="D324" t="s">
        <v>499</v>
      </c>
      <c r="E324" t="s">
        <v>1211</v>
      </c>
      <c r="F324" t="s">
        <v>19</v>
      </c>
      <c r="G324" t="s">
        <v>19</v>
      </c>
      <c r="H324" t="s">
        <v>19</v>
      </c>
      <c r="I324" t="s">
        <v>19</v>
      </c>
      <c r="J324" t="s">
        <v>19</v>
      </c>
      <c r="K324" t="s">
        <v>19</v>
      </c>
      <c r="L324" t="s">
        <v>19</v>
      </c>
      <c r="M324" t="s">
        <v>19</v>
      </c>
      <c r="N324" t="s">
        <v>19</v>
      </c>
      <c r="O324" t="s">
        <v>1858</v>
      </c>
      <c r="P324">
        <v>10</v>
      </c>
      <c r="Q324">
        <v>1</v>
      </c>
      <c r="R324" t="s">
        <v>497</v>
      </c>
      <c r="S324" t="s">
        <v>1859</v>
      </c>
      <c r="T324" t="s">
        <v>1947</v>
      </c>
      <c r="U324" t="s">
        <v>1906</v>
      </c>
      <c r="V324" t="s">
        <v>1192</v>
      </c>
    </row>
    <row r="325" spans="1:22" x14ac:dyDescent="0.25">
      <c r="A325" s="31" t="str">
        <f t="shared" si="5"/>
        <v>71.4</v>
      </c>
      <c r="B325" t="s">
        <v>1192</v>
      </c>
      <c r="C325">
        <v>4</v>
      </c>
      <c r="D325" t="s">
        <v>492</v>
      </c>
      <c r="E325" t="s">
        <v>1212</v>
      </c>
      <c r="F325" t="s">
        <v>494</v>
      </c>
      <c r="G325" t="s">
        <v>1536</v>
      </c>
      <c r="H325" t="s">
        <v>1528</v>
      </c>
      <c r="I325" t="s">
        <v>1538</v>
      </c>
      <c r="J325" t="s">
        <v>19</v>
      </c>
      <c r="K325" t="s">
        <v>495</v>
      </c>
      <c r="L325" t="s">
        <v>22</v>
      </c>
      <c r="M325" t="s">
        <v>646</v>
      </c>
      <c r="N325" t="s">
        <v>2024</v>
      </c>
      <c r="O325" t="s">
        <v>1808</v>
      </c>
      <c r="P325">
        <v>30</v>
      </c>
      <c r="Q325">
        <v>290</v>
      </c>
      <c r="R325" t="s">
        <v>497</v>
      </c>
      <c r="S325" t="s">
        <v>1809</v>
      </c>
      <c r="T325" t="s">
        <v>1936</v>
      </c>
      <c r="U325" t="s">
        <v>1906</v>
      </c>
      <c r="V325" t="s">
        <v>1192</v>
      </c>
    </row>
    <row r="326" spans="1:22" x14ac:dyDescent="0.25">
      <c r="A326" s="31" t="str">
        <f t="shared" si="5"/>
        <v>71.4.1</v>
      </c>
      <c r="B326" t="s">
        <v>1192</v>
      </c>
      <c r="C326">
        <v>4</v>
      </c>
      <c r="D326" t="s">
        <v>499</v>
      </c>
      <c r="E326" t="s">
        <v>1213</v>
      </c>
      <c r="F326" t="s">
        <v>19</v>
      </c>
      <c r="G326" t="s">
        <v>19</v>
      </c>
      <c r="H326" t="s">
        <v>19</v>
      </c>
      <c r="I326" t="s">
        <v>19</v>
      </c>
      <c r="J326" t="s">
        <v>19</v>
      </c>
      <c r="K326" t="s">
        <v>19</v>
      </c>
      <c r="L326" t="s">
        <v>19</v>
      </c>
      <c r="M326" t="s">
        <v>19</v>
      </c>
      <c r="N326" t="s">
        <v>19</v>
      </c>
      <c r="O326" t="s">
        <v>1860</v>
      </c>
      <c r="P326">
        <v>70</v>
      </c>
      <c r="Q326">
        <v>290</v>
      </c>
      <c r="R326" t="s">
        <v>497</v>
      </c>
      <c r="S326" t="s">
        <v>1861</v>
      </c>
      <c r="T326" t="s">
        <v>1936</v>
      </c>
      <c r="U326" t="s">
        <v>1906</v>
      </c>
      <c r="V326" t="s">
        <v>1192</v>
      </c>
    </row>
    <row r="327" spans="1:22" x14ac:dyDescent="0.25">
      <c r="A327" s="31" t="str">
        <f t="shared" si="5"/>
        <v>71.4.2</v>
      </c>
      <c r="B327" t="s">
        <v>1192</v>
      </c>
      <c r="C327">
        <v>4</v>
      </c>
      <c r="D327" t="s">
        <v>499</v>
      </c>
      <c r="E327" t="s">
        <v>1214</v>
      </c>
      <c r="F327" t="s">
        <v>19</v>
      </c>
      <c r="G327" t="s">
        <v>19</v>
      </c>
      <c r="H327" t="s">
        <v>19</v>
      </c>
      <c r="I327" t="s">
        <v>19</v>
      </c>
      <c r="J327" t="s">
        <v>19</v>
      </c>
      <c r="K327" t="s">
        <v>19</v>
      </c>
      <c r="L327" t="s">
        <v>19</v>
      </c>
      <c r="M327" t="s">
        <v>19</v>
      </c>
      <c r="N327" t="s">
        <v>19</v>
      </c>
      <c r="O327" t="s">
        <v>1810</v>
      </c>
      <c r="P327">
        <v>30</v>
      </c>
      <c r="Q327">
        <v>1</v>
      </c>
      <c r="R327" t="s">
        <v>497</v>
      </c>
      <c r="S327" t="s">
        <v>1811</v>
      </c>
      <c r="T327" t="s">
        <v>1947</v>
      </c>
      <c r="U327" t="s">
        <v>1906</v>
      </c>
      <c r="V327" t="s">
        <v>1192</v>
      </c>
    </row>
    <row r="328" spans="1:22" x14ac:dyDescent="0.25">
      <c r="A328" s="31" t="str">
        <f t="shared" si="5"/>
        <v>3003.1</v>
      </c>
      <c r="B328" t="s">
        <v>1293</v>
      </c>
      <c r="C328">
        <v>3</v>
      </c>
      <c r="D328" t="s">
        <v>492</v>
      </c>
      <c r="E328" t="s">
        <v>1294</v>
      </c>
      <c r="F328" t="s">
        <v>494</v>
      </c>
      <c r="G328" t="s">
        <v>1536</v>
      </c>
      <c r="H328" t="s">
        <v>1537</v>
      </c>
      <c r="I328" t="s">
        <v>1538</v>
      </c>
      <c r="J328" t="s">
        <v>19</v>
      </c>
      <c r="K328" t="s">
        <v>512</v>
      </c>
      <c r="L328" t="s">
        <v>31</v>
      </c>
      <c r="M328" t="s">
        <v>646</v>
      </c>
      <c r="N328" t="s">
        <v>2025</v>
      </c>
      <c r="O328" t="s">
        <v>261</v>
      </c>
      <c r="P328">
        <v>20</v>
      </c>
      <c r="Q328">
        <v>100</v>
      </c>
      <c r="R328" t="s">
        <v>525</v>
      </c>
      <c r="S328" t="s">
        <v>1295</v>
      </c>
      <c r="T328" t="s">
        <v>1897</v>
      </c>
      <c r="U328" t="s">
        <v>1913</v>
      </c>
      <c r="V328" t="s">
        <v>1296</v>
      </c>
    </row>
    <row r="329" spans="1:22" x14ac:dyDescent="0.25">
      <c r="A329" s="31" t="str">
        <f t="shared" si="5"/>
        <v>3003.1.1</v>
      </c>
      <c r="B329" t="s">
        <v>1293</v>
      </c>
      <c r="C329">
        <v>3</v>
      </c>
      <c r="D329" t="s">
        <v>499</v>
      </c>
      <c r="E329" t="s">
        <v>1297</v>
      </c>
      <c r="F329" t="s">
        <v>19</v>
      </c>
      <c r="G329" t="s">
        <v>19</v>
      </c>
      <c r="H329" t="s">
        <v>19</v>
      </c>
      <c r="I329" t="s">
        <v>19</v>
      </c>
      <c r="J329" t="s">
        <v>19</v>
      </c>
      <c r="K329" t="s">
        <v>19</v>
      </c>
      <c r="L329" t="s">
        <v>19</v>
      </c>
      <c r="M329" t="s">
        <v>19</v>
      </c>
      <c r="N329" t="s">
        <v>19</v>
      </c>
      <c r="O329" t="s">
        <v>262</v>
      </c>
      <c r="P329">
        <v>30</v>
      </c>
      <c r="Q329">
        <v>1</v>
      </c>
      <c r="R329" t="s">
        <v>497</v>
      </c>
      <c r="S329" t="s">
        <v>1298</v>
      </c>
      <c r="T329" t="s">
        <v>1897</v>
      </c>
      <c r="U329" t="s">
        <v>1886</v>
      </c>
      <c r="V329" t="s">
        <v>1293</v>
      </c>
    </row>
    <row r="330" spans="1:22" x14ac:dyDescent="0.25">
      <c r="A330" s="31" t="str">
        <f t="shared" si="5"/>
        <v>3003.1.2</v>
      </c>
      <c r="B330" t="s">
        <v>1293</v>
      </c>
      <c r="C330">
        <v>3</v>
      </c>
      <c r="D330" t="s">
        <v>1545</v>
      </c>
      <c r="E330" t="s">
        <v>1299</v>
      </c>
      <c r="F330" t="s">
        <v>19</v>
      </c>
      <c r="G330" t="s">
        <v>19</v>
      </c>
      <c r="H330" t="s">
        <v>19</v>
      </c>
      <c r="I330" t="s">
        <v>19</v>
      </c>
      <c r="J330" t="s">
        <v>19</v>
      </c>
      <c r="K330" t="s">
        <v>19</v>
      </c>
      <c r="L330" t="s">
        <v>19</v>
      </c>
      <c r="M330" t="s">
        <v>19</v>
      </c>
      <c r="N330" t="s">
        <v>19</v>
      </c>
      <c r="O330" t="s">
        <v>263</v>
      </c>
      <c r="P330">
        <v>0</v>
      </c>
      <c r="Q330">
        <v>1</v>
      </c>
      <c r="R330" t="s">
        <v>497</v>
      </c>
      <c r="S330" t="s">
        <v>1300</v>
      </c>
      <c r="T330" t="s">
        <v>1886</v>
      </c>
      <c r="U330" t="s">
        <v>1894</v>
      </c>
      <c r="V330" t="s">
        <v>1301</v>
      </c>
    </row>
    <row r="331" spans="1:22" x14ac:dyDescent="0.25">
      <c r="A331" s="31" t="str">
        <f t="shared" si="5"/>
        <v>3003.1.3</v>
      </c>
      <c r="B331" t="s">
        <v>1293</v>
      </c>
      <c r="C331">
        <v>3</v>
      </c>
      <c r="D331" t="s">
        <v>499</v>
      </c>
      <c r="E331" t="s">
        <v>1302</v>
      </c>
      <c r="F331" t="s">
        <v>19</v>
      </c>
      <c r="G331" t="s">
        <v>19</v>
      </c>
      <c r="H331" t="s">
        <v>19</v>
      </c>
      <c r="I331" t="s">
        <v>19</v>
      </c>
      <c r="J331" t="s">
        <v>19</v>
      </c>
      <c r="K331" t="s">
        <v>19</v>
      </c>
      <c r="L331" t="s">
        <v>19</v>
      </c>
      <c r="M331" t="s">
        <v>19</v>
      </c>
      <c r="N331" t="s">
        <v>19</v>
      </c>
      <c r="O331" t="s">
        <v>264</v>
      </c>
      <c r="P331">
        <v>70</v>
      </c>
      <c r="Q331">
        <v>100</v>
      </c>
      <c r="R331" t="s">
        <v>525</v>
      </c>
      <c r="S331" t="s">
        <v>1862</v>
      </c>
      <c r="T331" t="s">
        <v>1886</v>
      </c>
      <c r="U331" t="s">
        <v>1913</v>
      </c>
      <c r="V331" t="s">
        <v>1293</v>
      </c>
    </row>
    <row r="332" spans="1:22" x14ac:dyDescent="0.25">
      <c r="A332" s="31" t="str">
        <f t="shared" si="5"/>
        <v>3003.2</v>
      </c>
      <c r="B332" t="s">
        <v>1293</v>
      </c>
      <c r="C332">
        <v>3</v>
      </c>
      <c r="D332" t="s">
        <v>492</v>
      </c>
      <c r="E332" t="s">
        <v>1303</v>
      </c>
      <c r="F332" t="s">
        <v>494</v>
      </c>
      <c r="G332" t="s">
        <v>1542</v>
      </c>
      <c r="H332" t="s">
        <v>1543</v>
      </c>
      <c r="I332" t="s">
        <v>1544</v>
      </c>
      <c r="J332" t="s">
        <v>19</v>
      </c>
      <c r="K332" t="s">
        <v>495</v>
      </c>
      <c r="L332" t="s">
        <v>31</v>
      </c>
      <c r="M332" t="s">
        <v>646</v>
      </c>
      <c r="N332" t="s">
        <v>19</v>
      </c>
      <c r="O332" t="s">
        <v>265</v>
      </c>
      <c r="P332">
        <v>10</v>
      </c>
      <c r="Q332">
        <v>40</v>
      </c>
      <c r="R332" t="s">
        <v>525</v>
      </c>
      <c r="S332" t="s">
        <v>1304</v>
      </c>
      <c r="T332" t="s">
        <v>1886</v>
      </c>
      <c r="U332" t="s">
        <v>1913</v>
      </c>
      <c r="V332" t="s">
        <v>1293</v>
      </c>
    </row>
    <row r="333" spans="1:22" x14ac:dyDescent="0.25">
      <c r="A333" s="31" t="str">
        <f t="shared" si="5"/>
        <v>3003.2.1</v>
      </c>
      <c r="B333" t="s">
        <v>1293</v>
      </c>
      <c r="C333">
        <v>3</v>
      </c>
      <c r="D333" t="s">
        <v>499</v>
      </c>
      <c r="E333" t="s">
        <v>1305</v>
      </c>
      <c r="F333" t="s">
        <v>19</v>
      </c>
      <c r="G333" t="s">
        <v>19</v>
      </c>
      <c r="H333" t="s">
        <v>19</v>
      </c>
      <c r="I333" t="s">
        <v>19</v>
      </c>
      <c r="J333" t="s">
        <v>19</v>
      </c>
      <c r="K333" t="s">
        <v>19</v>
      </c>
      <c r="L333" t="s">
        <v>19</v>
      </c>
      <c r="M333" t="s">
        <v>19</v>
      </c>
      <c r="N333" t="s">
        <v>19</v>
      </c>
      <c r="O333" t="s">
        <v>266</v>
      </c>
      <c r="P333">
        <v>30</v>
      </c>
      <c r="Q333">
        <v>4000</v>
      </c>
      <c r="R333" t="s">
        <v>497</v>
      </c>
      <c r="S333" t="s">
        <v>1306</v>
      </c>
      <c r="T333" t="s">
        <v>1886</v>
      </c>
      <c r="U333" t="s">
        <v>1913</v>
      </c>
      <c r="V333" t="s">
        <v>1293</v>
      </c>
    </row>
    <row r="334" spans="1:22" x14ac:dyDescent="0.25">
      <c r="A334" s="31" t="str">
        <f t="shared" si="5"/>
        <v>3003.2.2</v>
      </c>
      <c r="B334" t="s">
        <v>1293</v>
      </c>
      <c r="C334">
        <v>3</v>
      </c>
      <c r="D334" t="s">
        <v>499</v>
      </c>
      <c r="E334" t="s">
        <v>1307</v>
      </c>
      <c r="F334" t="s">
        <v>19</v>
      </c>
      <c r="G334" t="s">
        <v>19</v>
      </c>
      <c r="H334" t="s">
        <v>19</v>
      </c>
      <c r="I334" t="s">
        <v>19</v>
      </c>
      <c r="J334" t="s">
        <v>19</v>
      </c>
      <c r="K334" t="s">
        <v>19</v>
      </c>
      <c r="L334" t="s">
        <v>19</v>
      </c>
      <c r="M334" t="s">
        <v>19</v>
      </c>
      <c r="N334" t="s">
        <v>19</v>
      </c>
      <c r="O334" t="s">
        <v>267</v>
      </c>
      <c r="P334">
        <v>30</v>
      </c>
      <c r="Q334">
        <v>4</v>
      </c>
      <c r="R334" t="s">
        <v>497</v>
      </c>
      <c r="S334" t="s">
        <v>1308</v>
      </c>
      <c r="T334" t="s">
        <v>1886</v>
      </c>
      <c r="U334" t="s">
        <v>1913</v>
      </c>
      <c r="V334" t="s">
        <v>1293</v>
      </c>
    </row>
    <row r="335" spans="1:22" x14ac:dyDescent="0.25">
      <c r="A335" s="31" t="str">
        <f t="shared" si="5"/>
        <v>3003.2.3</v>
      </c>
      <c r="B335" t="s">
        <v>1293</v>
      </c>
      <c r="C335">
        <v>3</v>
      </c>
      <c r="D335" t="s">
        <v>499</v>
      </c>
      <c r="E335" t="s">
        <v>1309</v>
      </c>
      <c r="F335" t="s">
        <v>19</v>
      </c>
      <c r="G335" t="s">
        <v>19</v>
      </c>
      <c r="H335" t="s">
        <v>19</v>
      </c>
      <c r="I335" t="s">
        <v>19</v>
      </c>
      <c r="J335" t="s">
        <v>19</v>
      </c>
      <c r="K335" t="s">
        <v>19</v>
      </c>
      <c r="L335" t="s">
        <v>19</v>
      </c>
      <c r="M335" t="s">
        <v>19</v>
      </c>
      <c r="N335" t="s">
        <v>19</v>
      </c>
      <c r="O335" t="s">
        <v>1863</v>
      </c>
      <c r="P335">
        <v>40</v>
      </c>
      <c r="Q335">
        <v>1600</v>
      </c>
      <c r="R335" t="s">
        <v>497</v>
      </c>
      <c r="S335" t="s">
        <v>1864</v>
      </c>
      <c r="T335" t="s">
        <v>1886</v>
      </c>
      <c r="U335" t="s">
        <v>1913</v>
      </c>
      <c r="V335" t="s">
        <v>1293</v>
      </c>
    </row>
    <row r="336" spans="1:22" x14ac:dyDescent="0.25">
      <c r="A336" s="31" t="str">
        <f t="shared" si="5"/>
        <v>3003.3</v>
      </c>
      <c r="B336" t="s">
        <v>1293</v>
      </c>
      <c r="C336">
        <v>3</v>
      </c>
      <c r="D336" t="s">
        <v>492</v>
      </c>
      <c r="E336" t="s">
        <v>1310</v>
      </c>
      <c r="F336" t="s">
        <v>511</v>
      </c>
      <c r="G336" t="s">
        <v>1539</v>
      </c>
      <c r="H336" t="s">
        <v>1540</v>
      </c>
      <c r="I336" t="s">
        <v>1541</v>
      </c>
      <c r="J336" t="s">
        <v>19</v>
      </c>
      <c r="K336" t="s">
        <v>495</v>
      </c>
      <c r="L336" t="s">
        <v>31</v>
      </c>
      <c r="M336" t="s">
        <v>730</v>
      </c>
      <c r="N336" t="s">
        <v>2026</v>
      </c>
      <c r="O336" t="s">
        <v>378</v>
      </c>
      <c r="P336">
        <v>20</v>
      </c>
      <c r="Q336">
        <v>440</v>
      </c>
      <c r="R336" t="s">
        <v>497</v>
      </c>
      <c r="S336" t="s">
        <v>1311</v>
      </c>
      <c r="T336" t="s">
        <v>1886</v>
      </c>
      <c r="U336" t="s">
        <v>1913</v>
      </c>
      <c r="V336" t="s">
        <v>1293</v>
      </c>
    </row>
    <row r="337" spans="1:22" x14ac:dyDescent="0.25">
      <c r="A337" s="31" t="str">
        <f t="shared" si="5"/>
        <v>3003.3.1</v>
      </c>
      <c r="B337" t="s">
        <v>1293</v>
      </c>
      <c r="C337">
        <v>3</v>
      </c>
      <c r="D337" t="s">
        <v>499</v>
      </c>
      <c r="E337" t="s">
        <v>1312</v>
      </c>
      <c r="F337" t="s">
        <v>19</v>
      </c>
      <c r="G337" t="s">
        <v>19</v>
      </c>
      <c r="H337" t="s">
        <v>19</v>
      </c>
      <c r="I337" t="s">
        <v>19</v>
      </c>
      <c r="J337" t="s">
        <v>19</v>
      </c>
      <c r="K337" t="s">
        <v>19</v>
      </c>
      <c r="L337" t="s">
        <v>19</v>
      </c>
      <c r="M337" t="s">
        <v>19</v>
      </c>
      <c r="N337" t="s">
        <v>19</v>
      </c>
      <c r="O337" t="s">
        <v>379</v>
      </c>
      <c r="P337">
        <v>20</v>
      </c>
      <c r="Q337">
        <v>1</v>
      </c>
      <c r="R337" t="s">
        <v>497</v>
      </c>
      <c r="S337" t="s">
        <v>1313</v>
      </c>
      <c r="T337" t="s">
        <v>1886</v>
      </c>
      <c r="U337" t="s">
        <v>1894</v>
      </c>
      <c r="V337" t="s">
        <v>1293</v>
      </c>
    </row>
    <row r="338" spans="1:22" x14ac:dyDescent="0.25">
      <c r="A338" s="31" t="str">
        <f t="shared" si="5"/>
        <v>3003.3.2</v>
      </c>
      <c r="B338" t="s">
        <v>1293</v>
      </c>
      <c r="C338">
        <v>3</v>
      </c>
      <c r="D338" t="s">
        <v>499</v>
      </c>
      <c r="E338" t="s">
        <v>1314</v>
      </c>
      <c r="F338" t="s">
        <v>19</v>
      </c>
      <c r="G338" t="s">
        <v>19</v>
      </c>
      <c r="H338" t="s">
        <v>19</v>
      </c>
      <c r="I338" t="s">
        <v>19</v>
      </c>
      <c r="J338" t="s">
        <v>19</v>
      </c>
      <c r="K338" t="s">
        <v>19</v>
      </c>
      <c r="L338" t="s">
        <v>19</v>
      </c>
      <c r="M338" t="s">
        <v>19</v>
      </c>
      <c r="N338" t="s">
        <v>19</v>
      </c>
      <c r="O338" t="s">
        <v>380</v>
      </c>
      <c r="P338">
        <v>80</v>
      </c>
      <c r="Q338">
        <v>440</v>
      </c>
      <c r="R338" t="s">
        <v>497</v>
      </c>
      <c r="S338" t="s">
        <v>1315</v>
      </c>
      <c r="T338" t="s">
        <v>1886</v>
      </c>
      <c r="U338" t="s">
        <v>1913</v>
      </c>
      <c r="V338" t="s">
        <v>1293</v>
      </c>
    </row>
    <row r="339" spans="1:22" x14ac:dyDescent="0.25">
      <c r="A339" s="31" t="str">
        <f t="shared" si="5"/>
        <v>3003.4</v>
      </c>
      <c r="B339" t="s">
        <v>1293</v>
      </c>
      <c r="C339">
        <v>3</v>
      </c>
      <c r="D339" t="s">
        <v>492</v>
      </c>
      <c r="E339" t="s">
        <v>1316</v>
      </c>
      <c r="F339" t="s">
        <v>494</v>
      </c>
      <c r="G339" t="s">
        <v>1539</v>
      </c>
      <c r="H339" t="s">
        <v>1540</v>
      </c>
      <c r="I339" t="s">
        <v>1541</v>
      </c>
      <c r="J339" t="s">
        <v>19</v>
      </c>
      <c r="K339" t="s">
        <v>512</v>
      </c>
      <c r="L339" t="s">
        <v>31</v>
      </c>
      <c r="M339" t="s">
        <v>646</v>
      </c>
      <c r="N339" t="s">
        <v>2025</v>
      </c>
      <c r="O339" t="s">
        <v>268</v>
      </c>
      <c r="P339">
        <v>15</v>
      </c>
      <c r="Q339">
        <v>5</v>
      </c>
      <c r="R339" t="s">
        <v>497</v>
      </c>
      <c r="S339" t="s">
        <v>1865</v>
      </c>
      <c r="T339" t="s">
        <v>1886</v>
      </c>
      <c r="U339" t="s">
        <v>1943</v>
      </c>
      <c r="V339" t="s">
        <v>1317</v>
      </c>
    </row>
    <row r="340" spans="1:22" x14ac:dyDescent="0.25">
      <c r="A340" s="31" t="str">
        <f t="shared" si="5"/>
        <v>3003.4.1</v>
      </c>
      <c r="B340" t="s">
        <v>1293</v>
      </c>
      <c r="C340">
        <v>3</v>
      </c>
      <c r="D340" t="s">
        <v>499</v>
      </c>
      <c r="E340" t="s">
        <v>1318</v>
      </c>
      <c r="F340" t="s">
        <v>19</v>
      </c>
      <c r="G340" t="s">
        <v>19</v>
      </c>
      <c r="H340" t="s">
        <v>19</v>
      </c>
      <c r="I340" t="s">
        <v>19</v>
      </c>
      <c r="J340" t="s">
        <v>19</v>
      </c>
      <c r="K340" t="s">
        <v>19</v>
      </c>
      <c r="L340" t="s">
        <v>19</v>
      </c>
      <c r="M340" t="s">
        <v>19</v>
      </c>
      <c r="N340" t="s">
        <v>19</v>
      </c>
      <c r="O340" t="s">
        <v>269</v>
      </c>
      <c r="P340">
        <v>20</v>
      </c>
      <c r="Q340">
        <v>5</v>
      </c>
      <c r="R340" t="s">
        <v>497</v>
      </c>
      <c r="S340" t="s">
        <v>1319</v>
      </c>
      <c r="T340" t="s">
        <v>1886</v>
      </c>
      <c r="U340" t="s">
        <v>1943</v>
      </c>
      <c r="V340" t="s">
        <v>1293</v>
      </c>
    </row>
    <row r="341" spans="1:22" x14ac:dyDescent="0.25">
      <c r="A341" s="31" t="str">
        <f t="shared" si="5"/>
        <v>3003.4.2</v>
      </c>
      <c r="B341" t="s">
        <v>1293</v>
      </c>
      <c r="C341">
        <v>3</v>
      </c>
      <c r="D341" t="s">
        <v>499</v>
      </c>
      <c r="E341" t="s">
        <v>1320</v>
      </c>
      <c r="F341" t="s">
        <v>19</v>
      </c>
      <c r="G341" t="s">
        <v>19</v>
      </c>
      <c r="H341" t="s">
        <v>19</v>
      </c>
      <c r="I341" t="s">
        <v>19</v>
      </c>
      <c r="J341" t="s">
        <v>19</v>
      </c>
      <c r="K341" t="s">
        <v>19</v>
      </c>
      <c r="L341" t="s">
        <v>19</v>
      </c>
      <c r="M341" t="s">
        <v>19</v>
      </c>
      <c r="N341" t="s">
        <v>19</v>
      </c>
      <c r="O341" t="s">
        <v>270</v>
      </c>
      <c r="P341">
        <v>20</v>
      </c>
      <c r="Q341">
        <v>5</v>
      </c>
      <c r="R341" t="s">
        <v>497</v>
      </c>
      <c r="S341" t="s">
        <v>1321</v>
      </c>
      <c r="T341" t="s">
        <v>1886</v>
      </c>
      <c r="U341" t="s">
        <v>1943</v>
      </c>
      <c r="V341" t="s">
        <v>1322</v>
      </c>
    </row>
    <row r="342" spans="1:22" x14ac:dyDescent="0.25">
      <c r="A342" s="31" t="str">
        <f t="shared" si="5"/>
        <v>3003.4.3</v>
      </c>
      <c r="B342" t="s">
        <v>1293</v>
      </c>
      <c r="C342">
        <v>3</v>
      </c>
      <c r="D342" t="s">
        <v>499</v>
      </c>
      <c r="E342" t="s">
        <v>1323</v>
      </c>
      <c r="F342" t="s">
        <v>19</v>
      </c>
      <c r="G342" t="s">
        <v>19</v>
      </c>
      <c r="H342" t="s">
        <v>19</v>
      </c>
      <c r="I342" t="s">
        <v>19</v>
      </c>
      <c r="J342" t="s">
        <v>19</v>
      </c>
      <c r="K342" t="s">
        <v>19</v>
      </c>
      <c r="L342" t="s">
        <v>19</v>
      </c>
      <c r="M342" t="s">
        <v>19</v>
      </c>
      <c r="N342" t="s">
        <v>19</v>
      </c>
      <c r="O342" t="s">
        <v>271</v>
      </c>
      <c r="P342">
        <v>60</v>
      </c>
      <c r="Q342">
        <v>5</v>
      </c>
      <c r="R342" t="s">
        <v>497</v>
      </c>
      <c r="S342" t="s">
        <v>1866</v>
      </c>
      <c r="T342" t="s">
        <v>1886</v>
      </c>
      <c r="U342" t="s">
        <v>1943</v>
      </c>
      <c r="V342" t="s">
        <v>1324</v>
      </c>
    </row>
    <row r="343" spans="1:22" x14ac:dyDescent="0.25">
      <c r="A343" s="31" t="str">
        <f t="shared" si="5"/>
        <v>3003.5</v>
      </c>
      <c r="B343" t="s">
        <v>1293</v>
      </c>
      <c r="C343">
        <v>3</v>
      </c>
      <c r="D343" t="s">
        <v>492</v>
      </c>
      <c r="E343" t="s">
        <v>1325</v>
      </c>
      <c r="F343" t="s">
        <v>511</v>
      </c>
      <c r="G343" t="s">
        <v>1536</v>
      </c>
      <c r="H343" t="s">
        <v>1537</v>
      </c>
      <c r="I343" t="s">
        <v>1538</v>
      </c>
      <c r="J343" t="s">
        <v>1885</v>
      </c>
      <c r="K343" t="s">
        <v>512</v>
      </c>
      <c r="L343" t="s">
        <v>31</v>
      </c>
      <c r="M343" t="s">
        <v>782</v>
      </c>
      <c r="N343" t="s">
        <v>2027</v>
      </c>
      <c r="O343" t="s">
        <v>148</v>
      </c>
      <c r="P343">
        <v>20</v>
      </c>
      <c r="Q343">
        <v>1</v>
      </c>
      <c r="R343" t="s">
        <v>497</v>
      </c>
      <c r="S343" t="s">
        <v>1326</v>
      </c>
      <c r="T343" t="s">
        <v>1886</v>
      </c>
      <c r="U343" t="s">
        <v>1955</v>
      </c>
      <c r="V343" t="s">
        <v>1329</v>
      </c>
    </row>
    <row r="344" spans="1:22" x14ac:dyDescent="0.25">
      <c r="A344" s="31" t="str">
        <f t="shared" si="5"/>
        <v>3003.5.1</v>
      </c>
      <c r="B344" t="s">
        <v>1293</v>
      </c>
      <c r="C344">
        <v>3</v>
      </c>
      <c r="D344" t="s">
        <v>499</v>
      </c>
      <c r="E344" t="s">
        <v>1327</v>
      </c>
      <c r="F344" t="s">
        <v>19</v>
      </c>
      <c r="G344" t="s">
        <v>19</v>
      </c>
      <c r="H344" t="s">
        <v>19</v>
      </c>
      <c r="I344" t="s">
        <v>19</v>
      </c>
      <c r="J344" t="s">
        <v>19</v>
      </c>
      <c r="K344" t="s">
        <v>19</v>
      </c>
      <c r="L344" t="s">
        <v>19</v>
      </c>
      <c r="M344" t="s">
        <v>19</v>
      </c>
      <c r="N344" t="s">
        <v>19</v>
      </c>
      <c r="O344" t="s">
        <v>149</v>
      </c>
      <c r="P344">
        <v>10</v>
      </c>
      <c r="Q344">
        <v>1</v>
      </c>
      <c r="R344" t="s">
        <v>497</v>
      </c>
      <c r="S344" t="s">
        <v>1328</v>
      </c>
      <c r="T344" t="s">
        <v>1886</v>
      </c>
      <c r="U344" t="s">
        <v>1903</v>
      </c>
      <c r="V344" t="s">
        <v>1329</v>
      </c>
    </row>
    <row r="345" spans="1:22" x14ac:dyDescent="0.25">
      <c r="A345" s="31" t="str">
        <f t="shared" si="5"/>
        <v>3003.5.2</v>
      </c>
      <c r="B345" t="s">
        <v>1293</v>
      </c>
      <c r="C345">
        <v>3</v>
      </c>
      <c r="D345" t="s">
        <v>499</v>
      </c>
      <c r="E345" t="s">
        <v>1330</v>
      </c>
      <c r="F345" t="s">
        <v>19</v>
      </c>
      <c r="G345" t="s">
        <v>19</v>
      </c>
      <c r="H345" t="s">
        <v>19</v>
      </c>
      <c r="I345" t="s">
        <v>19</v>
      </c>
      <c r="J345" t="s">
        <v>19</v>
      </c>
      <c r="K345" t="s">
        <v>19</v>
      </c>
      <c r="L345" t="s">
        <v>19</v>
      </c>
      <c r="M345" t="s">
        <v>19</v>
      </c>
      <c r="N345" t="s">
        <v>19</v>
      </c>
      <c r="O345" t="s">
        <v>150</v>
      </c>
      <c r="P345">
        <v>50</v>
      </c>
      <c r="Q345">
        <v>1</v>
      </c>
      <c r="R345" t="s">
        <v>497</v>
      </c>
      <c r="S345" t="s">
        <v>1331</v>
      </c>
      <c r="T345" t="s">
        <v>1888</v>
      </c>
      <c r="U345" t="s">
        <v>1911</v>
      </c>
      <c r="V345" t="s">
        <v>1293</v>
      </c>
    </row>
    <row r="346" spans="1:22" x14ac:dyDescent="0.25">
      <c r="A346" s="31" t="str">
        <f t="shared" si="5"/>
        <v>3003.5.3</v>
      </c>
      <c r="B346" t="s">
        <v>1293</v>
      </c>
      <c r="C346">
        <v>3</v>
      </c>
      <c r="D346" t="s">
        <v>499</v>
      </c>
      <c r="E346" t="s">
        <v>1332</v>
      </c>
      <c r="F346" t="s">
        <v>19</v>
      </c>
      <c r="G346" t="s">
        <v>19</v>
      </c>
      <c r="H346" t="s">
        <v>19</v>
      </c>
      <c r="I346" t="s">
        <v>19</v>
      </c>
      <c r="J346" t="s">
        <v>19</v>
      </c>
      <c r="K346" t="s">
        <v>19</v>
      </c>
      <c r="L346" t="s">
        <v>19</v>
      </c>
      <c r="M346" t="s">
        <v>19</v>
      </c>
      <c r="N346" t="s">
        <v>19</v>
      </c>
      <c r="O346" t="s">
        <v>1867</v>
      </c>
      <c r="P346">
        <v>20</v>
      </c>
      <c r="Q346">
        <v>1</v>
      </c>
      <c r="R346" t="s">
        <v>497</v>
      </c>
      <c r="S346" t="s">
        <v>1333</v>
      </c>
      <c r="T346" t="s">
        <v>1890</v>
      </c>
      <c r="U346" t="s">
        <v>1911</v>
      </c>
      <c r="V346" t="s">
        <v>1293</v>
      </c>
    </row>
    <row r="347" spans="1:22" x14ac:dyDescent="0.25">
      <c r="A347" s="31" t="str">
        <f t="shared" si="5"/>
        <v>3003.5.4</v>
      </c>
      <c r="B347" t="s">
        <v>1293</v>
      </c>
      <c r="C347">
        <v>3</v>
      </c>
      <c r="D347" t="s">
        <v>499</v>
      </c>
      <c r="E347" t="s">
        <v>1334</v>
      </c>
      <c r="F347" t="s">
        <v>19</v>
      </c>
      <c r="G347" t="s">
        <v>19</v>
      </c>
      <c r="H347" t="s">
        <v>19</v>
      </c>
      <c r="I347" t="s">
        <v>19</v>
      </c>
      <c r="J347" t="s">
        <v>19</v>
      </c>
      <c r="K347" t="s">
        <v>19</v>
      </c>
      <c r="L347" t="s">
        <v>19</v>
      </c>
      <c r="M347" t="s">
        <v>19</v>
      </c>
      <c r="N347" t="s">
        <v>19</v>
      </c>
      <c r="O347" t="s">
        <v>1868</v>
      </c>
      <c r="P347">
        <v>20</v>
      </c>
      <c r="Q347">
        <v>1</v>
      </c>
      <c r="R347" t="s">
        <v>497</v>
      </c>
      <c r="S347" t="s">
        <v>1869</v>
      </c>
      <c r="T347" t="s">
        <v>1978</v>
      </c>
      <c r="U347" t="s">
        <v>1955</v>
      </c>
      <c r="V347" t="s">
        <v>1293</v>
      </c>
    </row>
    <row r="348" spans="1:22" x14ac:dyDescent="0.25">
      <c r="A348" s="31" t="str">
        <f t="shared" si="5"/>
        <v>3003.6</v>
      </c>
      <c r="B348" t="s">
        <v>1293</v>
      </c>
      <c r="C348">
        <v>3</v>
      </c>
      <c r="D348" t="s">
        <v>492</v>
      </c>
      <c r="E348" t="s">
        <v>1335</v>
      </c>
      <c r="F348" t="s">
        <v>511</v>
      </c>
      <c r="G348" t="s">
        <v>1539</v>
      </c>
      <c r="H348" t="s">
        <v>1540</v>
      </c>
      <c r="I348" t="s">
        <v>1541</v>
      </c>
      <c r="J348" t="s">
        <v>19</v>
      </c>
      <c r="K348" t="s">
        <v>495</v>
      </c>
      <c r="L348" t="s">
        <v>31</v>
      </c>
      <c r="M348" t="s">
        <v>730</v>
      </c>
      <c r="N348" t="s">
        <v>2025</v>
      </c>
      <c r="O348" t="s">
        <v>1870</v>
      </c>
      <c r="P348">
        <v>15</v>
      </c>
      <c r="Q348">
        <v>1</v>
      </c>
      <c r="R348" t="s">
        <v>497</v>
      </c>
      <c r="S348" t="s">
        <v>1871</v>
      </c>
      <c r="T348" t="s">
        <v>1886</v>
      </c>
      <c r="U348" t="s">
        <v>1931</v>
      </c>
      <c r="V348" t="s">
        <v>1293</v>
      </c>
    </row>
    <row r="349" spans="1:22" x14ac:dyDescent="0.25">
      <c r="A349" s="31" t="str">
        <f t="shared" si="5"/>
        <v>3003.6.1</v>
      </c>
      <c r="B349" t="s">
        <v>1293</v>
      </c>
      <c r="C349">
        <v>3</v>
      </c>
      <c r="D349" t="s">
        <v>499</v>
      </c>
      <c r="E349" t="s">
        <v>1336</v>
      </c>
      <c r="F349" t="s">
        <v>19</v>
      </c>
      <c r="G349" t="s">
        <v>19</v>
      </c>
      <c r="H349" t="s">
        <v>19</v>
      </c>
      <c r="I349" t="s">
        <v>19</v>
      </c>
      <c r="J349" t="s">
        <v>19</v>
      </c>
      <c r="K349" t="s">
        <v>19</v>
      </c>
      <c r="L349" t="s">
        <v>19</v>
      </c>
      <c r="M349" t="s">
        <v>19</v>
      </c>
      <c r="N349" t="s">
        <v>19</v>
      </c>
      <c r="O349" t="s">
        <v>381</v>
      </c>
      <c r="P349">
        <v>10</v>
      </c>
      <c r="Q349">
        <v>1</v>
      </c>
      <c r="R349" t="s">
        <v>497</v>
      </c>
      <c r="S349" t="s">
        <v>1337</v>
      </c>
      <c r="T349" t="s">
        <v>1886</v>
      </c>
      <c r="U349" t="s">
        <v>2028</v>
      </c>
      <c r="V349" t="s">
        <v>1293</v>
      </c>
    </row>
    <row r="350" spans="1:22" x14ac:dyDescent="0.25">
      <c r="A350" s="31" t="str">
        <f t="shared" si="5"/>
        <v>3003.6.2</v>
      </c>
      <c r="B350" t="s">
        <v>1293</v>
      </c>
      <c r="C350">
        <v>3</v>
      </c>
      <c r="D350" t="s">
        <v>499</v>
      </c>
      <c r="E350" t="s">
        <v>1338</v>
      </c>
      <c r="F350" t="s">
        <v>19</v>
      </c>
      <c r="G350" t="s">
        <v>19</v>
      </c>
      <c r="H350" t="s">
        <v>19</v>
      </c>
      <c r="I350" t="s">
        <v>19</v>
      </c>
      <c r="J350" t="s">
        <v>19</v>
      </c>
      <c r="K350" t="s">
        <v>19</v>
      </c>
      <c r="L350" t="s">
        <v>19</v>
      </c>
      <c r="M350" t="s">
        <v>19</v>
      </c>
      <c r="N350" t="s">
        <v>19</v>
      </c>
      <c r="O350" t="s">
        <v>382</v>
      </c>
      <c r="P350">
        <v>10</v>
      </c>
      <c r="Q350">
        <v>1</v>
      </c>
      <c r="R350" t="s">
        <v>497</v>
      </c>
      <c r="S350" t="s">
        <v>1339</v>
      </c>
      <c r="T350" t="s">
        <v>1888</v>
      </c>
      <c r="U350" t="s">
        <v>1889</v>
      </c>
      <c r="V350" t="s">
        <v>1293</v>
      </c>
    </row>
    <row r="351" spans="1:22" x14ac:dyDescent="0.25">
      <c r="A351" s="31" t="str">
        <f t="shared" si="5"/>
        <v>3003.6.3</v>
      </c>
      <c r="B351" t="s">
        <v>1293</v>
      </c>
      <c r="C351">
        <v>3</v>
      </c>
      <c r="D351" t="s">
        <v>499</v>
      </c>
      <c r="E351" t="s">
        <v>1340</v>
      </c>
      <c r="F351" t="s">
        <v>19</v>
      </c>
      <c r="G351" t="s">
        <v>19</v>
      </c>
      <c r="H351" t="s">
        <v>19</v>
      </c>
      <c r="I351" t="s">
        <v>19</v>
      </c>
      <c r="J351" t="s">
        <v>19</v>
      </c>
      <c r="K351" t="s">
        <v>19</v>
      </c>
      <c r="L351" t="s">
        <v>19</v>
      </c>
      <c r="M351" t="s">
        <v>19</v>
      </c>
      <c r="N351" t="s">
        <v>19</v>
      </c>
      <c r="O351" t="s">
        <v>1872</v>
      </c>
      <c r="P351">
        <v>80</v>
      </c>
      <c r="Q351">
        <v>1</v>
      </c>
      <c r="R351" t="s">
        <v>497</v>
      </c>
      <c r="S351" t="s">
        <v>1873</v>
      </c>
      <c r="T351" t="s">
        <v>1927</v>
      </c>
      <c r="U351" t="s">
        <v>1931</v>
      </c>
      <c r="V351" t="s">
        <v>1293</v>
      </c>
    </row>
    <row r="352" spans="1:22" x14ac:dyDescent="0.25">
      <c r="A352" s="31" t="str">
        <f t="shared" si="5"/>
        <v>3003.6.4</v>
      </c>
      <c r="B352" s="159" t="s">
        <v>1293</v>
      </c>
      <c r="C352" s="159">
        <v>3</v>
      </c>
      <c r="D352" s="159" t="s">
        <v>2067</v>
      </c>
      <c r="E352" s="159" t="s">
        <v>1341</v>
      </c>
      <c r="F352" s="159" t="s">
        <v>19</v>
      </c>
      <c r="G352" s="159" t="s">
        <v>19</v>
      </c>
      <c r="H352" s="159" t="s">
        <v>19</v>
      </c>
      <c r="I352" s="159" t="s">
        <v>19</v>
      </c>
      <c r="J352" s="159" t="s">
        <v>19</v>
      </c>
      <c r="K352" s="159" t="s">
        <v>19</v>
      </c>
      <c r="L352" s="159" t="s">
        <v>19</v>
      </c>
      <c r="M352" s="159" t="s">
        <v>19</v>
      </c>
      <c r="N352" s="159" t="s">
        <v>19</v>
      </c>
      <c r="O352" s="159" t="s">
        <v>383</v>
      </c>
      <c r="P352" s="159">
        <v>10</v>
      </c>
      <c r="Q352" s="159">
        <v>1</v>
      </c>
      <c r="R352" s="159" t="s">
        <v>497</v>
      </c>
      <c r="S352" s="159" t="s">
        <v>1342</v>
      </c>
      <c r="T352" s="159" t="s">
        <v>1927</v>
      </c>
      <c r="U352" s="159" t="s">
        <v>1928</v>
      </c>
      <c r="V352" s="159" t="s">
        <v>1293</v>
      </c>
    </row>
    <row r="353" spans="1:22" x14ac:dyDescent="0.25">
      <c r="A353" s="31" t="str">
        <f t="shared" si="5"/>
        <v>3003.6.5</v>
      </c>
      <c r="B353" s="159" t="s">
        <v>1293</v>
      </c>
      <c r="C353" s="159">
        <v>3</v>
      </c>
      <c r="D353" s="159" t="s">
        <v>2066</v>
      </c>
      <c r="E353" s="159" t="s">
        <v>1343</v>
      </c>
      <c r="F353" s="159" t="s">
        <v>19</v>
      </c>
      <c r="G353" s="159" t="s">
        <v>19</v>
      </c>
      <c r="H353" s="159" t="s">
        <v>19</v>
      </c>
      <c r="I353" s="159" t="s">
        <v>19</v>
      </c>
      <c r="J353" s="159" t="s">
        <v>19</v>
      </c>
      <c r="K353" s="159" t="s">
        <v>19</v>
      </c>
      <c r="L353" s="159" t="s">
        <v>19</v>
      </c>
      <c r="M353" s="159" t="s">
        <v>19</v>
      </c>
      <c r="N353" s="159" t="s">
        <v>19</v>
      </c>
      <c r="O353" s="159" t="s">
        <v>384</v>
      </c>
      <c r="P353" s="159">
        <v>0</v>
      </c>
      <c r="Q353" s="159">
        <v>1</v>
      </c>
      <c r="R353" s="159" t="s">
        <v>497</v>
      </c>
      <c r="S353" s="159" t="s">
        <v>1344</v>
      </c>
      <c r="T353" s="159" t="s">
        <v>1916</v>
      </c>
      <c r="U353" s="159" t="s">
        <v>1918</v>
      </c>
      <c r="V353" s="159" t="s">
        <v>712</v>
      </c>
    </row>
    <row r="354" spans="1:22" x14ac:dyDescent="0.25">
      <c r="A354" s="31" t="str">
        <f t="shared" si="5"/>
        <v>3003.6.6</v>
      </c>
      <c r="B354" s="159" t="s">
        <v>1293</v>
      </c>
      <c r="C354" s="159">
        <v>3</v>
      </c>
      <c r="D354" s="159" t="s">
        <v>2066</v>
      </c>
      <c r="E354" s="159" t="s">
        <v>1345</v>
      </c>
      <c r="F354" s="159" t="s">
        <v>19</v>
      </c>
      <c r="G354" s="159" t="s">
        <v>19</v>
      </c>
      <c r="H354" s="159" t="s">
        <v>19</v>
      </c>
      <c r="I354" s="159" t="s">
        <v>19</v>
      </c>
      <c r="J354" s="159" t="s">
        <v>19</v>
      </c>
      <c r="K354" s="159" t="s">
        <v>19</v>
      </c>
      <c r="L354" s="159" t="s">
        <v>19</v>
      </c>
      <c r="M354" s="159" t="s">
        <v>19</v>
      </c>
      <c r="N354" s="159" t="s">
        <v>19</v>
      </c>
      <c r="O354" s="159" t="s">
        <v>385</v>
      </c>
      <c r="P354" s="159">
        <v>0</v>
      </c>
      <c r="Q354" s="159">
        <v>1</v>
      </c>
      <c r="R354" s="159" t="s">
        <v>497</v>
      </c>
      <c r="S354" s="159" t="s">
        <v>1346</v>
      </c>
      <c r="T354" s="159" t="s">
        <v>2029</v>
      </c>
      <c r="U354" s="159" t="s">
        <v>1911</v>
      </c>
      <c r="V354" s="159" t="s">
        <v>712</v>
      </c>
    </row>
    <row r="355" spans="1:22" x14ac:dyDescent="0.25">
      <c r="A355" s="31" t="str">
        <f t="shared" si="5"/>
        <v>3003.6.7</v>
      </c>
      <c r="B355" s="159" t="s">
        <v>1293</v>
      </c>
      <c r="C355" s="159">
        <v>3</v>
      </c>
      <c r="D355" s="159" t="s">
        <v>2066</v>
      </c>
      <c r="E355" s="159" t="s">
        <v>1347</v>
      </c>
      <c r="F355" s="159" t="s">
        <v>19</v>
      </c>
      <c r="G355" s="159" t="s">
        <v>19</v>
      </c>
      <c r="H355" s="159" t="s">
        <v>19</v>
      </c>
      <c r="I355" s="159" t="s">
        <v>19</v>
      </c>
      <c r="J355" s="159" t="s">
        <v>19</v>
      </c>
      <c r="K355" s="159" t="s">
        <v>19</v>
      </c>
      <c r="L355" s="159" t="s">
        <v>19</v>
      </c>
      <c r="M355" s="159" t="s">
        <v>19</v>
      </c>
      <c r="N355" s="159" t="s">
        <v>19</v>
      </c>
      <c r="O355" s="159" t="s">
        <v>1813</v>
      </c>
      <c r="P355" s="159">
        <v>0</v>
      </c>
      <c r="Q355" s="159">
        <v>10</v>
      </c>
      <c r="R355" s="159" t="s">
        <v>497</v>
      </c>
      <c r="S355" s="159" t="s">
        <v>1812</v>
      </c>
      <c r="T355" s="159" t="s">
        <v>1911</v>
      </c>
      <c r="U355" s="159" t="s">
        <v>1908</v>
      </c>
      <c r="V355" s="159" t="s">
        <v>712</v>
      </c>
    </row>
    <row r="356" spans="1:22" x14ac:dyDescent="0.25">
      <c r="A356" s="31" t="str">
        <f t="shared" si="5"/>
        <v>3003.6.8</v>
      </c>
      <c r="B356" s="159" t="s">
        <v>1293</v>
      </c>
      <c r="C356" s="159">
        <v>3</v>
      </c>
      <c r="D356" s="159" t="s">
        <v>2067</v>
      </c>
      <c r="E356" s="159" t="s">
        <v>1348</v>
      </c>
      <c r="F356" s="159" t="s">
        <v>19</v>
      </c>
      <c r="G356" s="159" t="s">
        <v>19</v>
      </c>
      <c r="H356" s="159" t="s">
        <v>19</v>
      </c>
      <c r="I356" s="159" t="s">
        <v>19</v>
      </c>
      <c r="J356" s="159" t="s">
        <v>19</v>
      </c>
      <c r="K356" s="159" t="s">
        <v>19</v>
      </c>
      <c r="L356" s="159" t="s">
        <v>19</v>
      </c>
      <c r="M356" s="159" t="s">
        <v>19</v>
      </c>
      <c r="N356" s="159" t="s">
        <v>19</v>
      </c>
      <c r="O356" s="159" t="s">
        <v>386</v>
      </c>
      <c r="P356" s="159">
        <v>50</v>
      </c>
      <c r="Q356" s="159">
        <v>4</v>
      </c>
      <c r="R356" s="159" t="s">
        <v>497</v>
      </c>
      <c r="S356" s="159" t="s">
        <v>1349</v>
      </c>
      <c r="T356" s="159" t="s">
        <v>1908</v>
      </c>
      <c r="U356" s="159" t="s">
        <v>1955</v>
      </c>
      <c r="V356" s="159" t="s">
        <v>1293</v>
      </c>
    </row>
    <row r="357" spans="1:22" x14ac:dyDescent="0.25">
      <c r="A357" s="31" t="str">
        <f t="shared" si="5"/>
        <v>1000.1</v>
      </c>
      <c r="B357" t="s">
        <v>1146</v>
      </c>
      <c r="C357">
        <v>1</v>
      </c>
      <c r="D357" t="s">
        <v>492</v>
      </c>
      <c r="E357" t="s">
        <v>1147</v>
      </c>
      <c r="F357" t="s">
        <v>511</v>
      </c>
      <c r="G357" t="s">
        <v>1536</v>
      </c>
      <c r="H357" t="s">
        <v>1537</v>
      </c>
      <c r="I357" t="s">
        <v>1538</v>
      </c>
      <c r="J357" t="s">
        <v>19</v>
      </c>
      <c r="K357" t="s">
        <v>495</v>
      </c>
      <c r="L357" t="s">
        <v>19</v>
      </c>
      <c r="M357" t="s">
        <v>730</v>
      </c>
      <c r="N357" t="s">
        <v>2030</v>
      </c>
      <c r="O357" t="s">
        <v>363</v>
      </c>
      <c r="P357">
        <v>20</v>
      </c>
      <c r="Q357">
        <v>56</v>
      </c>
      <c r="R357" t="s">
        <v>525</v>
      </c>
      <c r="S357" t="s">
        <v>1148</v>
      </c>
      <c r="T357" t="s">
        <v>1897</v>
      </c>
      <c r="U357" t="s">
        <v>1906</v>
      </c>
      <c r="V357" t="s">
        <v>1146</v>
      </c>
    </row>
    <row r="358" spans="1:22" x14ac:dyDescent="0.25">
      <c r="A358" s="31" t="str">
        <f t="shared" si="5"/>
        <v>1000.1.1</v>
      </c>
      <c r="B358" t="s">
        <v>1146</v>
      </c>
      <c r="C358">
        <v>1</v>
      </c>
      <c r="D358" t="s">
        <v>499</v>
      </c>
      <c r="E358" t="s">
        <v>1149</v>
      </c>
      <c r="F358" t="s">
        <v>19</v>
      </c>
      <c r="G358" t="s">
        <v>19</v>
      </c>
      <c r="H358" t="s">
        <v>19</v>
      </c>
      <c r="I358" t="s">
        <v>19</v>
      </c>
      <c r="J358" t="s">
        <v>19</v>
      </c>
      <c r="K358" t="s">
        <v>19</v>
      </c>
      <c r="L358" t="s">
        <v>19</v>
      </c>
      <c r="M358" t="s">
        <v>19</v>
      </c>
      <c r="N358" t="s">
        <v>19</v>
      </c>
      <c r="O358" t="s">
        <v>364</v>
      </c>
      <c r="P358">
        <v>20</v>
      </c>
      <c r="Q358">
        <v>1</v>
      </c>
      <c r="R358" t="s">
        <v>497</v>
      </c>
      <c r="S358" t="s">
        <v>1150</v>
      </c>
      <c r="T358" t="s">
        <v>1897</v>
      </c>
      <c r="U358" t="s">
        <v>1894</v>
      </c>
      <c r="V358" t="s">
        <v>1146</v>
      </c>
    </row>
    <row r="359" spans="1:22" x14ac:dyDescent="0.25">
      <c r="A359" s="31" t="str">
        <f t="shared" si="5"/>
        <v>1000.1.2</v>
      </c>
      <c r="B359" t="s">
        <v>1146</v>
      </c>
      <c r="C359">
        <v>1</v>
      </c>
      <c r="D359" t="s">
        <v>499</v>
      </c>
      <c r="E359" t="s">
        <v>1151</v>
      </c>
      <c r="F359" t="s">
        <v>19</v>
      </c>
      <c r="G359" t="s">
        <v>19</v>
      </c>
      <c r="H359" t="s">
        <v>19</v>
      </c>
      <c r="I359" t="s">
        <v>19</v>
      </c>
      <c r="J359" t="s">
        <v>19</v>
      </c>
      <c r="K359" t="s">
        <v>19</v>
      </c>
      <c r="L359" t="s">
        <v>19</v>
      </c>
      <c r="M359" t="s">
        <v>19</v>
      </c>
      <c r="N359" t="s">
        <v>19</v>
      </c>
      <c r="O359" t="s">
        <v>365</v>
      </c>
      <c r="P359">
        <v>80</v>
      </c>
      <c r="Q359">
        <v>100</v>
      </c>
      <c r="R359" t="s">
        <v>525</v>
      </c>
      <c r="S359" t="s">
        <v>1152</v>
      </c>
      <c r="T359" t="s">
        <v>1900</v>
      </c>
      <c r="U359" t="s">
        <v>1906</v>
      </c>
      <c r="V359" t="s">
        <v>1146</v>
      </c>
    </row>
    <row r="360" spans="1:22" x14ac:dyDescent="0.25">
      <c r="A360" s="31" t="str">
        <f t="shared" si="5"/>
        <v>1000.2</v>
      </c>
      <c r="B360" t="s">
        <v>1146</v>
      </c>
      <c r="C360">
        <v>1</v>
      </c>
      <c r="D360" t="s">
        <v>492</v>
      </c>
      <c r="E360" t="s">
        <v>1153</v>
      </c>
      <c r="F360" t="s">
        <v>511</v>
      </c>
      <c r="G360" t="s">
        <v>1530</v>
      </c>
      <c r="H360" t="s">
        <v>1531</v>
      </c>
      <c r="I360" t="s">
        <v>1532</v>
      </c>
      <c r="J360" t="s">
        <v>19</v>
      </c>
      <c r="K360" t="s">
        <v>512</v>
      </c>
      <c r="L360" t="s">
        <v>19</v>
      </c>
      <c r="M360" t="s">
        <v>646</v>
      </c>
      <c r="N360" t="s">
        <v>2031</v>
      </c>
      <c r="O360" t="s">
        <v>215</v>
      </c>
      <c r="P360">
        <v>20</v>
      </c>
      <c r="Q360">
        <v>4</v>
      </c>
      <c r="R360" t="s">
        <v>497</v>
      </c>
      <c r="S360" t="s">
        <v>1154</v>
      </c>
      <c r="T360" t="s">
        <v>1886</v>
      </c>
      <c r="U360" t="s">
        <v>1887</v>
      </c>
      <c r="V360" t="s">
        <v>1155</v>
      </c>
    </row>
    <row r="361" spans="1:22" x14ac:dyDescent="0.25">
      <c r="A361" s="31" t="str">
        <f t="shared" si="5"/>
        <v>1000.2.1</v>
      </c>
      <c r="B361" t="s">
        <v>1146</v>
      </c>
      <c r="C361">
        <v>1</v>
      </c>
      <c r="D361" t="s">
        <v>499</v>
      </c>
      <c r="E361" t="s">
        <v>1156</v>
      </c>
      <c r="F361" t="s">
        <v>19</v>
      </c>
      <c r="G361" t="s">
        <v>19</v>
      </c>
      <c r="H361" t="s">
        <v>19</v>
      </c>
      <c r="I361" t="s">
        <v>19</v>
      </c>
      <c r="J361" t="s">
        <v>19</v>
      </c>
      <c r="K361" t="s">
        <v>19</v>
      </c>
      <c r="L361" t="s">
        <v>19</v>
      </c>
      <c r="M361" t="s">
        <v>19</v>
      </c>
      <c r="N361" t="s">
        <v>19</v>
      </c>
      <c r="O361" t="s">
        <v>216</v>
      </c>
      <c r="P361">
        <v>50</v>
      </c>
      <c r="Q361">
        <v>4</v>
      </c>
      <c r="R361" t="s">
        <v>497</v>
      </c>
      <c r="S361" t="s">
        <v>1157</v>
      </c>
      <c r="T361" t="s">
        <v>1886</v>
      </c>
      <c r="U361" t="s">
        <v>1928</v>
      </c>
      <c r="V361" t="s">
        <v>1146</v>
      </c>
    </row>
    <row r="362" spans="1:22" x14ac:dyDescent="0.25">
      <c r="A362" s="31" t="str">
        <f t="shared" si="5"/>
        <v>1000.2.2</v>
      </c>
      <c r="B362" t="s">
        <v>1146</v>
      </c>
      <c r="C362">
        <v>1</v>
      </c>
      <c r="D362" t="s">
        <v>1545</v>
      </c>
      <c r="E362" t="s">
        <v>1158</v>
      </c>
      <c r="F362" t="s">
        <v>19</v>
      </c>
      <c r="G362" t="s">
        <v>19</v>
      </c>
      <c r="H362" t="s">
        <v>19</v>
      </c>
      <c r="I362" t="s">
        <v>19</v>
      </c>
      <c r="J362" t="s">
        <v>19</v>
      </c>
      <c r="K362" t="s">
        <v>19</v>
      </c>
      <c r="L362" t="s">
        <v>19</v>
      </c>
      <c r="M362" t="s">
        <v>19</v>
      </c>
      <c r="N362" t="s">
        <v>19</v>
      </c>
      <c r="O362" t="s">
        <v>1159</v>
      </c>
      <c r="P362">
        <v>0</v>
      </c>
      <c r="Q362">
        <v>4</v>
      </c>
      <c r="R362" t="s">
        <v>497</v>
      </c>
      <c r="S362" t="s">
        <v>1160</v>
      </c>
      <c r="T362" t="s">
        <v>1973</v>
      </c>
      <c r="U362" t="s">
        <v>1928</v>
      </c>
      <c r="V362" t="s">
        <v>1036</v>
      </c>
    </row>
    <row r="363" spans="1:22" x14ac:dyDescent="0.25">
      <c r="A363" s="31" t="str">
        <f t="shared" si="5"/>
        <v>1000.2.3</v>
      </c>
      <c r="B363" t="s">
        <v>1146</v>
      </c>
      <c r="C363">
        <v>1</v>
      </c>
      <c r="D363" t="s">
        <v>499</v>
      </c>
      <c r="E363" t="s">
        <v>1161</v>
      </c>
      <c r="F363" t="s">
        <v>19</v>
      </c>
      <c r="G363" t="s">
        <v>19</v>
      </c>
      <c r="H363" t="s">
        <v>19</v>
      </c>
      <c r="I363" t="s">
        <v>19</v>
      </c>
      <c r="J363" t="s">
        <v>19</v>
      </c>
      <c r="K363" t="s">
        <v>19</v>
      </c>
      <c r="L363" t="s">
        <v>19</v>
      </c>
      <c r="M363" t="s">
        <v>19</v>
      </c>
      <c r="N363" t="s">
        <v>19</v>
      </c>
      <c r="O363" t="s">
        <v>217</v>
      </c>
      <c r="P363">
        <v>30</v>
      </c>
      <c r="Q363">
        <v>4</v>
      </c>
      <c r="R363" t="s">
        <v>497</v>
      </c>
      <c r="S363" t="s">
        <v>1162</v>
      </c>
      <c r="T363" t="s">
        <v>1916</v>
      </c>
      <c r="U363" t="s">
        <v>1911</v>
      </c>
      <c r="V363" t="s">
        <v>1146</v>
      </c>
    </row>
    <row r="364" spans="1:22" x14ac:dyDescent="0.25">
      <c r="A364" s="31" t="str">
        <f t="shared" si="5"/>
        <v>1000.2.4</v>
      </c>
      <c r="B364" t="s">
        <v>1146</v>
      </c>
      <c r="C364">
        <v>1</v>
      </c>
      <c r="D364" t="s">
        <v>1545</v>
      </c>
      <c r="E364" t="s">
        <v>1163</v>
      </c>
      <c r="F364" t="s">
        <v>19</v>
      </c>
      <c r="G364" t="s">
        <v>19</v>
      </c>
      <c r="H364" t="s">
        <v>19</v>
      </c>
      <c r="I364" t="s">
        <v>19</v>
      </c>
      <c r="J364" t="s">
        <v>19</v>
      </c>
      <c r="K364" t="s">
        <v>19</v>
      </c>
      <c r="L364" t="s">
        <v>19</v>
      </c>
      <c r="M364" t="s">
        <v>19</v>
      </c>
      <c r="N364" t="s">
        <v>19</v>
      </c>
      <c r="O364" t="s">
        <v>218</v>
      </c>
      <c r="P364">
        <v>0</v>
      </c>
      <c r="Q364">
        <v>4</v>
      </c>
      <c r="R364" t="s">
        <v>497</v>
      </c>
      <c r="S364" t="s">
        <v>1164</v>
      </c>
      <c r="T364" t="s">
        <v>1978</v>
      </c>
      <c r="U364" t="s">
        <v>1915</v>
      </c>
      <c r="V364" t="s">
        <v>618</v>
      </c>
    </row>
    <row r="365" spans="1:22" x14ac:dyDescent="0.25">
      <c r="A365" s="31" t="str">
        <f t="shared" si="5"/>
        <v>1000.2.5</v>
      </c>
      <c r="B365" t="s">
        <v>1146</v>
      </c>
      <c r="C365">
        <v>1</v>
      </c>
      <c r="D365" t="s">
        <v>499</v>
      </c>
      <c r="E365" t="s">
        <v>1165</v>
      </c>
      <c r="F365" t="s">
        <v>19</v>
      </c>
      <c r="G365" t="s">
        <v>19</v>
      </c>
      <c r="H365" t="s">
        <v>19</v>
      </c>
      <c r="I365" t="s">
        <v>19</v>
      </c>
      <c r="J365" t="s">
        <v>19</v>
      </c>
      <c r="K365" t="s">
        <v>19</v>
      </c>
      <c r="L365" t="s">
        <v>19</v>
      </c>
      <c r="M365" t="s">
        <v>19</v>
      </c>
      <c r="N365" t="s">
        <v>19</v>
      </c>
      <c r="O365" t="s">
        <v>219</v>
      </c>
      <c r="P365">
        <v>20</v>
      </c>
      <c r="Q365">
        <v>4</v>
      </c>
      <c r="R365" t="s">
        <v>497</v>
      </c>
      <c r="S365" t="s">
        <v>1166</v>
      </c>
      <c r="T365" t="s">
        <v>1945</v>
      </c>
      <c r="U365" t="s">
        <v>1887</v>
      </c>
      <c r="V365" t="s">
        <v>1146</v>
      </c>
    </row>
    <row r="366" spans="1:22" x14ac:dyDescent="0.25">
      <c r="A366" s="31" t="str">
        <f t="shared" si="5"/>
        <v>1000.3</v>
      </c>
      <c r="B366" t="s">
        <v>1146</v>
      </c>
      <c r="C366">
        <v>1</v>
      </c>
      <c r="D366" t="s">
        <v>492</v>
      </c>
      <c r="E366" t="s">
        <v>1167</v>
      </c>
      <c r="F366" t="s">
        <v>511</v>
      </c>
      <c r="G366" t="s">
        <v>1539</v>
      </c>
      <c r="H366" t="s">
        <v>1540</v>
      </c>
      <c r="I366" t="s">
        <v>1541</v>
      </c>
      <c r="J366" t="s">
        <v>19</v>
      </c>
      <c r="K366" t="s">
        <v>495</v>
      </c>
      <c r="L366" t="s">
        <v>19</v>
      </c>
      <c r="M366" t="s">
        <v>730</v>
      </c>
      <c r="N366" t="s">
        <v>2032</v>
      </c>
      <c r="O366" t="s">
        <v>366</v>
      </c>
      <c r="P366">
        <v>15</v>
      </c>
      <c r="Q366">
        <v>5</v>
      </c>
      <c r="R366" t="s">
        <v>497</v>
      </c>
      <c r="S366" t="s">
        <v>1168</v>
      </c>
      <c r="T366" t="s">
        <v>1886</v>
      </c>
      <c r="U366" t="s">
        <v>1906</v>
      </c>
      <c r="V366" t="s">
        <v>1146</v>
      </c>
    </row>
    <row r="367" spans="1:22" x14ac:dyDescent="0.25">
      <c r="A367" s="31" t="str">
        <f t="shared" si="5"/>
        <v>1000.3.1</v>
      </c>
      <c r="B367" t="s">
        <v>1146</v>
      </c>
      <c r="C367">
        <v>1</v>
      </c>
      <c r="D367" t="s">
        <v>499</v>
      </c>
      <c r="E367" t="s">
        <v>1169</v>
      </c>
      <c r="F367" t="s">
        <v>19</v>
      </c>
      <c r="G367" t="s">
        <v>19</v>
      </c>
      <c r="H367" t="s">
        <v>19</v>
      </c>
      <c r="I367" t="s">
        <v>19</v>
      </c>
      <c r="J367" t="s">
        <v>19</v>
      </c>
      <c r="K367" t="s">
        <v>19</v>
      </c>
      <c r="L367" t="s">
        <v>19</v>
      </c>
      <c r="M367" t="s">
        <v>19</v>
      </c>
      <c r="N367" t="s">
        <v>19</v>
      </c>
      <c r="O367" t="s">
        <v>367</v>
      </c>
      <c r="P367">
        <v>20</v>
      </c>
      <c r="Q367">
        <v>5</v>
      </c>
      <c r="R367" t="s">
        <v>497</v>
      </c>
      <c r="S367" t="s">
        <v>1170</v>
      </c>
      <c r="T367" t="s">
        <v>1886</v>
      </c>
      <c r="U367" t="s">
        <v>1894</v>
      </c>
      <c r="V367" t="s">
        <v>1146</v>
      </c>
    </row>
    <row r="368" spans="1:22" x14ac:dyDescent="0.25">
      <c r="A368" s="31" t="str">
        <f t="shared" si="5"/>
        <v>1000.3.2</v>
      </c>
      <c r="B368" t="s">
        <v>1146</v>
      </c>
      <c r="C368">
        <v>1</v>
      </c>
      <c r="D368" t="s">
        <v>499</v>
      </c>
      <c r="E368" t="s">
        <v>1171</v>
      </c>
      <c r="F368" t="s">
        <v>19</v>
      </c>
      <c r="G368" t="s">
        <v>19</v>
      </c>
      <c r="H368" t="s">
        <v>19</v>
      </c>
      <c r="I368" t="s">
        <v>19</v>
      </c>
      <c r="J368" t="s">
        <v>19</v>
      </c>
      <c r="K368" t="s">
        <v>19</v>
      </c>
      <c r="L368" t="s">
        <v>19</v>
      </c>
      <c r="M368" t="s">
        <v>19</v>
      </c>
      <c r="N368" t="s">
        <v>19</v>
      </c>
      <c r="O368" t="s">
        <v>368</v>
      </c>
      <c r="P368">
        <v>80</v>
      </c>
      <c r="Q368">
        <v>5</v>
      </c>
      <c r="R368" t="s">
        <v>497</v>
      </c>
      <c r="S368" t="s">
        <v>1172</v>
      </c>
      <c r="T368" t="s">
        <v>1900</v>
      </c>
      <c r="U368" t="s">
        <v>1906</v>
      </c>
      <c r="V368" t="s">
        <v>1146</v>
      </c>
    </row>
    <row r="369" spans="1:22" x14ac:dyDescent="0.25">
      <c r="A369" s="31" t="str">
        <f t="shared" si="5"/>
        <v>1000.4</v>
      </c>
      <c r="B369" t="s">
        <v>1146</v>
      </c>
      <c r="C369">
        <v>1</v>
      </c>
      <c r="D369" t="s">
        <v>492</v>
      </c>
      <c r="E369" t="s">
        <v>1173</v>
      </c>
      <c r="F369" t="s">
        <v>511</v>
      </c>
      <c r="G369" t="s">
        <v>1539</v>
      </c>
      <c r="H369" t="s">
        <v>1540</v>
      </c>
      <c r="I369" t="s">
        <v>1541</v>
      </c>
      <c r="J369" t="s">
        <v>19</v>
      </c>
      <c r="K369" t="s">
        <v>495</v>
      </c>
      <c r="L369" t="s">
        <v>19</v>
      </c>
      <c r="M369" t="s">
        <v>606</v>
      </c>
      <c r="N369" t="s">
        <v>2033</v>
      </c>
      <c r="O369" t="s">
        <v>175</v>
      </c>
      <c r="P369">
        <v>15</v>
      </c>
      <c r="Q369">
        <v>1</v>
      </c>
      <c r="R369" t="s">
        <v>497</v>
      </c>
      <c r="S369" t="s">
        <v>1174</v>
      </c>
      <c r="T369" t="s">
        <v>1886</v>
      </c>
      <c r="U369" t="s">
        <v>1943</v>
      </c>
      <c r="V369" t="s">
        <v>1146</v>
      </c>
    </row>
    <row r="370" spans="1:22" x14ac:dyDescent="0.25">
      <c r="A370" s="31" t="str">
        <f t="shared" si="5"/>
        <v>1000.4.1</v>
      </c>
      <c r="B370" t="s">
        <v>1146</v>
      </c>
      <c r="C370">
        <v>1</v>
      </c>
      <c r="D370" t="s">
        <v>499</v>
      </c>
      <c r="E370" t="s">
        <v>1175</v>
      </c>
      <c r="F370" t="s">
        <v>19</v>
      </c>
      <c r="G370" t="s">
        <v>19</v>
      </c>
      <c r="H370" t="s">
        <v>19</v>
      </c>
      <c r="I370" t="s">
        <v>19</v>
      </c>
      <c r="J370" t="s">
        <v>19</v>
      </c>
      <c r="K370" t="s">
        <v>19</v>
      </c>
      <c r="L370" t="s">
        <v>19</v>
      </c>
      <c r="M370" t="s">
        <v>19</v>
      </c>
      <c r="N370" t="s">
        <v>19</v>
      </c>
      <c r="O370" t="s">
        <v>176</v>
      </c>
      <c r="P370">
        <v>20</v>
      </c>
      <c r="Q370">
        <v>6</v>
      </c>
      <c r="R370" t="s">
        <v>497</v>
      </c>
      <c r="S370" t="s">
        <v>1176</v>
      </c>
      <c r="T370" t="s">
        <v>1886</v>
      </c>
      <c r="U370" t="s">
        <v>1887</v>
      </c>
      <c r="V370" t="s">
        <v>1146</v>
      </c>
    </row>
    <row r="371" spans="1:22" x14ac:dyDescent="0.25">
      <c r="A371" s="31" t="str">
        <f t="shared" si="5"/>
        <v>1000.4.2</v>
      </c>
      <c r="B371" t="s">
        <v>1146</v>
      </c>
      <c r="C371">
        <v>1</v>
      </c>
      <c r="D371" t="s">
        <v>499</v>
      </c>
      <c r="E371" t="s">
        <v>1177</v>
      </c>
      <c r="F371" t="s">
        <v>19</v>
      </c>
      <c r="G371" t="s">
        <v>19</v>
      </c>
      <c r="H371" t="s">
        <v>19</v>
      </c>
      <c r="I371" t="s">
        <v>19</v>
      </c>
      <c r="J371" t="s">
        <v>19</v>
      </c>
      <c r="K371" t="s">
        <v>19</v>
      </c>
      <c r="L371" t="s">
        <v>19</v>
      </c>
      <c r="M371" t="s">
        <v>19</v>
      </c>
      <c r="N371" t="s">
        <v>19</v>
      </c>
      <c r="O371" t="s">
        <v>177</v>
      </c>
      <c r="P371">
        <v>80</v>
      </c>
      <c r="Q371">
        <v>1</v>
      </c>
      <c r="R371" t="s">
        <v>497</v>
      </c>
      <c r="S371" t="s">
        <v>1174</v>
      </c>
      <c r="T371" t="s">
        <v>1916</v>
      </c>
      <c r="U371" t="s">
        <v>1943</v>
      </c>
      <c r="V371" t="s">
        <v>1146</v>
      </c>
    </row>
    <row r="372" spans="1:22" x14ac:dyDescent="0.25">
      <c r="A372" s="31" t="str">
        <f t="shared" si="5"/>
        <v>1000.5</v>
      </c>
      <c r="B372" t="s">
        <v>1146</v>
      </c>
      <c r="C372">
        <v>1</v>
      </c>
      <c r="D372" t="s">
        <v>492</v>
      </c>
      <c r="E372" t="s">
        <v>1178</v>
      </c>
      <c r="F372" t="s">
        <v>511</v>
      </c>
      <c r="G372" t="s">
        <v>1536</v>
      </c>
      <c r="H372" t="s">
        <v>1537</v>
      </c>
      <c r="I372" t="s">
        <v>1538</v>
      </c>
      <c r="J372" t="s">
        <v>1901</v>
      </c>
      <c r="K372" t="s">
        <v>495</v>
      </c>
      <c r="L372" t="s">
        <v>19</v>
      </c>
      <c r="M372" t="s">
        <v>646</v>
      </c>
      <c r="N372" t="s">
        <v>2034</v>
      </c>
      <c r="O372" t="s">
        <v>369</v>
      </c>
      <c r="P372">
        <v>15</v>
      </c>
      <c r="Q372">
        <v>1</v>
      </c>
      <c r="R372" t="s">
        <v>497</v>
      </c>
      <c r="S372" t="s">
        <v>1179</v>
      </c>
      <c r="T372" t="s">
        <v>1893</v>
      </c>
      <c r="U372" t="s">
        <v>1906</v>
      </c>
      <c r="V372" t="s">
        <v>1146</v>
      </c>
    </row>
    <row r="373" spans="1:22" x14ac:dyDescent="0.25">
      <c r="A373" s="31" t="str">
        <f t="shared" si="5"/>
        <v>1000.5.1</v>
      </c>
      <c r="B373" t="s">
        <v>1146</v>
      </c>
      <c r="C373">
        <v>1</v>
      </c>
      <c r="D373" t="s">
        <v>499</v>
      </c>
      <c r="E373" t="s">
        <v>1180</v>
      </c>
      <c r="F373" t="s">
        <v>19</v>
      </c>
      <c r="G373" t="s">
        <v>19</v>
      </c>
      <c r="H373" t="s">
        <v>19</v>
      </c>
      <c r="I373" t="s">
        <v>19</v>
      </c>
      <c r="J373" t="s">
        <v>19</v>
      </c>
      <c r="K373" t="s">
        <v>19</v>
      </c>
      <c r="L373" t="s">
        <v>19</v>
      </c>
      <c r="M373" t="s">
        <v>19</v>
      </c>
      <c r="N373" t="s">
        <v>19</v>
      </c>
      <c r="O373" t="s">
        <v>370</v>
      </c>
      <c r="P373">
        <v>20</v>
      </c>
      <c r="Q373">
        <v>1</v>
      </c>
      <c r="R373" t="s">
        <v>497</v>
      </c>
      <c r="S373" t="s">
        <v>1181</v>
      </c>
      <c r="T373" t="s">
        <v>1893</v>
      </c>
      <c r="U373" t="s">
        <v>1931</v>
      </c>
      <c r="V373" t="s">
        <v>1146</v>
      </c>
    </row>
    <row r="374" spans="1:22" x14ac:dyDescent="0.25">
      <c r="A374" s="31" t="str">
        <f t="shared" si="5"/>
        <v>1000.5.2</v>
      </c>
      <c r="B374" t="s">
        <v>1146</v>
      </c>
      <c r="C374">
        <v>1</v>
      </c>
      <c r="D374" t="s">
        <v>499</v>
      </c>
      <c r="E374" t="s">
        <v>1182</v>
      </c>
      <c r="F374" t="s">
        <v>19</v>
      </c>
      <c r="G374" t="s">
        <v>19</v>
      </c>
      <c r="H374" t="s">
        <v>19</v>
      </c>
      <c r="I374" t="s">
        <v>19</v>
      </c>
      <c r="J374" t="s">
        <v>19</v>
      </c>
      <c r="K374" t="s">
        <v>19</v>
      </c>
      <c r="L374" t="s">
        <v>19</v>
      </c>
      <c r="M374" t="s">
        <v>19</v>
      </c>
      <c r="N374" t="s">
        <v>19</v>
      </c>
      <c r="O374" t="s">
        <v>371</v>
      </c>
      <c r="P374">
        <v>80</v>
      </c>
      <c r="Q374">
        <v>1</v>
      </c>
      <c r="R374" t="s">
        <v>497</v>
      </c>
      <c r="S374" t="s">
        <v>1183</v>
      </c>
      <c r="T374" t="s">
        <v>1891</v>
      </c>
      <c r="U374" t="s">
        <v>1906</v>
      </c>
      <c r="V374" t="s">
        <v>1146</v>
      </c>
    </row>
    <row r="375" spans="1:22" x14ac:dyDescent="0.25">
      <c r="A375" s="31" t="str">
        <f t="shared" si="5"/>
        <v>1000.6</v>
      </c>
      <c r="B375" t="s">
        <v>1146</v>
      </c>
      <c r="C375">
        <v>1</v>
      </c>
      <c r="D375" t="s">
        <v>492</v>
      </c>
      <c r="E375" t="s">
        <v>1184</v>
      </c>
      <c r="F375" t="s">
        <v>511</v>
      </c>
      <c r="G375" t="s">
        <v>1542</v>
      </c>
      <c r="H375" t="s">
        <v>1543</v>
      </c>
      <c r="I375" t="s">
        <v>1544</v>
      </c>
      <c r="J375" t="s">
        <v>19</v>
      </c>
      <c r="K375" t="s">
        <v>495</v>
      </c>
      <c r="L375" t="s">
        <v>19</v>
      </c>
      <c r="M375" t="s">
        <v>606</v>
      </c>
      <c r="N375" t="s">
        <v>19</v>
      </c>
      <c r="O375" t="s">
        <v>178</v>
      </c>
      <c r="P375">
        <v>15</v>
      </c>
      <c r="Q375">
        <v>1</v>
      </c>
      <c r="R375" t="s">
        <v>497</v>
      </c>
      <c r="S375" t="s">
        <v>1185</v>
      </c>
      <c r="T375" t="s">
        <v>1893</v>
      </c>
      <c r="U375" t="s">
        <v>1906</v>
      </c>
      <c r="V375" t="s">
        <v>1146</v>
      </c>
    </row>
    <row r="376" spans="1:22" x14ac:dyDescent="0.25">
      <c r="A376" s="31" t="str">
        <f t="shared" si="5"/>
        <v>1000.6.1</v>
      </c>
      <c r="B376" t="s">
        <v>1146</v>
      </c>
      <c r="C376">
        <v>1</v>
      </c>
      <c r="D376" t="s">
        <v>499</v>
      </c>
      <c r="E376" t="s">
        <v>1186</v>
      </c>
      <c r="F376" t="s">
        <v>19</v>
      </c>
      <c r="G376" t="s">
        <v>19</v>
      </c>
      <c r="H376" t="s">
        <v>19</v>
      </c>
      <c r="I376" t="s">
        <v>19</v>
      </c>
      <c r="J376" t="s">
        <v>19</v>
      </c>
      <c r="K376" t="s">
        <v>19</v>
      </c>
      <c r="L376" t="s">
        <v>19</v>
      </c>
      <c r="M376" t="s">
        <v>19</v>
      </c>
      <c r="N376" t="s">
        <v>19</v>
      </c>
      <c r="O376" t="s">
        <v>179</v>
      </c>
      <c r="P376">
        <v>20</v>
      </c>
      <c r="Q376">
        <v>4</v>
      </c>
      <c r="R376" t="s">
        <v>497</v>
      </c>
      <c r="S376" t="s">
        <v>1187</v>
      </c>
      <c r="T376" t="s">
        <v>1893</v>
      </c>
      <c r="U376" t="s">
        <v>1931</v>
      </c>
      <c r="V376" t="s">
        <v>1146</v>
      </c>
    </row>
    <row r="377" spans="1:22" x14ac:dyDescent="0.25">
      <c r="A377" s="31" t="str">
        <f t="shared" si="5"/>
        <v>1000.6.2</v>
      </c>
      <c r="B377" t="s">
        <v>1146</v>
      </c>
      <c r="C377">
        <v>1</v>
      </c>
      <c r="D377" t="s">
        <v>499</v>
      </c>
      <c r="E377" t="s">
        <v>1188</v>
      </c>
      <c r="F377" t="s">
        <v>19</v>
      </c>
      <c r="G377" t="s">
        <v>19</v>
      </c>
      <c r="H377" t="s">
        <v>19</v>
      </c>
      <c r="I377" t="s">
        <v>19</v>
      </c>
      <c r="J377" t="s">
        <v>19</v>
      </c>
      <c r="K377" t="s">
        <v>19</v>
      </c>
      <c r="L377" t="s">
        <v>19</v>
      </c>
      <c r="M377" t="s">
        <v>19</v>
      </c>
      <c r="N377" t="s">
        <v>19</v>
      </c>
      <c r="O377" t="s">
        <v>180</v>
      </c>
      <c r="P377">
        <v>40</v>
      </c>
      <c r="Q377">
        <v>4</v>
      </c>
      <c r="R377" t="s">
        <v>497</v>
      </c>
      <c r="S377" t="s">
        <v>1189</v>
      </c>
      <c r="T377" t="s">
        <v>1891</v>
      </c>
      <c r="U377" t="s">
        <v>2001</v>
      </c>
      <c r="V377" t="s">
        <v>1146</v>
      </c>
    </row>
    <row r="378" spans="1:22" x14ac:dyDescent="0.25">
      <c r="A378" s="31" t="str">
        <f t="shared" si="5"/>
        <v>1000.6.3</v>
      </c>
      <c r="B378" t="s">
        <v>1146</v>
      </c>
      <c r="C378">
        <v>1</v>
      </c>
      <c r="D378" t="s">
        <v>499</v>
      </c>
      <c r="E378" t="s">
        <v>1190</v>
      </c>
      <c r="F378" t="s">
        <v>19</v>
      </c>
      <c r="G378" t="s">
        <v>19</v>
      </c>
      <c r="H378" t="s">
        <v>19</v>
      </c>
      <c r="I378" t="s">
        <v>19</v>
      </c>
      <c r="J378" t="s">
        <v>19</v>
      </c>
      <c r="K378" t="s">
        <v>19</v>
      </c>
      <c r="L378" t="s">
        <v>19</v>
      </c>
      <c r="M378" t="s">
        <v>19</v>
      </c>
      <c r="N378" t="s">
        <v>19</v>
      </c>
      <c r="O378" t="s">
        <v>181</v>
      </c>
      <c r="P378">
        <v>40</v>
      </c>
      <c r="Q378">
        <v>1</v>
      </c>
      <c r="R378" t="s">
        <v>497</v>
      </c>
      <c r="S378" t="s">
        <v>1191</v>
      </c>
      <c r="T378" t="s">
        <v>2001</v>
      </c>
      <c r="U378" t="s">
        <v>1906</v>
      </c>
      <c r="V378" t="s">
        <v>1146</v>
      </c>
    </row>
    <row r="379" spans="1:22" x14ac:dyDescent="0.25">
      <c r="A379" s="31" t="str">
        <f t="shared" si="5"/>
        <v>111.1</v>
      </c>
      <c r="B379" t="s">
        <v>491</v>
      </c>
      <c r="C379">
        <v>2</v>
      </c>
      <c r="D379" t="s">
        <v>492</v>
      </c>
      <c r="E379" t="s">
        <v>493</v>
      </c>
      <c r="F379" t="s">
        <v>494</v>
      </c>
      <c r="G379" t="s">
        <v>1527</v>
      </c>
      <c r="H379" t="s">
        <v>1528</v>
      </c>
      <c r="I379" t="s">
        <v>1529</v>
      </c>
      <c r="J379" t="s">
        <v>19</v>
      </c>
      <c r="K379" t="s">
        <v>495</v>
      </c>
      <c r="L379" t="s">
        <v>19</v>
      </c>
      <c r="M379" t="s">
        <v>496</v>
      </c>
      <c r="N379" t="s">
        <v>1600</v>
      </c>
      <c r="O379" t="s">
        <v>62</v>
      </c>
      <c r="P379">
        <v>20</v>
      </c>
      <c r="Q379">
        <v>1</v>
      </c>
      <c r="R379" t="s">
        <v>497</v>
      </c>
      <c r="S379" t="s">
        <v>498</v>
      </c>
      <c r="T379" t="s">
        <v>1914</v>
      </c>
      <c r="U379" t="s">
        <v>1895</v>
      </c>
      <c r="V379" t="s">
        <v>491</v>
      </c>
    </row>
    <row r="380" spans="1:22" x14ac:dyDescent="0.25">
      <c r="A380" s="31" t="str">
        <f t="shared" si="5"/>
        <v>111.1.1</v>
      </c>
      <c r="B380" t="s">
        <v>491</v>
      </c>
      <c r="C380">
        <v>2</v>
      </c>
      <c r="D380" t="s">
        <v>499</v>
      </c>
      <c r="E380" t="s">
        <v>500</v>
      </c>
      <c r="F380" t="s">
        <v>19</v>
      </c>
      <c r="G380" t="s">
        <v>19</v>
      </c>
      <c r="H380" t="s">
        <v>19</v>
      </c>
      <c r="I380" t="s">
        <v>19</v>
      </c>
      <c r="J380" t="s">
        <v>19</v>
      </c>
      <c r="K380" t="s">
        <v>19</v>
      </c>
      <c r="L380" t="s">
        <v>19</v>
      </c>
      <c r="M380" t="s">
        <v>19</v>
      </c>
      <c r="N380" t="s">
        <v>19</v>
      </c>
      <c r="O380" t="s">
        <v>63</v>
      </c>
      <c r="P380">
        <v>50</v>
      </c>
      <c r="Q380">
        <v>1</v>
      </c>
      <c r="R380" t="s">
        <v>497</v>
      </c>
      <c r="S380" t="s">
        <v>501</v>
      </c>
      <c r="T380" t="s">
        <v>1914</v>
      </c>
      <c r="U380" t="s">
        <v>1895</v>
      </c>
      <c r="V380" t="s">
        <v>491</v>
      </c>
    </row>
    <row r="381" spans="1:22" x14ac:dyDescent="0.25">
      <c r="A381" s="31" t="str">
        <f t="shared" si="5"/>
        <v>111.1.2</v>
      </c>
      <c r="B381" t="s">
        <v>491</v>
      </c>
      <c r="C381">
        <v>2</v>
      </c>
      <c r="D381" t="s">
        <v>499</v>
      </c>
      <c r="E381" t="s">
        <v>502</v>
      </c>
      <c r="F381" t="s">
        <v>19</v>
      </c>
      <c r="G381" t="s">
        <v>19</v>
      </c>
      <c r="H381" t="s">
        <v>19</v>
      </c>
      <c r="I381" t="s">
        <v>19</v>
      </c>
      <c r="J381" t="s">
        <v>19</v>
      </c>
      <c r="K381" t="s">
        <v>19</v>
      </c>
      <c r="L381" t="s">
        <v>19</v>
      </c>
      <c r="M381" t="s">
        <v>19</v>
      </c>
      <c r="N381" t="s">
        <v>19</v>
      </c>
      <c r="O381" t="s">
        <v>64</v>
      </c>
      <c r="P381">
        <v>50</v>
      </c>
      <c r="Q381">
        <v>1</v>
      </c>
      <c r="R381" t="s">
        <v>497</v>
      </c>
      <c r="S381" t="s">
        <v>503</v>
      </c>
      <c r="T381" t="s">
        <v>1914</v>
      </c>
      <c r="U381" t="s">
        <v>1895</v>
      </c>
      <c r="V381" t="s">
        <v>491</v>
      </c>
    </row>
    <row r="382" spans="1:22" x14ac:dyDescent="0.25">
      <c r="A382" s="31" t="str">
        <f t="shared" si="5"/>
        <v>111.2</v>
      </c>
      <c r="B382" t="s">
        <v>491</v>
      </c>
      <c r="C382">
        <v>2</v>
      </c>
      <c r="D382" t="s">
        <v>492</v>
      </c>
      <c r="E382" t="s">
        <v>504</v>
      </c>
      <c r="F382" t="s">
        <v>494</v>
      </c>
      <c r="G382" t="s">
        <v>1527</v>
      </c>
      <c r="H382" t="s">
        <v>1528</v>
      </c>
      <c r="I382" t="s">
        <v>1529</v>
      </c>
      <c r="J382" t="s">
        <v>19</v>
      </c>
      <c r="K382" t="s">
        <v>495</v>
      </c>
      <c r="L382" t="s">
        <v>19</v>
      </c>
      <c r="M382" t="s">
        <v>496</v>
      </c>
      <c r="N382" t="s">
        <v>1600</v>
      </c>
      <c r="O382" t="s">
        <v>65</v>
      </c>
      <c r="P382">
        <v>20</v>
      </c>
      <c r="Q382">
        <v>1</v>
      </c>
      <c r="R382" t="s">
        <v>497</v>
      </c>
      <c r="S382" t="s">
        <v>505</v>
      </c>
      <c r="T382" t="s">
        <v>1914</v>
      </c>
      <c r="U382" t="s">
        <v>1895</v>
      </c>
      <c r="V382" t="s">
        <v>491</v>
      </c>
    </row>
    <row r="383" spans="1:22" x14ac:dyDescent="0.25">
      <c r="A383" s="31" t="str">
        <f t="shared" si="5"/>
        <v>111.2.1</v>
      </c>
      <c r="B383" t="s">
        <v>491</v>
      </c>
      <c r="C383">
        <v>2</v>
      </c>
      <c r="D383" t="s">
        <v>499</v>
      </c>
      <c r="E383" t="s">
        <v>506</v>
      </c>
      <c r="F383" t="s">
        <v>19</v>
      </c>
      <c r="G383" t="s">
        <v>19</v>
      </c>
      <c r="H383" t="s">
        <v>19</v>
      </c>
      <c r="I383" t="s">
        <v>19</v>
      </c>
      <c r="J383" t="s">
        <v>19</v>
      </c>
      <c r="K383" t="s">
        <v>19</v>
      </c>
      <c r="L383" t="s">
        <v>19</v>
      </c>
      <c r="M383" t="s">
        <v>19</v>
      </c>
      <c r="N383" t="s">
        <v>19</v>
      </c>
      <c r="O383" t="s">
        <v>66</v>
      </c>
      <c r="P383">
        <v>50</v>
      </c>
      <c r="Q383">
        <v>1</v>
      </c>
      <c r="R383" t="s">
        <v>497</v>
      </c>
      <c r="S383" t="s">
        <v>507</v>
      </c>
      <c r="T383" t="s">
        <v>1914</v>
      </c>
      <c r="U383" t="s">
        <v>1895</v>
      </c>
      <c r="V383" t="s">
        <v>491</v>
      </c>
    </row>
    <row r="384" spans="1:22" x14ac:dyDescent="0.25">
      <c r="A384" s="31" t="str">
        <f t="shared" si="5"/>
        <v>111.2.2</v>
      </c>
      <c r="B384" t="s">
        <v>491</v>
      </c>
      <c r="C384">
        <v>2</v>
      </c>
      <c r="D384" t="s">
        <v>499</v>
      </c>
      <c r="E384" t="s">
        <v>508</v>
      </c>
      <c r="F384" t="s">
        <v>19</v>
      </c>
      <c r="G384" t="s">
        <v>19</v>
      </c>
      <c r="H384" t="s">
        <v>19</v>
      </c>
      <c r="I384" t="s">
        <v>19</v>
      </c>
      <c r="J384" t="s">
        <v>19</v>
      </c>
      <c r="K384" t="s">
        <v>19</v>
      </c>
      <c r="L384" t="s">
        <v>19</v>
      </c>
      <c r="M384" t="s">
        <v>19</v>
      </c>
      <c r="N384" t="s">
        <v>19</v>
      </c>
      <c r="O384" t="s">
        <v>67</v>
      </c>
      <c r="P384">
        <v>50</v>
      </c>
      <c r="Q384">
        <v>1</v>
      </c>
      <c r="R384" t="s">
        <v>497</v>
      </c>
      <c r="S384" t="s">
        <v>509</v>
      </c>
      <c r="T384" t="s">
        <v>1914</v>
      </c>
      <c r="U384" t="s">
        <v>1895</v>
      </c>
      <c r="V384" t="s">
        <v>491</v>
      </c>
    </row>
    <row r="385" spans="1:22" x14ac:dyDescent="0.25">
      <c r="A385" s="31" t="str">
        <f t="shared" si="5"/>
        <v>111.3</v>
      </c>
      <c r="B385" t="s">
        <v>491</v>
      </c>
      <c r="C385">
        <v>2</v>
      </c>
      <c r="D385" t="s">
        <v>492</v>
      </c>
      <c r="E385" t="s">
        <v>510</v>
      </c>
      <c r="F385" t="s">
        <v>511</v>
      </c>
      <c r="G385" t="s">
        <v>1530</v>
      </c>
      <c r="H385" t="s">
        <v>1531</v>
      </c>
      <c r="I385" t="s">
        <v>1532</v>
      </c>
      <c r="J385" t="s">
        <v>19</v>
      </c>
      <c r="K385" t="s">
        <v>512</v>
      </c>
      <c r="L385" t="s">
        <v>22</v>
      </c>
      <c r="M385" t="s">
        <v>496</v>
      </c>
      <c r="N385" t="s">
        <v>19</v>
      </c>
      <c r="O385" t="s">
        <v>68</v>
      </c>
      <c r="P385">
        <v>60</v>
      </c>
      <c r="Q385">
        <v>1</v>
      </c>
      <c r="R385" t="s">
        <v>497</v>
      </c>
      <c r="S385" t="s">
        <v>513</v>
      </c>
      <c r="T385" t="s">
        <v>1912</v>
      </c>
      <c r="U385" t="s">
        <v>1943</v>
      </c>
      <c r="V385" t="s">
        <v>514</v>
      </c>
    </row>
    <row r="386" spans="1:22" x14ac:dyDescent="0.25">
      <c r="A386" s="31" t="str">
        <f t="shared" si="5"/>
        <v>111.3.1</v>
      </c>
      <c r="B386" t="s">
        <v>491</v>
      </c>
      <c r="C386">
        <v>2</v>
      </c>
      <c r="D386" t="s">
        <v>499</v>
      </c>
      <c r="E386" t="s">
        <v>515</v>
      </c>
      <c r="F386" t="s">
        <v>19</v>
      </c>
      <c r="G386" t="s">
        <v>19</v>
      </c>
      <c r="H386" t="s">
        <v>19</v>
      </c>
      <c r="I386" t="s">
        <v>19</v>
      </c>
      <c r="J386" t="s">
        <v>19</v>
      </c>
      <c r="K386" t="s">
        <v>19</v>
      </c>
      <c r="L386" t="s">
        <v>19</v>
      </c>
      <c r="M386" t="s">
        <v>19</v>
      </c>
      <c r="N386" t="s">
        <v>19</v>
      </c>
      <c r="O386" t="s">
        <v>69</v>
      </c>
      <c r="P386">
        <v>50</v>
      </c>
      <c r="Q386">
        <v>2</v>
      </c>
      <c r="R386" t="s">
        <v>497</v>
      </c>
      <c r="S386" t="s">
        <v>516</v>
      </c>
      <c r="T386" t="s">
        <v>1912</v>
      </c>
      <c r="U386" t="s">
        <v>1894</v>
      </c>
      <c r="V386" t="s">
        <v>517</v>
      </c>
    </row>
    <row r="387" spans="1:22" x14ac:dyDescent="0.25">
      <c r="A387" s="31" t="str">
        <f t="shared" si="5"/>
        <v>111.3.2</v>
      </c>
      <c r="B387" t="s">
        <v>491</v>
      </c>
      <c r="C387">
        <v>2</v>
      </c>
      <c r="D387" t="s">
        <v>499</v>
      </c>
      <c r="E387" t="s">
        <v>518</v>
      </c>
      <c r="F387" t="s">
        <v>19</v>
      </c>
      <c r="G387" t="s">
        <v>19</v>
      </c>
      <c r="H387" t="s">
        <v>19</v>
      </c>
      <c r="I387" t="s">
        <v>19</v>
      </c>
      <c r="J387" t="s">
        <v>19</v>
      </c>
      <c r="K387" t="s">
        <v>19</v>
      </c>
      <c r="L387" t="s">
        <v>19</v>
      </c>
      <c r="M387" t="s">
        <v>19</v>
      </c>
      <c r="N387" t="s">
        <v>19</v>
      </c>
      <c r="O387" t="s">
        <v>1815</v>
      </c>
      <c r="P387">
        <v>25</v>
      </c>
      <c r="Q387">
        <v>2</v>
      </c>
      <c r="R387" t="s">
        <v>497</v>
      </c>
      <c r="S387" t="s">
        <v>519</v>
      </c>
      <c r="T387" t="s">
        <v>1886</v>
      </c>
      <c r="U387" t="s">
        <v>1943</v>
      </c>
      <c r="V387" t="s">
        <v>514</v>
      </c>
    </row>
    <row r="388" spans="1:22" x14ac:dyDescent="0.25">
      <c r="A388" s="31" t="str">
        <f t="shared" ref="A388:A451" si="6">+E388</f>
        <v>111.3.3</v>
      </c>
      <c r="B388" t="s">
        <v>491</v>
      </c>
      <c r="C388">
        <v>2</v>
      </c>
      <c r="D388" t="s">
        <v>499</v>
      </c>
      <c r="E388" t="s">
        <v>520</v>
      </c>
      <c r="F388" t="s">
        <v>19</v>
      </c>
      <c r="G388" t="s">
        <v>19</v>
      </c>
      <c r="H388" t="s">
        <v>19</v>
      </c>
      <c r="I388" t="s">
        <v>19</v>
      </c>
      <c r="J388" t="s">
        <v>19</v>
      </c>
      <c r="K388" t="s">
        <v>19</v>
      </c>
      <c r="L388" t="s">
        <v>19</v>
      </c>
      <c r="M388" t="s">
        <v>19</v>
      </c>
      <c r="N388" t="s">
        <v>19</v>
      </c>
      <c r="O388" t="s">
        <v>70</v>
      </c>
      <c r="P388">
        <v>25</v>
      </c>
      <c r="Q388">
        <v>2</v>
      </c>
      <c r="R388" t="s">
        <v>497</v>
      </c>
      <c r="S388" t="s">
        <v>521</v>
      </c>
      <c r="T388" t="s">
        <v>1890</v>
      </c>
      <c r="U388" t="s">
        <v>1943</v>
      </c>
      <c r="V388" t="s">
        <v>491</v>
      </c>
    </row>
    <row r="389" spans="1:22" x14ac:dyDescent="0.25">
      <c r="A389" s="31" t="str">
        <f t="shared" si="6"/>
        <v>30.1</v>
      </c>
      <c r="B389" t="s">
        <v>1097</v>
      </c>
      <c r="C389">
        <v>3</v>
      </c>
      <c r="D389" t="s">
        <v>492</v>
      </c>
      <c r="E389" t="s">
        <v>1098</v>
      </c>
      <c r="F389" t="s">
        <v>511</v>
      </c>
      <c r="G389" t="s">
        <v>1542</v>
      </c>
      <c r="H389" t="s">
        <v>1543</v>
      </c>
      <c r="I389" t="s">
        <v>1544</v>
      </c>
      <c r="J389" t="s">
        <v>19</v>
      </c>
      <c r="K389" t="s">
        <v>495</v>
      </c>
      <c r="L389" t="s">
        <v>20</v>
      </c>
      <c r="M389" t="s">
        <v>531</v>
      </c>
      <c r="N389" t="s">
        <v>19</v>
      </c>
      <c r="O389" t="s">
        <v>109</v>
      </c>
      <c r="P389">
        <v>20</v>
      </c>
      <c r="Q389">
        <v>1</v>
      </c>
      <c r="R389" t="s">
        <v>497</v>
      </c>
      <c r="S389" t="s">
        <v>1099</v>
      </c>
      <c r="T389" t="s">
        <v>1941</v>
      </c>
      <c r="U389" t="s">
        <v>1955</v>
      </c>
      <c r="V389" t="s">
        <v>1097</v>
      </c>
    </row>
    <row r="390" spans="1:22" x14ac:dyDescent="0.25">
      <c r="A390" s="31" t="str">
        <f t="shared" si="6"/>
        <v>30.1.1</v>
      </c>
      <c r="B390" t="s">
        <v>1097</v>
      </c>
      <c r="C390">
        <v>3</v>
      </c>
      <c r="D390" t="s">
        <v>499</v>
      </c>
      <c r="E390" t="s">
        <v>1100</v>
      </c>
      <c r="F390" t="s">
        <v>19</v>
      </c>
      <c r="G390" t="s">
        <v>19</v>
      </c>
      <c r="H390" t="s">
        <v>19</v>
      </c>
      <c r="I390" t="s">
        <v>19</v>
      </c>
      <c r="J390" t="s">
        <v>19</v>
      </c>
      <c r="K390" t="s">
        <v>19</v>
      </c>
      <c r="L390" t="s">
        <v>19</v>
      </c>
      <c r="M390" t="s">
        <v>19</v>
      </c>
      <c r="N390" t="s">
        <v>19</v>
      </c>
      <c r="O390" t="s">
        <v>110</v>
      </c>
      <c r="P390">
        <v>20</v>
      </c>
      <c r="Q390">
        <v>1</v>
      </c>
      <c r="R390" t="s">
        <v>497</v>
      </c>
      <c r="S390" t="s">
        <v>1101</v>
      </c>
      <c r="T390" t="s">
        <v>1941</v>
      </c>
      <c r="U390" t="s">
        <v>1995</v>
      </c>
      <c r="V390" t="s">
        <v>1097</v>
      </c>
    </row>
    <row r="391" spans="1:22" x14ac:dyDescent="0.25">
      <c r="A391" s="31" t="str">
        <f t="shared" si="6"/>
        <v>30.1.2</v>
      </c>
      <c r="B391" t="s">
        <v>1097</v>
      </c>
      <c r="C391">
        <v>3</v>
      </c>
      <c r="D391" t="s">
        <v>499</v>
      </c>
      <c r="E391" t="s">
        <v>1102</v>
      </c>
      <c r="F391" t="s">
        <v>19</v>
      </c>
      <c r="G391" t="s">
        <v>19</v>
      </c>
      <c r="H391" t="s">
        <v>19</v>
      </c>
      <c r="I391" t="s">
        <v>19</v>
      </c>
      <c r="J391" t="s">
        <v>19</v>
      </c>
      <c r="K391" t="s">
        <v>19</v>
      </c>
      <c r="L391" t="s">
        <v>19</v>
      </c>
      <c r="M391" t="s">
        <v>19</v>
      </c>
      <c r="N391" t="s">
        <v>19</v>
      </c>
      <c r="O391" t="s">
        <v>111</v>
      </c>
      <c r="P391">
        <v>20</v>
      </c>
      <c r="Q391">
        <v>1</v>
      </c>
      <c r="R391" t="s">
        <v>497</v>
      </c>
      <c r="S391" t="s">
        <v>1103</v>
      </c>
      <c r="T391" t="s">
        <v>2035</v>
      </c>
      <c r="U391" t="s">
        <v>1927</v>
      </c>
      <c r="V391" t="s">
        <v>1097</v>
      </c>
    </row>
    <row r="392" spans="1:22" x14ac:dyDescent="0.25">
      <c r="A392" s="31" t="str">
        <f t="shared" si="6"/>
        <v>30.1.3</v>
      </c>
      <c r="B392" t="s">
        <v>1097</v>
      </c>
      <c r="C392">
        <v>3</v>
      </c>
      <c r="D392" t="s">
        <v>499</v>
      </c>
      <c r="E392" t="s">
        <v>1104</v>
      </c>
      <c r="F392" t="s">
        <v>19</v>
      </c>
      <c r="G392" t="s">
        <v>19</v>
      </c>
      <c r="H392" t="s">
        <v>19</v>
      </c>
      <c r="I392" t="s">
        <v>19</v>
      </c>
      <c r="J392" t="s">
        <v>19</v>
      </c>
      <c r="K392" t="s">
        <v>19</v>
      </c>
      <c r="L392" t="s">
        <v>19</v>
      </c>
      <c r="M392" t="s">
        <v>19</v>
      </c>
      <c r="N392" t="s">
        <v>19</v>
      </c>
      <c r="O392" t="s">
        <v>112</v>
      </c>
      <c r="P392">
        <v>20</v>
      </c>
      <c r="Q392">
        <v>1</v>
      </c>
      <c r="R392" t="s">
        <v>497</v>
      </c>
      <c r="S392" t="s">
        <v>1105</v>
      </c>
      <c r="T392" t="s">
        <v>1922</v>
      </c>
      <c r="U392" t="s">
        <v>2036</v>
      </c>
      <c r="V392" t="s">
        <v>1097</v>
      </c>
    </row>
    <row r="393" spans="1:22" x14ac:dyDescent="0.25">
      <c r="A393" s="31" t="str">
        <f t="shared" si="6"/>
        <v>30.1.4</v>
      </c>
      <c r="B393" t="s">
        <v>1097</v>
      </c>
      <c r="C393">
        <v>3</v>
      </c>
      <c r="D393" t="s">
        <v>499</v>
      </c>
      <c r="E393" t="s">
        <v>1106</v>
      </c>
      <c r="F393" t="s">
        <v>19</v>
      </c>
      <c r="G393" t="s">
        <v>19</v>
      </c>
      <c r="H393" t="s">
        <v>19</v>
      </c>
      <c r="I393" t="s">
        <v>19</v>
      </c>
      <c r="J393" t="s">
        <v>19</v>
      </c>
      <c r="K393" t="s">
        <v>19</v>
      </c>
      <c r="L393" t="s">
        <v>19</v>
      </c>
      <c r="M393" t="s">
        <v>19</v>
      </c>
      <c r="N393" t="s">
        <v>19</v>
      </c>
      <c r="O393" t="s">
        <v>113</v>
      </c>
      <c r="P393">
        <v>40</v>
      </c>
      <c r="Q393">
        <v>2</v>
      </c>
      <c r="R393" t="s">
        <v>497</v>
      </c>
      <c r="S393" t="s">
        <v>1107</v>
      </c>
      <c r="T393" t="s">
        <v>1997</v>
      </c>
      <c r="U393" t="s">
        <v>1955</v>
      </c>
      <c r="V393" t="s">
        <v>1097</v>
      </c>
    </row>
    <row r="394" spans="1:22" x14ac:dyDescent="0.25">
      <c r="A394" s="31" t="str">
        <f t="shared" si="6"/>
        <v>30.2</v>
      </c>
      <c r="B394" t="s">
        <v>1097</v>
      </c>
      <c r="C394">
        <v>3</v>
      </c>
      <c r="D394" t="s">
        <v>492</v>
      </c>
      <c r="E394" t="s">
        <v>1108</v>
      </c>
      <c r="F394" t="s">
        <v>511</v>
      </c>
      <c r="G394" t="s">
        <v>1527</v>
      </c>
      <c r="H394" t="s">
        <v>1528</v>
      </c>
      <c r="I394" t="s">
        <v>1529</v>
      </c>
      <c r="J394" t="s">
        <v>1885</v>
      </c>
      <c r="K394" t="s">
        <v>495</v>
      </c>
      <c r="L394" t="s">
        <v>39</v>
      </c>
      <c r="M394" t="s">
        <v>606</v>
      </c>
      <c r="N394" t="s">
        <v>19</v>
      </c>
      <c r="O394" t="s">
        <v>161</v>
      </c>
      <c r="P394">
        <v>20</v>
      </c>
      <c r="Q394">
        <v>100</v>
      </c>
      <c r="R394" t="s">
        <v>525</v>
      </c>
      <c r="S394" t="s">
        <v>1109</v>
      </c>
      <c r="T394" t="s">
        <v>1999</v>
      </c>
      <c r="U394" t="s">
        <v>1943</v>
      </c>
      <c r="V394" t="s">
        <v>1097</v>
      </c>
    </row>
    <row r="395" spans="1:22" x14ac:dyDescent="0.25">
      <c r="A395" s="31" t="str">
        <f t="shared" si="6"/>
        <v>30.2.1</v>
      </c>
      <c r="B395" t="s">
        <v>1097</v>
      </c>
      <c r="C395">
        <v>3</v>
      </c>
      <c r="D395" t="s">
        <v>499</v>
      </c>
      <c r="E395" t="s">
        <v>1110</v>
      </c>
      <c r="F395" t="s">
        <v>19</v>
      </c>
      <c r="G395" t="s">
        <v>19</v>
      </c>
      <c r="H395" t="s">
        <v>19</v>
      </c>
      <c r="I395" t="s">
        <v>19</v>
      </c>
      <c r="J395" t="s">
        <v>19</v>
      </c>
      <c r="K395" t="s">
        <v>19</v>
      </c>
      <c r="L395" t="s">
        <v>19</v>
      </c>
      <c r="M395" t="s">
        <v>19</v>
      </c>
      <c r="N395" t="s">
        <v>19</v>
      </c>
      <c r="O395" t="s">
        <v>162</v>
      </c>
      <c r="P395">
        <v>15</v>
      </c>
      <c r="Q395">
        <v>2</v>
      </c>
      <c r="R395" t="s">
        <v>497</v>
      </c>
      <c r="S395" t="s">
        <v>1111</v>
      </c>
      <c r="T395" t="s">
        <v>1999</v>
      </c>
      <c r="U395" t="s">
        <v>2037</v>
      </c>
      <c r="V395" t="s">
        <v>1097</v>
      </c>
    </row>
    <row r="396" spans="1:22" x14ac:dyDescent="0.25">
      <c r="A396" s="31" t="str">
        <f t="shared" si="6"/>
        <v>30.2.2</v>
      </c>
      <c r="B396" t="s">
        <v>1097</v>
      </c>
      <c r="C396">
        <v>3</v>
      </c>
      <c r="D396" t="s">
        <v>499</v>
      </c>
      <c r="E396" t="s">
        <v>1112</v>
      </c>
      <c r="F396" t="s">
        <v>19</v>
      </c>
      <c r="G396" t="s">
        <v>19</v>
      </c>
      <c r="H396" t="s">
        <v>19</v>
      </c>
      <c r="I396" t="s">
        <v>19</v>
      </c>
      <c r="J396" t="s">
        <v>19</v>
      </c>
      <c r="K396" t="s">
        <v>19</v>
      </c>
      <c r="L396" t="s">
        <v>19</v>
      </c>
      <c r="M396" t="s">
        <v>19</v>
      </c>
      <c r="N396" t="s">
        <v>19</v>
      </c>
      <c r="O396" t="s">
        <v>163</v>
      </c>
      <c r="P396">
        <v>30</v>
      </c>
      <c r="Q396">
        <v>1</v>
      </c>
      <c r="R396" t="s">
        <v>497</v>
      </c>
      <c r="S396" t="s">
        <v>1113</v>
      </c>
      <c r="T396" t="s">
        <v>1982</v>
      </c>
      <c r="U396" t="s">
        <v>1889</v>
      </c>
      <c r="V396" t="s">
        <v>1097</v>
      </c>
    </row>
    <row r="397" spans="1:22" x14ac:dyDescent="0.25">
      <c r="A397" s="31" t="str">
        <f t="shared" si="6"/>
        <v>30.2.3</v>
      </c>
      <c r="B397" t="s">
        <v>1097</v>
      </c>
      <c r="C397">
        <v>3</v>
      </c>
      <c r="D397" t="s">
        <v>499</v>
      </c>
      <c r="E397" t="s">
        <v>1114</v>
      </c>
      <c r="F397" t="s">
        <v>19</v>
      </c>
      <c r="G397" t="s">
        <v>19</v>
      </c>
      <c r="H397" t="s">
        <v>19</v>
      </c>
      <c r="I397" t="s">
        <v>19</v>
      </c>
      <c r="J397" t="s">
        <v>19</v>
      </c>
      <c r="K397" t="s">
        <v>19</v>
      </c>
      <c r="L397" t="s">
        <v>19</v>
      </c>
      <c r="M397" t="s">
        <v>19</v>
      </c>
      <c r="N397" t="s">
        <v>19</v>
      </c>
      <c r="O397" t="s">
        <v>96</v>
      </c>
      <c r="P397">
        <v>50</v>
      </c>
      <c r="Q397">
        <v>100</v>
      </c>
      <c r="R397" t="s">
        <v>525</v>
      </c>
      <c r="S397" t="s">
        <v>868</v>
      </c>
      <c r="T397" t="s">
        <v>2004</v>
      </c>
      <c r="U397" t="s">
        <v>1887</v>
      </c>
      <c r="V397" t="s">
        <v>1097</v>
      </c>
    </row>
    <row r="398" spans="1:22" x14ac:dyDescent="0.25">
      <c r="A398" s="31" t="str">
        <f t="shared" si="6"/>
        <v>30.2.4</v>
      </c>
      <c r="B398" t="s">
        <v>1097</v>
      </c>
      <c r="C398">
        <v>3</v>
      </c>
      <c r="D398" t="s">
        <v>499</v>
      </c>
      <c r="E398" t="s">
        <v>1115</v>
      </c>
      <c r="F398" t="s">
        <v>19</v>
      </c>
      <c r="G398" t="s">
        <v>19</v>
      </c>
      <c r="H398" t="s">
        <v>19</v>
      </c>
      <c r="I398" t="s">
        <v>19</v>
      </c>
      <c r="J398" t="s">
        <v>19</v>
      </c>
      <c r="K398" t="s">
        <v>19</v>
      </c>
      <c r="L398" t="s">
        <v>19</v>
      </c>
      <c r="M398" t="s">
        <v>19</v>
      </c>
      <c r="N398" t="s">
        <v>19</v>
      </c>
      <c r="O398" t="s">
        <v>164</v>
      </c>
      <c r="P398">
        <v>5</v>
      </c>
      <c r="Q398">
        <v>2</v>
      </c>
      <c r="R398" t="s">
        <v>497</v>
      </c>
      <c r="S398" t="s">
        <v>1116</v>
      </c>
      <c r="T398" t="s">
        <v>1947</v>
      </c>
      <c r="U398" t="s">
        <v>1943</v>
      </c>
      <c r="V398" t="s">
        <v>1097</v>
      </c>
    </row>
    <row r="399" spans="1:22" x14ac:dyDescent="0.25">
      <c r="A399" s="31" t="str">
        <f t="shared" si="6"/>
        <v>30.3</v>
      </c>
      <c r="B399" s="159" t="s">
        <v>1097</v>
      </c>
      <c r="C399" s="159">
        <v>3</v>
      </c>
      <c r="D399" s="159" t="s">
        <v>2068</v>
      </c>
      <c r="E399" s="159" t="s">
        <v>1117</v>
      </c>
      <c r="F399" s="159" t="s">
        <v>511</v>
      </c>
      <c r="G399" s="159" t="s">
        <v>1527</v>
      </c>
      <c r="H399" s="159" t="s">
        <v>1528</v>
      </c>
      <c r="I399" s="159" t="s">
        <v>1529</v>
      </c>
      <c r="J399" s="159" t="s">
        <v>19</v>
      </c>
      <c r="K399" s="159" t="s">
        <v>495</v>
      </c>
      <c r="L399" s="159" t="s">
        <v>20</v>
      </c>
      <c r="M399" s="159" t="s">
        <v>1118</v>
      </c>
      <c r="N399" s="159" t="s">
        <v>19</v>
      </c>
      <c r="O399" s="159" t="s">
        <v>94</v>
      </c>
      <c r="P399" s="159">
        <v>0</v>
      </c>
      <c r="Q399" s="159">
        <v>1</v>
      </c>
      <c r="R399" s="159" t="s">
        <v>497</v>
      </c>
      <c r="S399" s="159" t="s">
        <v>1119</v>
      </c>
      <c r="T399" s="159" t="s">
        <v>2028</v>
      </c>
      <c r="U399" s="159" t="s">
        <v>1943</v>
      </c>
      <c r="V399" s="159" t="s">
        <v>1097</v>
      </c>
    </row>
    <row r="400" spans="1:22" x14ac:dyDescent="0.25">
      <c r="A400" s="31" t="str">
        <f t="shared" si="6"/>
        <v>30.3.1</v>
      </c>
      <c r="B400" s="159" t="s">
        <v>1097</v>
      </c>
      <c r="C400" s="159">
        <v>3</v>
      </c>
      <c r="D400" s="159" t="s">
        <v>2067</v>
      </c>
      <c r="E400" s="159" t="s">
        <v>1120</v>
      </c>
      <c r="F400" s="159" t="s">
        <v>19</v>
      </c>
      <c r="G400" s="159" t="s">
        <v>19</v>
      </c>
      <c r="H400" s="159" t="s">
        <v>19</v>
      </c>
      <c r="I400" s="159" t="s">
        <v>19</v>
      </c>
      <c r="J400" s="159" t="s">
        <v>19</v>
      </c>
      <c r="K400" s="159" t="s">
        <v>19</v>
      </c>
      <c r="L400" s="159" t="s">
        <v>19</v>
      </c>
      <c r="M400" s="159" t="s">
        <v>19</v>
      </c>
      <c r="N400" s="159" t="s">
        <v>19</v>
      </c>
      <c r="O400" s="159" t="s">
        <v>95</v>
      </c>
      <c r="P400" s="159">
        <v>20</v>
      </c>
      <c r="Q400" s="159">
        <v>1</v>
      </c>
      <c r="R400" s="159" t="s">
        <v>497</v>
      </c>
      <c r="S400" s="159" t="s">
        <v>1121</v>
      </c>
      <c r="T400" s="159" t="s">
        <v>2028</v>
      </c>
      <c r="U400" s="159" t="s">
        <v>1993</v>
      </c>
      <c r="V400" s="159" t="s">
        <v>1097</v>
      </c>
    </row>
    <row r="401" spans="1:22" x14ac:dyDescent="0.25">
      <c r="A401" s="31" t="str">
        <f t="shared" si="6"/>
        <v>30.3.2</v>
      </c>
      <c r="B401" s="159" t="s">
        <v>1097</v>
      </c>
      <c r="C401" s="159">
        <v>3</v>
      </c>
      <c r="D401" s="159" t="s">
        <v>2067</v>
      </c>
      <c r="E401" s="159" t="s">
        <v>1122</v>
      </c>
      <c r="F401" s="159" t="s">
        <v>19</v>
      </c>
      <c r="G401" s="159" t="s">
        <v>19</v>
      </c>
      <c r="H401" s="159" t="s">
        <v>19</v>
      </c>
      <c r="I401" s="159" t="s">
        <v>19</v>
      </c>
      <c r="J401" s="159" t="s">
        <v>19</v>
      </c>
      <c r="K401" s="159" t="s">
        <v>19</v>
      </c>
      <c r="L401" s="159" t="s">
        <v>19</v>
      </c>
      <c r="M401" s="159" t="s">
        <v>19</v>
      </c>
      <c r="N401" s="159" t="s">
        <v>19</v>
      </c>
      <c r="O401" s="159" t="s">
        <v>96</v>
      </c>
      <c r="P401" s="159">
        <v>80</v>
      </c>
      <c r="Q401" s="159">
        <v>100</v>
      </c>
      <c r="R401" s="159" t="s">
        <v>525</v>
      </c>
      <c r="S401" s="159" t="s">
        <v>868</v>
      </c>
      <c r="T401" s="159" t="s">
        <v>2015</v>
      </c>
      <c r="U401" s="159" t="s">
        <v>1943</v>
      </c>
      <c r="V401" s="159" t="s">
        <v>1097</v>
      </c>
    </row>
    <row r="402" spans="1:22" x14ac:dyDescent="0.25">
      <c r="A402" s="31" t="str">
        <f t="shared" si="6"/>
        <v>30.4</v>
      </c>
      <c r="B402" t="s">
        <v>1097</v>
      </c>
      <c r="C402">
        <v>3</v>
      </c>
      <c r="D402" t="s">
        <v>492</v>
      </c>
      <c r="E402" t="s">
        <v>1123</v>
      </c>
      <c r="F402" t="s">
        <v>511</v>
      </c>
      <c r="G402" t="s">
        <v>1527</v>
      </c>
      <c r="H402" t="s">
        <v>1528</v>
      </c>
      <c r="I402" t="s">
        <v>1529</v>
      </c>
      <c r="J402" t="s">
        <v>1885</v>
      </c>
      <c r="K402" t="s">
        <v>512</v>
      </c>
      <c r="L402" t="s">
        <v>39</v>
      </c>
      <c r="M402" t="s">
        <v>1118</v>
      </c>
      <c r="N402" t="s">
        <v>19</v>
      </c>
      <c r="O402" t="s">
        <v>97</v>
      </c>
      <c r="P402">
        <v>20</v>
      </c>
      <c r="Q402">
        <v>1</v>
      </c>
      <c r="R402" t="s">
        <v>497</v>
      </c>
      <c r="S402" t="s">
        <v>1124</v>
      </c>
      <c r="T402" t="s">
        <v>1922</v>
      </c>
      <c r="U402" t="s">
        <v>2038</v>
      </c>
      <c r="V402" t="s">
        <v>1125</v>
      </c>
    </row>
    <row r="403" spans="1:22" x14ac:dyDescent="0.25">
      <c r="A403" s="31" t="str">
        <f t="shared" si="6"/>
        <v>30.4.1</v>
      </c>
      <c r="B403" t="s">
        <v>1097</v>
      </c>
      <c r="C403">
        <v>3</v>
      </c>
      <c r="D403" t="s">
        <v>499</v>
      </c>
      <c r="E403" t="s">
        <v>1126</v>
      </c>
      <c r="F403" t="s">
        <v>19</v>
      </c>
      <c r="G403" t="s">
        <v>19</v>
      </c>
      <c r="H403" t="s">
        <v>19</v>
      </c>
      <c r="I403" t="s">
        <v>19</v>
      </c>
      <c r="J403" t="s">
        <v>19</v>
      </c>
      <c r="K403" t="s">
        <v>19</v>
      </c>
      <c r="L403" t="s">
        <v>19</v>
      </c>
      <c r="M403" t="s">
        <v>19</v>
      </c>
      <c r="N403" t="s">
        <v>19</v>
      </c>
      <c r="O403" t="s">
        <v>98</v>
      </c>
      <c r="P403">
        <v>10</v>
      </c>
      <c r="Q403">
        <v>1</v>
      </c>
      <c r="R403" t="s">
        <v>497</v>
      </c>
      <c r="S403" t="s">
        <v>1127</v>
      </c>
      <c r="T403" t="s">
        <v>1922</v>
      </c>
      <c r="U403" t="s">
        <v>2039</v>
      </c>
      <c r="V403" t="s">
        <v>1097</v>
      </c>
    </row>
    <row r="404" spans="1:22" x14ac:dyDescent="0.25">
      <c r="A404" s="31" t="str">
        <f t="shared" si="6"/>
        <v>30.4.2</v>
      </c>
      <c r="B404" t="s">
        <v>1097</v>
      </c>
      <c r="C404">
        <v>3</v>
      </c>
      <c r="D404" t="s">
        <v>499</v>
      </c>
      <c r="E404" t="s">
        <v>1128</v>
      </c>
      <c r="F404" t="s">
        <v>19</v>
      </c>
      <c r="G404" t="s">
        <v>19</v>
      </c>
      <c r="H404" t="s">
        <v>19</v>
      </c>
      <c r="I404" t="s">
        <v>19</v>
      </c>
      <c r="J404" t="s">
        <v>19</v>
      </c>
      <c r="K404" t="s">
        <v>19</v>
      </c>
      <c r="L404" t="s">
        <v>19</v>
      </c>
      <c r="M404" t="s">
        <v>19</v>
      </c>
      <c r="N404" t="s">
        <v>19</v>
      </c>
      <c r="O404" t="s">
        <v>1876</v>
      </c>
      <c r="P404">
        <v>8</v>
      </c>
      <c r="Q404">
        <v>100</v>
      </c>
      <c r="R404" t="s">
        <v>525</v>
      </c>
      <c r="S404" t="s">
        <v>1129</v>
      </c>
      <c r="T404" t="s">
        <v>2040</v>
      </c>
      <c r="U404" t="s">
        <v>1918</v>
      </c>
      <c r="V404" t="s">
        <v>1125</v>
      </c>
    </row>
    <row r="405" spans="1:22" x14ac:dyDescent="0.25">
      <c r="A405" s="31" t="str">
        <f t="shared" si="6"/>
        <v>30.4.3</v>
      </c>
      <c r="B405" t="s">
        <v>1097</v>
      </c>
      <c r="C405">
        <v>3</v>
      </c>
      <c r="D405" t="s">
        <v>499</v>
      </c>
      <c r="E405" t="s">
        <v>1130</v>
      </c>
      <c r="F405" t="s">
        <v>19</v>
      </c>
      <c r="G405" t="s">
        <v>19</v>
      </c>
      <c r="H405" t="s">
        <v>19</v>
      </c>
      <c r="I405" t="s">
        <v>19</v>
      </c>
      <c r="J405" t="s">
        <v>19</v>
      </c>
      <c r="K405" t="s">
        <v>19</v>
      </c>
      <c r="L405" t="s">
        <v>19</v>
      </c>
      <c r="M405" t="s">
        <v>19</v>
      </c>
      <c r="N405" t="s">
        <v>19</v>
      </c>
      <c r="O405" t="s">
        <v>1877</v>
      </c>
      <c r="P405">
        <v>22</v>
      </c>
      <c r="Q405">
        <v>100</v>
      </c>
      <c r="R405" t="s">
        <v>525</v>
      </c>
      <c r="S405" t="s">
        <v>1129</v>
      </c>
      <c r="T405" t="s">
        <v>2000</v>
      </c>
      <c r="U405" t="s">
        <v>1984</v>
      </c>
      <c r="V405" t="s">
        <v>1125</v>
      </c>
    </row>
    <row r="406" spans="1:22" x14ac:dyDescent="0.25">
      <c r="A406" s="31" t="str">
        <f t="shared" si="6"/>
        <v>30.4.4</v>
      </c>
      <c r="B406" t="s">
        <v>1097</v>
      </c>
      <c r="C406">
        <v>3</v>
      </c>
      <c r="D406" t="s">
        <v>499</v>
      </c>
      <c r="E406" t="s">
        <v>1132</v>
      </c>
      <c r="F406" t="s">
        <v>19</v>
      </c>
      <c r="G406" t="s">
        <v>19</v>
      </c>
      <c r="H406" t="s">
        <v>19</v>
      </c>
      <c r="I406" t="s">
        <v>19</v>
      </c>
      <c r="J406" t="s">
        <v>19</v>
      </c>
      <c r="K406" t="s">
        <v>19</v>
      </c>
      <c r="L406" t="s">
        <v>19</v>
      </c>
      <c r="M406" t="s">
        <v>19</v>
      </c>
      <c r="N406" t="s">
        <v>19</v>
      </c>
      <c r="O406" t="s">
        <v>99</v>
      </c>
      <c r="P406">
        <v>50</v>
      </c>
      <c r="Q406">
        <v>1</v>
      </c>
      <c r="R406" t="s">
        <v>497</v>
      </c>
      <c r="S406" t="s">
        <v>1131</v>
      </c>
      <c r="T406" t="s">
        <v>2041</v>
      </c>
      <c r="U406" t="s">
        <v>1985</v>
      </c>
      <c r="V406" t="s">
        <v>1125</v>
      </c>
    </row>
    <row r="407" spans="1:22" x14ac:dyDescent="0.25">
      <c r="A407" s="31" t="str">
        <f t="shared" si="6"/>
        <v>30.4.5</v>
      </c>
      <c r="B407" t="s">
        <v>1097</v>
      </c>
      <c r="C407">
        <v>3</v>
      </c>
      <c r="D407" t="s">
        <v>499</v>
      </c>
      <c r="E407" t="s">
        <v>1878</v>
      </c>
      <c r="F407" t="s">
        <v>19</v>
      </c>
      <c r="G407" t="s">
        <v>19</v>
      </c>
      <c r="H407" t="s">
        <v>19</v>
      </c>
      <c r="I407" t="s">
        <v>19</v>
      </c>
      <c r="J407" t="s">
        <v>19</v>
      </c>
      <c r="K407" t="s">
        <v>19</v>
      </c>
      <c r="L407" t="s">
        <v>19</v>
      </c>
      <c r="M407" t="s">
        <v>19</v>
      </c>
      <c r="N407" t="s">
        <v>19</v>
      </c>
      <c r="O407" t="s">
        <v>100</v>
      </c>
      <c r="P407">
        <v>10</v>
      </c>
      <c r="Q407">
        <v>1</v>
      </c>
      <c r="R407" t="s">
        <v>497</v>
      </c>
      <c r="S407" t="s">
        <v>1133</v>
      </c>
      <c r="T407" t="s">
        <v>2017</v>
      </c>
      <c r="U407" t="s">
        <v>2038</v>
      </c>
      <c r="V407" t="s">
        <v>1125</v>
      </c>
    </row>
    <row r="408" spans="1:22" x14ac:dyDescent="0.25">
      <c r="A408" s="31" t="str">
        <f t="shared" si="6"/>
        <v>30.5</v>
      </c>
      <c r="B408" t="s">
        <v>1097</v>
      </c>
      <c r="C408">
        <v>3</v>
      </c>
      <c r="D408" t="s">
        <v>492</v>
      </c>
      <c r="E408" t="s">
        <v>1134</v>
      </c>
      <c r="F408" t="s">
        <v>494</v>
      </c>
      <c r="G408" t="s">
        <v>1527</v>
      </c>
      <c r="H408" t="s">
        <v>1528</v>
      </c>
      <c r="I408" t="s">
        <v>1529</v>
      </c>
      <c r="J408" t="s">
        <v>19</v>
      </c>
      <c r="K408" t="s">
        <v>495</v>
      </c>
      <c r="L408" t="s">
        <v>19</v>
      </c>
      <c r="M408" t="s">
        <v>1135</v>
      </c>
      <c r="N408" t="s">
        <v>19</v>
      </c>
      <c r="O408" t="s">
        <v>296</v>
      </c>
      <c r="P408">
        <v>20</v>
      </c>
      <c r="Q408">
        <v>100</v>
      </c>
      <c r="R408" t="s">
        <v>525</v>
      </c>
      <c r="S408" t="s">
        <v>1136</v>
      </c>
      <c r="T408" t="s">
        <v>1914</v>
      </c>
      <c r="U408" t="s">
        <v>1896</v>
      </c>
      <c r="V408" t="s">
        <v>1097</v>
      </c>
    </row>
    <row r="409" spans="1:22" x14ac:dyDescent="0.25">
      <c r="A409" s="31" t="str">
        <f t="shared" si="6"/>
        <v>30.5.1</v>
      </c>
      <c r="B409" t="s">
        <v>1097</v>
      </c>
      <c r="C409">
        <v>3</v>
      </c>
      <c r="D409" t="s">
        <v>499</v>
      </c>
      <c r="E409" t="s">
        <v>1137</v>
      </c>
      <c r="F409" t="s">
        <v>19</v>
      </c>
      <c r="G409" t="s">
        <v>19</v>
      </c>
      <c r="H409" t="s">
        <v>19</v>
      </c>
      <c r="I409" t="s">
        <v>19</v>
      </c>
      <c r="J409" t="s">
        <v>19</v>
      </c>
      <c r="K409" t="s">
        <v>19</v>
      </c>
      <c r="L409" t="s">
        <v>19</v>
      </c>
      <c r="M409" t="s">
        <v>19</v>
      </c>
      <c r="N409" t="s">
        <v>19</v>
      </c>
      <c r="O409" t="s">
        <v>297</v>
      </c>
      <c r="P409">
        <v>20</v>
      </c>
      <c r="Q409">
        <v>1</v>
      </c>
      <c r="R409" t="s">
        <v>497</v>
      </c>
      <c r="S409" t="s">
        <v>1138</v>
      </c>
      <c r="T409" t="s">
        <v>1914</v>
      </c>
      <c r="U409" t="s">
        <v>1919</v>
      </c>
      <c r="V409" t="s">
        <v>1097</v>
      </c>
    </row>
    <row r="410" spans="1:22" x14ac:dyDescent="0.25">
      <c r="A410" s="31" t="str">
        <f t="shared" si="6"/>
        <v>30.5.2</v>
      </c>
      <c r="B410" t="s">
        <v>1097</v>
      </c>
      <c r="C410">
        <v>3</v>
      </c>
      <c r="D410" t="s">
        <v>499</v>
      </c>
      <c r="E410" t="s">
        <v>1139</v>
      </c>
      <c r="F410" t="s">
        <v>19</v>
      </c>
      <c r="G410" t="s">
        <v>19</v>
      </c>
      <c r="H410" t="s">
        <v>19</v>
      </c>
      <c r="I410" t="s">
        <v>19</v>
      </c>
      <c r="J410" t="s">
        <v>19</v>
      </c>
      <c r="K410" t="s">
        <v>19</v>
      </c>
      <c r="L410" t="s">
        <v>19</v>
      </c>
      <c r="M410" t="s">
        <v>19</v>
      </c>
      <c r="N410" t="s">
        <v>19</v>
      </c>
      <c r="O410" t="s">
        <v>298</v>
      </c>
      <c r="P410">
        <v>80</v>
      </c>
      <c r="Q410">
        <v>100</v>
      </c>
      <c r="R410" t="s">
        <v>525</v>
      </c>
      <c r="S410" t="s">
        <v>1140</v>
      </c>
      <c r="T410" t="s">
        <v>1919</v>
      </c>
      <c r="U410" t="s">
        <v>1896</v>
      </c>
      <c r="V410" t="s">
        <v>1097</v>
      </c>
    </row>
    <row r="411" spans="1:22" x14ac:dyDescent="0.25">
      <c r="A411" s="31" t="str">
        <f t="shared" si="6"/>
        <v>30.6</v>
      </c>
      <c r="B411" t="s">
        <v>1097</v>
      </c>
      <c r="C411">
        <v>3</v>
      </c>
      <c r="D411" t="s">
        <v>492</v>
      </c>
      <c r="E411" t="s">
        <v>1141</v>
      </c>
      <c r="F411" t="s">
        <v>494</v>
      </c>
      <c r="G411" t="s">
        <v>1527</v>
      </c>
      <c r="H411" t="s">
        <v>1528</v>
      </c>
      <c r="I411" t="s">
        <v>1529</v>
      </c>
      <c r="J411" t="s">
        <v>19</v>
      </c>
      <c r="K411" t="s">
        <v>512</v>
      </c>
      <c r="L411" t="s">
        <v>19</v>
      </c>
      <c r="M411" t="s">
        <v>1142</v>
      </c>
      <c r="N411" t="s">
        <v>1600</v>
      </c>
      <c r="O411" t="s">
        <v>93</v>
      </c>
      <c r="P411">
        <v>20</v>
      </c>
      <c r="Q411">
        <v>100</v>
      </c>
      <c r="R411" t="s">
        <v>525</v>
      </c>
      <c r="S411" t="s">
        <v>1136</v>
      </c>
      <c r="T411" t="s">
        <v>1914</v>
      </c>
      <c r="U411" t="s">
        <v>1896</v>
      </c>
      <c r="V411" t="s">
        <v>1143</v>
      </c>
    </row>
    <row r="412" spans="1:22" x14ac:dyDescent="0.25">
      <c r="A412" s="31" t="str">
        <f t="shared" si="6"/>
        <v>30.6.1</v>
      </c>
      <c r="B412" t="s">
        <v>1097</v>
      </c>
      <c r="C412">
        <v>3</v>
      </c>
      <c r="D412" t="s">
        <v>499</v>
      </c>
      <c r="E412" t="s">
        <v>1144</v>
      </c>
      <c r="F412" t="s">
        <v>19</v>
      </c>
      <c r="G412" t="s">
        <v>19</v>
      </c>
      <c r="H412" t="s">
        <v>19</v>
      </c>
      <c r="I412" t="s">
        <v>19</v>
      </c>
      <c r="J412" t="s">
        <v>19</v>
      </c>
      <c r="K412" t="s">
        <v>19</v>
      </c>
      <c r="L412" t="s">
        <v>19</v>
      </c>
      <c r="M412" t="s">
        <v>19</v>
      </c>
      <c r="N412" t="s">
        <v>19</v>
      </c>
      <c r="O412" t="s">
        <v>59</v>
      </c>
      <c r="P412">
        <v>20</v>
      </c>
      <c r="Q412">
        <v>1</v>
      </c>
      <c r="R412" t="s">
        <v>497</v>
      </c>
      <c r="S412" t="s">
        <v>1138</v>
      </c>
      <c r="T412" t="s">
        <v>1914</v>
      </c>
      <c r="U412" t="s">
        <v>2042</v>
      </c>
      <c r="V412" t="s">
        <v>1143</v>
      </c>
    </row>
    <row r="413" spans="1:22" x14ac:dyDescent="0.25">
      <c r="A413" s="31" t="str">
        <f t="shared" si="6"/>
        <v>30.6.2</v>
      </c>
      <c r="B413" t="s">
        <v>1097</v>
      </c>
      <c r="C413">
        <v>3</v>
      </c>
      <c r="D413" t="s">
        <v>499</v>
      </c>
      <c r="E413" t="s">
        <v>1145</v>
      </c>
      <c r="F413" t="s">
        <v>19</v>
      </c>
      <c r="G413" t="s">
        <v>19</v>
      </c>
      <c r="H413" t="s">
        <v>19</v>
      </c>
      <c r="I413" t="s">
        <v>19</v>
      </c>
      <c r="J413" t="s">
        <v>19</v>
      </c>
      <c r="K413" t="s">
        <v>19</v>
      </c>
      <c r="L413" t="s">
        <v>19</v>
      </c>
      <c r="M413" t="s">
        <v>19</v>
      </c>
      <c r="N413" t="s">
        <v>19</v>
      </c>
      <c r="O413" t="s">
        <v>60</v>
      </c>
      <c r="P413">
        <v>80</v>
      </c>
      <c r="Q413">
        <v>100</v>
      </c>
      <c r="R413" t="s">
        <v>525</v>
      </c>
      <c r="S413" t="s">
        <v>1140</v>
      </c>
      <c r="T413" t="s">
        <v>1895</v>
      </c>
      <c r="U413" t="s">
        <v>1896</v>
      </c>
      <c r="V413" t="s">
        <v>1143</v>
      </c>
    </row>
    <row r="414" spans="1:22" x14ac:dyDescent="0.25">
      <c r="A414" s="31" t="str">
        <f t="shared" si="6"/>
        <v>7100.1</v>
      </c>
      <c r="B414" t="s">
        <v>909</v>
      </c>
      <c r="C414">
        <v>2</v>
      </c>
      <c r="D414" t="s">
        <v>492</v>
      </c>
      <c r="E414" t="s">
        <v>910</v>
      </c>
      <c r="F414" t="s">
        <v>494</v>
      </c>
      <c r="G414" t="s">
        <v>1536</v>
      </c>
      <c r="H414" t="s">
        <v>1531</v>
      </c>
      <c r="I414" t="s">
        <v>1538</v>
      </c>
      <c r="J414" t="s">
        <v>2043</v>
      </c>
      <c r="K414" t="s">
        <v>512</v>
      </c>
      <c r="L414" t="s">
        <v>23</v>
      </c>
      <c r="M414" t="s">
        <v>730</v>
      </c>
      <c r="N414" t="s">
        <v>19</v>
      </c>
      <c r="O414" t="s">
        <v>387</v>
      </c>
      <c r="P414">
        <v>50</v>
      </c>
      <c r="Q414">
        <v>6</v>
      </c>
      <c r="R414" t="s">
        <v>497</v>
      </c>
      <c r="S414" t="s">
        <v>911</v>
      </c>
      <c r="T414" t="s">
        <v>2044</v>
      </c>
      <c r="U414" t="s">
        <v>1956</v>
      </c>
      <c r="V414" t="s">
        <v>912</v>
      </c>
    </row>
    <row r="415" spans="1:22" x14ac:dyDescent="0.25">
      <c r="A415" s="31" t="str">
        <f t="shared" si="6"/>
        <v>7100.1.1</v>
      </c>
      <c r="B415" t="s">
        <v>909</v>
      </c>
      <c r="C415">
        <v>2</v>
      </c>
      <c r="D415" t="s">
        <v>499</v>
      </c>
      <c r="E415" t="s">
        <v>913</v>
      </c>
      <c r="F415" t="s">
        <v>19</v>
      </c>
      <c r="G415" t="s">
        <v>19</v>
      </c>
      <c r="H415" t="s">
        <v>19</v>
      </c>
      <c r="I415" t="s">
        <v>19</v>
      </c>
      <c r="J415" t="s">
        <v>19</v>
      </c>
      <c r="K415" t="s">
        <v>19</v>
      </c>
      <c r="L415" t="s">
        <v>19</v>
      </c>
      <c r="M415" t="s">
        <v>19</v>
      </c>
      <c r="N415" t="s">
        <v>19</v>
      </c>
      <c r="O415" t="s">
        <v>388</v>
      </c>
      <c r="P415">
        <v>10</v>
      </c>
      <c r="Q415">
        <v>1</v>
      </c>
      <c r="R415" t="s">
        <v>497</v>
      </c>
      <c r="S415" t="s">
        <v>914</v>
      </c>
      <c r="T415" t="s">
        <v>2044</v>
      </c>
      <c r="U415" t="s">
        <v>1942</v>
      </c>
      <c r="V415" t="s">
        <v>909</v>
      </c>
    </row>
    <row r="416" spans="1:22" x14ac:dyDescent="0.25">
      <c r="A416" s="31" t="str">
        <f t="shared" si="6"/>
        <v>7100.1.2</v>
      </c>
      <c r="B416" t="s">
        <v>909</v>
      </c>
      <c r="C416">
        <v>2</v>
      </c>
      <c r="D416" t="s">
        <v>499</v>
      </c>
      <c r="E416" t="s">
        <v>915</v>
      </c>
      <c r="F416" t="s">
        <v>19</v>
      </c>
      <c r="G416" t="s">
        <v>19</v>
      </c>
      <c r="H416" t="s">
        <v>19</v>
      </c>
      <c r="I416" t="s">
        <v>19</v>
      </c>
      <c r="J416" t="s">
        <v>19</v>
      </c>
      <c r="K416" t="s">
        <v>19</v>
      </c>
      <c r="L416" t="s">
        <v>19</v>
      </c>
      <c r="M416" t="s">
        <v>19</v>
      </c>
      <c r="N416" t="s">
        <v>19</v>
      </c>
      <c r="O416" t="s">
        <v>389</v>
      </c>
      <c r="P416">
        <v>60</v>
      </c>
      <c r="Q416">
        <v>6</v>
      </c>
      <c r="R416" t="s">
        <v>497</v>
      </c>
      <c r="S416" t="s">
        <v>911</v>
      </c>
      <c r="T416" t="s">
        <v>2045</v>
      </c>
      <c r="U416" t="s">
        <v>1887</v>
      </c>
      <c r="V416" t="s">
        <v>912</v>
      </c>
    </row>
    <row r="417" spans="1:22" x14ac:dyDescent="0.25">
      <c r="A417" s="31" t="str">
        <f t="shared" si="6"/>
        <v>7100.1.3</v>
      </c>
      <c r="B417" t="s">
        <v>909</v>
      </c>
      <c r="C417">
        <v>2</v>
      </c>
      <c r="D417" t="s">
        <v>499</v>
      </c>
      <c r="E417" t="s">
        <v>916</v>
      </c>
      <c r="F417" t="s">
        <v>19</v>
      </c>
      <c r="G417" t="s">
        <v>19</v>
      </c>
      <c r="H417" t="s">
        <v>19</v>
      </c>
      <c r="I417" t="s">
        <v>19</v>
      </c>
      <c r="J417" t="s">
        <v>19</v>
      </c>
      <c r="K417" t="s">
        <v>19</v>
      </c>
      <c r="L417" t="s">
        <v>19</v>
      </c>
      <c r="M417" t="s">
        <v>19</v>
      </c>
      <c r="N417" t="s">
        <v>19</v>
      </c>
      <c r="O417" t="s">
        <v>390</v>
      </c>
      <c r="P417">
        <v>30</v>
      </c>
      <c r="Q417">
        <v>6</v>
      </c>
      <c r="R417" t="s">
        <v>497</v>
      </c>
      <c r="S417" t="s">
        <v>917</v>
      </c>
      <c r="T417" t="s">
        <v>2045</v>
      </c>
      <c r="U417" t="s">
        <v>1956</v>
      </c>
      <c r="V417" t="s">
        <v>909</v>
      </c>
    </row>
    <row r="418" spans="1:22" x14ac:dyDescent="0.25">
      <c r="A418" s="31" t="str">
        <f t="shared" si="6"/>
        <v>7100.2</v>
      </c>
      <c r="B418" t="s">
        <v>909</v>
      </c>
      <c r="C418">
        <v>2</v>
      </c>
      <c r="D418" t="s">
        <v>492</v>
      </c>
      <c r="E418" t="s">
        <v>918</v>
      </c>
      <c r="F418" t="s">
        <v>511</v>
      </c>
      <c r="G418" t="s">
        <v>1542</v>
      </c>
      <c r="H418" t="s">
        <v>1543</v>
      </c>
      <c r="I418" t="s">
        <v>1544</v>
      </c>
      <c r="J418" t="s">
        <v>19</v>
      </c>
      <c r="K418" t="s">
        <v>495</v>
      </c>
      <c r="L418" t="s">
        <v>23</v>
      </c>
      <c r="M418" t="s">
        <v>606</v>
      </c>
      <c r="N418" t="s">
        <v>19</v>
      </c>
      <c r="O418" t="s">
        <v>185</v>
      </c>
      <c r="P418">
        <v>50</v>
      </c>
      <c r="Q418">
        <v>1</v>
      </c>
      <c r="R418" t="s">
        <v>497</v>
      </c>
      <c r="S418" t="s">
        <v>919</v>
      </c>
      <c r="T418" t="s">
        <v>1886</v>
      </c>
      <c r="U418" t="s">
        <v>1908</v>
      </c>
      <c r="V418" t="s">
        <v>909</v>
      </c>
    </row>
    <row r="419" spans="1:22" x14ac:dyDescent="0.25">
      <c r="A419" s="31" t="str">
        <f t="shared" si="6"/>
        <v>7100.2.1</v>
      </c>
      <c r="B419" t="s">
        <v>909</v>
      </c>
      <c r="C419">
        <v>2</v>
      </c>
      <c r="D419" t="s">
        <v>499</v>
      </c>
      <c r="E419" t="s">
        <v>920</v>
      </c>
      <c r="F419" t="s">
        <v>19</v>
      </c>
      <c r="G419" t="s">
        <v>19</v>
      </c>
      <c r="H419" t="s">
        <v>19</v>
      </c>
      <c r="I419" t="s">
        <v>19</v>
      </c>
      <c r="J419" t="s">
        <v>19</v>
      </c>
      <c r="K419" t="s">
        <v>19</v>
      </c>
      <c r="L419" t="s">
        <v>19</v>
      </c>
      <c r="M419" t="s">
        <v>19</v>
      </c>
      <c r="N419" t="s">
        <v>19</v>
      </c>
      <c r="O419" t="s">
        <v>186</v>
      </c>
      <c r="P419">
        <v>20</v>
      </c>
      <c r="Q419">
        <v>1</v>
      </c>
      <c r="R419" t="s">
        <v>497</v>
      </c>
      <c r="S419" t="s">
        <v>921</v>
      </c>
      <c r="T419" t="s">
        <v>1886</v>
      </c>
      <c r="U419" t="s">
        <v>1966</v>
      </c>
      <c r="V419" t="s">
        <v>909</v>
      </c>
    </row>
    <row r="420" spans="1:22" x14ac:dyDescent="0.25">
      <c r="A420" s="31" t="str">
        <f t="shared" si="6"/>
        <v>7100.2.2</v>
      </c>
      <c r="B420" t="s">
        <v>909</v>
      </c>
      <c r="C420">
        <v>2</v>
      </c>
      <c r="D420" t="s">
        <v>499</v>
      </c>
      <c r="E420" t="s">
        <v>922</v>
      </c>
      <c r="F420" t="s">
        <v>19</v>
      </c>
      <c r="G420" t="s">
        <v>19</v>
      </c>
      <c r="H420" t="s">
        <v>19</v>
      </c>
      <c r="I420" t="s">
        <v>19</v>
      </c>
      <c r="J420" t="s">
        <v>19</v>
      </c>
      <c r="K420" t="s">
        <v>19</v>
      </c>
      <c r="L420" t="s">
        <v>19</v>
      </c>
      <c r="M420" t="s">
        <v>19</v>
      </c>
      <c r="N420" t="s">
        <v>19</v>
      </c>
      <c r="O420" t="s">
        <v>187</v>
      </c>
      <c r="P420">
        <v>30</v>
      </c>
      <c r="Q420">
        <v>1</v>
      </c>
      <c r="R420" t="s">
        <v>497</v>
      </c>
      <c r="S420" t="s">
        <v>921</v>
      </c>
      <c r="T420" t="s">
        <v>2021</v>
      </c>
      <c r="U420" t="s">
        <v>2046</v>
      </c>
      <c r="V420" t="s">
        <v>909</v>
      </c>
    </row>
    <row r="421" spans="1:22" x14ac:dyDescent="0.25">
      <c r="A421" s="31" t="str">
        <f t="shared" si="6"/>
        <v>7100.2.3</v>
      </c>
      <c r="B421" t="s">
        <v>909</v>
      </c>
      <c r="C421">
        <v>2</v>
      </c>
      <c r="D421" t="s">
        <v>499</v>
      </c>
      <c r="E421" t="s">
        <v>923</v>
      </c>
      <c r="F421" t="s">
        <v>19</v>
      </c>
      <c r="G421" t="s">
        <v>19</v>
      </c>
      <c r="H421" t="s">
        <v>19</v>
      </c>
      <c r="I421" t="s">
        <v>19</v>
      </c>
      <c r="J421" t="s">
        <v>19</v>
      </c>
      <c r="K421" t="s">
        <v>19</v>
      </c>
      <c r="L421" t="s">
        <v>19</v>
      </c>
      <c r="M421" t="s">
        <v>19</v>
      </c>
      <c r="N421" t="s">
        <v>19</v>
      </c>
      <c r="O421" t="s">
        <v>188</v>
      </c>
      <c r="P421">
        <v>20</v>
      </c>
      <c r="Q421">
        <v>1</v>
      </c>
      <c r="R421" t="s">
        <v>497</v>
      </c>
      <c r="S421" t="s">
        <v>921</v>
      </c>
      <c r="T421" t="s">
        <v>1890</v>
      </c>
      <c r="U421" t="s">
        <v>1988</v>
      </c>
      <c r="V421" t="s">
        <v>909</v>
      </c>
    </row>
    <row r="422" spans="1:22" x14ac:dyDescent="0.25">
      <c r="A422" s="31" t="str">
        <f t="shared" si="6"/>
        <v>7100.2.4</v>
      </c>
      <c r="B422" t="s">
        <v>909</v>
      </c>
      <c r="C422">
        <v>2</v>
      </c>
      <c r="D422" t="s">
        <v>499</v>
      </c>
      <c r="E422" t="s">
        <v>924</v>
      </c>
      <c r="F422" t="s">
        <v>19</v>
      </c>
      <c r="G422" t="s">
        <v>19</v>
      </c>
      <c r="H422" t="s">
        <v>19</v>
      </c>
      <c r="I422" t="s">
        <v>19</v>
      </c>
      <c r="J422" t="s">
        <v>19</v>
      </c>
      <c r="K422" t="s">
        <v>19</v>
      </c>
      <c r="L422" t="s">
        <v>19</v>
      </c>
      <c r="M422" t="s">
        <v>19</v>
      </c>
      <c r="N422" t="s">
        <v>19</v>
      </c>
      <c r="O422" t="s">
        <v>189</v>
      </c>
      <c r="P422">
        <v>10</v>
      </c>
      <c r="Q422">
        <v>1</v>
      </c>
      <c r="R422" t="s">
        <v>497</v>
      </c>
      <c r="S422" t="s">
        <v>925</v>
      </c>
      <c r="T422" t="s">
        <v>2047</v>
      </c>
      <c r="U422" t="s">
        <v>1911</v>
      </c>
      <c r="V422" t="s">
        <v>909</v>
      </c>
    </row>
    <row r="423" spans="1:22" x14ac:dyDescent="0.25">
      <c r="A423" s="31" t="str">
        <f t="shared" si="6"/>
        <v>7100.2.5</v>
      </c>
      <c r="B423" t="s">
        <v>909</v>
      </c>
      <c r="C423">
        <v>2</v>
      </c>
      <c r="D423" t="s">
        <v>499</v>
      </c>
      <c r="E423" t="s">
        <v>926</v>
      </c>
      <c r="F423" t="s">
        <v>19</v>
      </c>
      <c r="G423" t="s">
        <v>19</v>
      </c>
      <c r="H423" t="s">
        <v>19</v>
      </c>
      <c r="I423" t="s">
        <v>19</v>
      </c>
      <c r="J423" t="s">
        <v>19</v>
      </c>
      <c r="K423" t="s">
        <v>19</v>
      </c>
      <c r="L423" t="s">
        <v>19</v>
      </c>
      <c r="M423" t="s">
        <v>19</v>
      </c>
      <c r="N423" t="s">
        <v>19</v>
      </c>
      <c r="O423" t="s">
        <v>190</v>
      </c>
      <c r="P423">
        <v>20</v>
      </c>
      <c r="Q423">
        <v>1</v>
      </c>
      <c r="R423" t="s">
        <v>497</v>
      </c>
      <c r="S423" t="s">
        <v>919</v>
      </c>
      <c r="T423" t="s">
        <v>1978</v>
      </c>
      <c r="U423" t="s">
        <v>1908</v>
      </c>
      <c r="V423" t="s">
        <v>909</v>
      </c>
    </row>
    <row r="424" spans="1:22" x14ac:dyDescent="0.25">
      <c r="A424" s="31" t="str">
        <f t="shared" si="6"/>
        <v>3000.1</v>
      </c>
      <c r="B424" t="s">
        <v>1301</v>
      </c>
      <c r="C424">
        <v>4</v>
      </c>
      <c r="D424" t="s">
        <v>492</v>
      </c>
      <c r="E424" t="s">
        <v>1350</v>
      </c>
      <c r="F424" t="s">
        <v>494</v>
      </c>
      <c r="G424" t="s">
        <v>1536</v>
      </c>
      <c r="H424" t="s">
        <v>1537</v>
      </c>
      <c r="I424" t="s">
        <v>1538</v>
      </c>
      <c r="J424" t="s">
        <v>605</v>
      </c>
      <c r="K424" t="s">
        <v>512</v>
      </c>
      <c r="L424" t="s">
        <v>19</v>
      </c>
      <c r="M424" t="s">
        <v>646</v>
      </c>
      <c r="N424" t="s">
        <v>993</v>
      </c>
      <c r="O424" t="s">
        <v>249</v>
      </c>
      <c r="P424">
        <v>20</v>
      </c>
      <c r="Q424">
        <v>1</v>
      </c>
      <c r="R424" t="s">
        <v>497</v>
      </c>
      <c r="S424" t="s">
        <v>1351</v>
      </c>
      <c r="T424" t="s">
        <v>1914</v>
      </c>
      <c r="U424" t="s">
        <v>1960</v>
      </c>
      <c r="V424" t="s">
        <v>1352</v>
      </c>
    </row>
    <row r="425" spans="1:22" x14ac:dyDescent="0.25">
      <c r="A425" s="31" t="str">
        <f t="shared" si="6"/>
        <v>3000.1.1</v>
      </c>
      <c r="B425" t="s">
        <v>1301</v>
      </c>
      <c r="C425">
        <v>4</v>
      </c>
      <c r="D425" t="s">
        <v>499</v>
      </c>
      <c r="E425" t="s">
        <v>1353</v>
      </c>
      <c r="F425" t="s">
        <v>19</v>
      </c>
      <c r="G425" t="s">
        <v>19</v>
      </c>
      <c r="H425" t="s">
        <v>19</v>
      </c>
      <c r="I425" t="s">
        <v>19</v>
      </c>
      <c r="J425" t="s">
        <v>19</v>
      </c>
      <c r="K425" t="s">
        <v>19</v>
      </c>
      <c r="L425" t="s">
        <v>19</v>
      </c>
      <c r="M425" t="s">
        <v>19</v>
      </c>
      <c r="N425" t="s">
        <v>19</v>
      </c>
      <c r="O425" t="s">
        <v>250</v>
      </c>
      <c r="P425">
        <v>100</v>
      </c>
      <c r="Q425">
        <v>1</v>
      </c>
      <c r="R425" t="s">
        <v>497</v>
      </c>
      <c r="S425" t="s">
        <v>1354</v>
      </c>
      <c r="T425" t="s">
        <v>1914</v>
      </c>
      <c r="U425" t="s">
        <v>1891</v>
      </c>
      <c r="V425" t="s">
        <v>1301</v>
      </c>
    </row>
    <row r="426" spans="1:22" x14ac:dyDescent="0.25">
      <c r="A426" s="31" t="str">
        <f t="shared" si="6"/>
        <v>3000.1.2</v>
      </c>
      <c r="B426" t="s">
        <v>1301</v>
      </c>
      <c r="C426">
        <v>4</v>
      </c>
      <c r="D426" t="s">
        <v>1545</v>
      </c>
      <c r="E426" t="s">
        <v>1355</v>
      </c>
      <c r="F426" t="s">
        <v>19</v>
      </c>
      <c r="G426" t="s">
        <v>19</v>
      </c>
      <c r="H426" t="s">
        <v>19</v>
      </c>
      <c r="I426" t="s">
        <v>19</v>
      </c>
      <c r="J426" t="s">
        <v>19</v>
      </c>
      <c r="K426" t="s">
        <v>19</v>
      </c>
      <c r="L426" t="s">
        <v>19</v>
      </c>
      <c r="M426" t="s">
        <v>19</v>
      </c>
      <c r="N426" t="s">
        <v>19</v>
      </c>
      <c r="O426" t="s">
        <v>1827</v>
      </c>
      <c r="P426">
        <v>0</v>
      </c>
      <c r="Q426">
        <v>1</v>
      </c>
      <c r="R426" t="s">
        <v>497</v>
      </c>
      <c r="S426" t="s">
        <v>1356</v>
      </c>
      <c r="T426" t="s">
        <v>2048</v>
      </c>
      <c r="U426" t="s">
        <v>1928</v>
      </c>
      <c r="V426" t="s">
        <v>618</v>
      </c>
    </row>
    <row r="427" spans="1:22" x14ac:dyDescent="0.25">
      <c r="A427" s="31" t="str">
        <f t="shared" si="6"/>
        <v>3000.1.3</v>
      </c>
      <c r="B427" t="s">
        <v>1301</v>
      </c>
      <c r="C427">
        <v>4</v>
      </c>
      <c r="D427" t="s">
        <v>1545</v>
      </c>
      <c r="E427" t="s">
        <v>1357</v>
      </c>
      <c r="F427" t="s">
        <v>19</v>
      </c>
      <c r="G427" t="s">
        <v>19</v>
      </c>
      <c r="H427" t="s">
        <v>19</v>
      </c>
      <c r="I427" t="s">
        <v>19</v>
      </c>
      <c r="J427" t="s">
        <v>19</v>
      </c>
      <c r="K427" t="s">
        <v>19</v>
      </c>
      <c r="L427" t="s">
        <v>19</v>
      </c>
      <c r="M427" t="s">
        <v>19</v>
      </c>
      <c r="N427" t="s">
        <v>19</v>
      </c>
      <c r="O427" t="s">
        <v>1828</v>
      </c>
      <c r="P427">
        <v>0</v>
      </c>
      <c r="Q427">
        <v>1</v>
      </c>
      <c r="R427" t="s">
        <v>497</v>
      </c>
      <c r="S427" t="s">
        <v>1351</v>
      </c>
      <c r="T427" t="s">
        <v>1916</v>
      </c>
      <c r="U427" t="s">
        <v>1960</v>
      </c>
      <c r="V427" t="s">
        <v>618</v>
      </c>
    </row>
    <row r="428" spans="1:22" x14ac:dyDescent="0.25">
      <c r="A428" s="31" t="str">
        <f t="shared" si="6"/>
        <v>3000.2</v>
      </c>
      <c r="B428" t="s">
        <v>1301</v>
      </c>
      <c r="C428">
        <v>4</v>
      </c>
      <c r="D428" t="s">
        <v>492</v>
      </c>
      <c r="E428" t="s">
        <v>1358</v>
      </c>
      <c r="F428" t="s">
        <v>494</v>
      </c>
      <c r="G428" t="s">
        <v>1536</v>
      </c>
      <c r="H428" t="s">
        <v>1537</v>
      </c>
      <c r="I428" t="s">
        <v>1538</v>
      </c>
      <c r="J428" t="s">
        <v>558</v>
      </c>
      <c r="K428" t="s">
        <v>512</v>
      </c>
      <c r="L428" t="s">
        <v>19</v>
      </c>
      <c r="M428" t="s">
        <v>646</v>
      </c>
      <c r="N428" t="s">
        <v>993</v>
      </c>
      <c r="O428" t="s">
        <v>1829</v>
      </c>
      <c r="P428">
        <v>20</v>
      </c>
      <c r="Q428">
        <v>2</v>
      </c>
      <c r="R428" t="s">
        <v>497</v>
      </c>
      <c r="S428" t="s">
        <v>1359</v>
      </c>
      <c r="T428" t="s">
        <v>1914</v>
      </c>
      <c r="U428" t="s">
        <v>1955</v>
      </c>
      <c r="V428" t="s">
        <v>1360</v>
      </c>
    </row>
    <row r="429" spans="1:22" x14ac:dyDescent="0.25">
      <c r="A429" s="31" t="str">
        <f t="shared" si="6"/>
        <v>3000.2.1</v>
      </c>
      <c r="B429" t="s">
        <v>1301</v>
      </c>
      <c r="C429">
        <v>4</v>
      </c>
      <c r="D429" t="s">
        <v>499</v>
      </c>
      <c r="E429" t="s">
        <v>1361</v>
      </c>
      <c r="F429" t="s">
        <v>19</v>
      </c>
      <c r="G429" t="s">
        <v>19</v>
      </c>
      <c r="H429" t="s">
        <v>19</v>
      </c>
      <c r="I429" t="s">
        <v>19</v>
      </c>
      <c r="J429" t="s">
        <v>19</v>
      </c>
      <c r="K429" t="s">
        <v>19</v>
      </c>
      <c r="L429" t="s">
        <v>19</v>
      </c>
      <c r="M429" t="s">
        <v>19</v>
      </c>
      <c r="N429" t="s">
        <v>19</v>
      </c>
      <c r="O429" t="s">
        <v>375</v>
      </c>
      <c r="P429">
        <v>30</v>
      </c>
      <c r="Q429">
        <v>2</v>
      </c>
      <c r="R429" t="s">
        <v>497</v>
      </c>
      <c r="S429" t="s">
        <v>1362</v>
      </c>
      <c r="T429" t="s">
        <v>1914</v>
      </c>
      <c r="U429" t="s">
        <v>1919</v>
      </c>
      <c r="V429" t="s">
        <v>1301</v>
      </c>
    </row>
    <row r="430" spans="1:22" x14ac:dyDescent="0.25">
      <c r="A430" s="31" t="str">
        <f t="shared" si="6"/>
        <v>3000.2.2</v>
      </c>
      <c r="B430" t="s">
        <v>1301</v>
      </c>
      <c r="C430">
        <v>4</v>
      </c>
      <c r="D430" t="s">
        <v>1545</v>
      </c>
      <c r="E430" t="s">
        <v>1363</v>
      </c>
      <c r="F430" t="s">
        <v>19</v>
      </c>
      <c r="G430" t="s">
        <v>19</v>
      </c>
      <c r="H430" t="s">
        <v>19</v>
      </c>
      <c r="I430" t="s">
        <v>19</v>
      </c>
      <c r="J430" t="s">
        <v>19</v>
      </c>
      <c r="K430" t="s">
        <v>19</v>
      </c>
      <c r="L430" t="s">
        <v>19</v>
      </c>
      <c r="M430" t="s">
        <v>19</v>
      </c>
      <c r="N430" t="s">
        <v>19</v>
      </c>
      <c r="O430" t="s">
        <v>1364</v>
      </c>
      <c r="P430">
        <v>0</v>
      </c>
      <c r="Q430">
        <v>2</v>
      </c>
      <c r="R430" t="s">
        <v>497</v>
      </c>
      <c r="S430" t="s">
        <v>1362</v>
      </c>
      <c r="T430" t="s">
        <v>1900</v>
      </c>
      <c r="U430" t="s">
        <v>1993</v>
      </c>
      <c r="V430" t="s">
        <v>1192</v>
      </c>
    </row>
    <row r="431" spans="1:22" x14ac:dyDescent="0.25">
      <c r="A431" s="31" t="str">
        <f t="shared" si="6"/>
        <v>3000.2.3</v>
      </c>
      <c r="B431" t="s">
        <v>1301</v>
      </c>
      <c r="C431">
        <v>4</v>
      </c>
      <c r="D431" t="s">
        <v>499</v>
      </c>
      <c r="E431" t="s">
        <v>1365</v>
      </c>
      <c r="F431" t="s">
        <v>19</v>
      </c>
      <c r="G431" t="s">
        <v>19</v>
      </c>
      <c r="H431" t="s">
        <v>19</v>
      </c>
      <c r="I431" t="s">
        <v>19</v>
      </c>
      <c r="J431" t="s">
        <v>19</v>
      </c>
      <c r="K431" t="s">
        <v>19</v>
      </c>
      <c r="L431" t="s">
        <v>19</v>
      </c>
      <c r="M431" t="s">
        <v>19</v>
      </c>
      <c r="N431" t="s">
        <v>19</v>
      </c>
      <c r="O431" t="s">
        <v>1830</v>
      </c>
      <c r="P431">
        <v>30</v>
      </c>
      <c r="Q431">
        <v>2</v>
      </c>
      <c r="R431" t="s">
        <v>497</v>
      </c>
      <c r="S431" t="s">
        <v>1366</v>
      </c>
      <c r="T431" t="s">
        <v>1888</v>
      </c>
      <c r="U431" t="s">
        <v>1969</v>
      </c>
      <c r="V431" t="s">
        <v>1301</v>
      </c>
    </row>
    <row r="432" spans="1:22" x14ac:dyDescent="0.25">
      <c r="A432" s="31" t="str">
        <f t="shared" si="6"/>
        <v>3000.2.4</v>
      </c>
      <c r="B432" t="s">
        <v>1301</v>
      </c>
      <c r="C432">
        <v>4</v>
      </c>
      <c r="D432" t="s">
        <v>1545</v>
      </c>
      <c r="E432" t="s">
        <v>1367</v>
      </c>
      <c r="F432" t="s">
        <v>19</v>
      </c>
      <c r="G432" t="s">
        <v>19</v>
      </c>
      <c r="H432" t="s">
        <v>19</v>
      </c>
      <c r="I432" t="s">
        <v>19</v>
      </c>
      <c r="J432" t="s">
        <v>19</v>
      </c>
      <c r="K432" t="s">
        <v>19</v>
      </c>
      <c r="L432" t="s">
        <v>19</v>
      </c>
      <c r="M432" t="s">
        <v>19</v>
      </c>
      <c r="N432" t="s">
        <v>19</v>
      </c>
      <c r="O432" t="s">
        <v>376</v>
      </c>
      <c r="P432">
        <v>0</v>
      </c>
      <c r="Q432">
        <v>2</v>
      </c>
      <c r="R432" t="s">
        <v>497</v>
      </c>
      <c r="S432" t="s">
        <v>1368</v>
      </c>
      <c r="T432" t="s">
        <v>1890</v>
      </c>
      <c r="U432" t="s">
        <v>1965</v>
      </c>
      <c r="V432" t="s">
        <v>1192</v>
      </c>
    </row>
    <row r="433" spans="1:22" x14ac:dyDescent="0.25">
      <c r="A433" s="31" t="str">
        <f t="shared" si="6"/>
        <v>3000.2.5</v>
      </c>
      <c r="B433" t="s">
        <v>1301</v>
      </c>
      <c r="C433">
        <v>4</v>
      </c>
      <c r="D433" t="s">
        <v>499</v>
      </c>
      <c r="E433" t="s">
        <v>1369</v>
      </c>
      <c r="F433" t="s">
        <v>19</v>
      </c>
      <c r="G433" t="s">
        <v>19</v>
      </c>
      <c r="H433" t="s">
        <v>19</v>
      </c>
      <c r="I433" t="s">
        <v>19</v>
      </c>
      <c r="J433" t="s">
        <v>19</v>
      </c>
      <c r="K433" t="s">
        <v>19</v>
      </c>
      <c r="L433" t="s">
        <v>19</v>
      </c>
      <c r="M433" t="s">
        <v>19</v>
      </c>
      <c r="N433" t="s">
        <v>19</v>
      </c>
      <c r="O433" t="s">
        <v>377</v>
      </c>
      <c r="P433">
        <v>40</v>
      </c>
      <c r="Q433">
        <v>2</v>
      </c>
      <c r="R433" t="s">
        <v>497</v>
      </c>
      <c r="S433" t="s">
        <v>1370</v>
      </c>
      <c r="T433" t="s">
        <v>1997</v>
      </c>
      <c r="U433" t="s">
        <v>1983</v>
      </c>
      <c r="V433" t="s">
        <v>1301</v>
      </c>
    </row>
    <row r="434" spans="1:22" x14ac:dyDescent="0.25">
      <c r="A434" s="31" t="str">
        <f t="shared" si="6"/>
        <v>3000.2.6</v>
      </c>
      <c r="B434" t="s">
        <v>1301</v>
      </c>
      <c r="C434">
        <v>4</v>
      </c>
      <c r="D434" t="s">
        <v>1545</v>
      </c>
      <c r="E434" t="s">
        <v>1371</v>
      </c>
      <c r="F434" t="s">
        <v>19</v>
      </c>
      <c r="G434" t="s">
        <v>19</v>
      </c>
      <c r="H434" t="s">
        <v>19</v>
      </c>
      <c r="I434" t="s">
        <v>19</v>
      </c>
      <c r="J434" t="s">
        <v>19</v>
      </c>
      <c r="K434" t="s">
        <v>19</v>
      </c>
      <c r="L434" t="s">
        <v>19</v>
      </c>
      <c r="M434" t="s">
        <v>19</v>
      </c>
      <c r="N434" t="s">
        <v>19</v>
      </c>
      <c r="O434" t="s">
        <v>1831</v>
      </c>
      <c r="P434">
        <v>0</v>
      </c>
      <c r="Q434">
        <v>2</v>
      </c>
      <c r="R434" t="s">
        <v>497</v>
      </c>
      <c r="S434" t="s">
        <v>1372</v>
      </c>
      <c r="T434" t="s">
        <v>2001</v>
      </c>
      <c r="U434" t="s">
        <v>1955</v>
      </c>
      <c r="V434" t="s">
        <v>1373</v>
      </c>
    </row>
    <row r="435" spans="1:22" x14ac:dyDescent="0.25">
      <c r="A435" s="31" t="str">
        <f t="shared" si="6"/>
        <v>3000.3</v>
      </c>
      <c r="B435" t="s">
        <v>1301</v>
      </c>
      <c r="C435">
        <v>4</v>
      </c>
      <c r="D435" t="s">
        <v>492</v>
      </c>
      <c r="E435" t="s">
        <v>1374</v>
      </c>
      <c r="F435" t="s">
        <v>494</v>
      </c>
      <c r="G435" t="s">
        <v>1536</v>
      </c>
      <c r="H435" t="s">
        <v>1537</v>
      </c>
      <c r="I435" t="s">
        <v>1538</v>
      </c>
      <c r="J435" t="s">
        <v>605</v>
      </c>
      <c r="K435" t="s">
        <v>495</v>
      </c>
      <c r="L435" t="s">
        <v>19</v>
      </c>
      <c r="M435" t="s">
        <v>646</v>
      </c>
      <c r="N435" t="s">
        <v>669</v>
      </c>
      <c r="O435" t="s">
        <v>251</v>
      </c>
      <c r="P435">
        <v>20</v>
      </c>
      <c r="Q435">
        <v>8</v>
      </c>
      <c r="R435" t="s">
        <v>497</v>
      </c>
      <c r="S435" t="s">
        <v>1375</v>
      </c>
      <c r="T435" t="s">
        <v>1914</v>
      </c>
      <c r="U435" t="s">
        <v>1960</v>
      </c>
      <c r="V435" t="s">
        <v>1301</v>
      </c>
    </row>
    <row r="436" spans="1:22" x14ac:dyDescent="0.25">
      <c r="A436" s="31" t="str">
        <f t="shared" si="6"/>
        <v>3000.3.1</v>
      </c>
      <c r="B436" t="s">
        <v>1301</v>
      </c>
      <c r="C436">
        <v>4</v>
      </c>
      <c r="D436" t="s">
        <v>499</v>
      </c>
      <c r="E436" t="s">
        <v>1376</v>
      </c>
      <c r="F436" t="s">
        <v>19</v>
      </c>
      <c r="G436" t="s">
        <v>19</v>
      </c>
      <c r="H436" t="s">
        <v>19</v>
      </c>
      <c r="I436" t="s">
        <v>19</v>
      </c>
      <c r="J436" t="s">
        <v>19</v>
      </c>
      <c r="K436" t="s">
        <v>19</v>
      </c>
      <c r="L436" t="s">
        <v>19</v>
      </c>
      <c r="M436" t="s">
        <v>19</v>
      </c>
      <c r="N436" t="s">
        <v>19</v>
      </c>
      <c r="O436" t="s">
        <v>252</v>
      </c>
      <c r="P436">
        <v>20</v>
      </c>
      <c r="Q436">
        <v>1</v>
      </c>
      <c r="R436" t="s">
        <v>497</v>
      </c>
      <c r="S436" t="s">
        <v>1377</v>
      </c>
      <c r="T436" t="s">
        <v>1914</v>
      </c>
      <c r="U436" t="s">
        <v>1894</v>
      </c>
      <c r="V436" t="s">
        <v>1301</v>
      </c>
    </row>
    <row r="437" spans="1:22" x14ac:dyDescent="0.25">
      <c r="A437" s="31" t="str">
        <f t="shared" si="6"/>
        <v>3000.3.2</v>
      </c>
      <c r="B437" t="s">
        <v>1301</v>
      </c>
      <c r="C437">
        <v>4</v>
      </c>
      <c r="D437" t="s">
        <v>499</v>
      </c>
      <c r="E437" t="s">
        <v>1378</v>
      </c>
      <c r="F437" t="s">
        <v>19</v>
      </c>
      <c r="G437" t="s">
        <v>19</v>
      </c>
      <c r="H437" t="s">
        <v>19</v>
      </c>
      <c r="I437" t="s">
        <v>19</v>
      </c>
      <c r="J437" t="s">
        <v>19</v>
      </c>
      <c r="K437" t="s">
        <v>19</v>
      </c>
      <c r="L437" t="s">
        <v>19</v>
      </c>
      <c r="M437" t="s">
        <v>19</v>
      </c>
      <c r="N437" t="s">
        <v>19</v>
      </c>
      <c r="O437" t="s">
        <v>253</v>
      </c>
      <c r="P437">
        <v>80</v>
      </c>
      <c r="Q437">
        <v>8</v>
      </c>
      <c r="R437" t="s">
        <v>497</v>
      </c>
      <c r="S437" t="s">
        <v>1375</v>
      </c>
      <c r="T437" t="s">
        <v>1900</v>
      </c>
      <c r="U437" t="s">
        <v>1960</v>
      </c>
      <c r="V437" t="s">
        <v>1301</v>
      </c>
    </row>
    <row r="438" spans="1:22" x14ac:dyDescent="0.25">
      <c r="A438" s="31" t="str">
        <f t="shared" si="6"/>
        <v>3000.4</v>
      </c>
      <c r="B438" t="s">
        <v>1301</v>
      </c>
      <c r="C438">
        <v>4</v>
      </c>
      <c r="D438" t="s">
        <v>492</v>
      </c>
      <c r="E438" t="s">
        <v>1379</v>
      </c>
      <c r="F438" t="s">
        <v>494</v>
      </c>
      <c r="G438" t="s">
        <v>1536</v>
      </c>
      <c r="H438" t="s">
        <v>1537</v>
      </c>
      <c r="I438" t="s">
        <v>1538</v>
      </c>
      <c r="J438" t="s">
        <v>605</v>
      </c>
      <c r="K438" t="s">
        <v>512</v>
      </c>
      <c r="L438" t="s">
        <v>19</v>
      </c>
      <c r="M438" t="s">
        <v>646</v>
      </c>
      <c r="N438" t="s">
        <v>677</v>
      </c>
      <c r="O438" t="s">
        <v>1832</v>
      </c>
      <c r="P438">
        <v>20</v>
      </c>
      <c r="Q438">
        <v>4</v>
      </c>
      <c r="R438" t="s">
        <v>497</v>
      </c>
      <c r="S438" t="s">
        <v>1380</v>
      </c>
      <c r="T438" t="s">
        <v>1914</v>
      </c>
      <c r="U438" t="s">
        <v>1960</v>
      </c>
      <c r="V438" t="s">
        <v>1381</v>
      </c>
    </row>
    <row r="439" spans="1:22" x14ac:dyDescent="0.25">
      <c r="A439" s="31" t="str">
        <f t="shared" si="6"/>
        <v>3000.4.1</v>
      </c>
      <c r="B439" t="s">
        <v>1301</v>
      </c>
      <c r="C439">
        <v>4</v>
      </c>
      <c r="D439" t="s">
        <v>499</v>
      </c>
      <c r="E439" t="s">
        <v>1382</v>
      </c>
      <c r="F439" t="s">
        <v>19</v>
      </c>
      <c r="G439" t="s">
        <v>19</v>
      </c>
      <c r="H439" t="s">
        <v>19</v>
      </c>
      <c r="I439" t="s">
        <v>19</v>
      </c>
      <c r="J439" t="s">
        <v>19</v>
      </c>
      <c r="K439" t="s">
        <v>19</v>
      </c>
      <c r="L439" t="s">
        <v>19</v>
      </c>
      <c r="M439" t="s">
        <v>19</v>
      </c>
      <c r="N439" t="s">
        <v>19</v>
      </c>
      <c r="O439" t="s">
        <v>254</v>
      </c>
      <c r="P439">
        <v>50</v>
      </c>
      <c r="Q439">
        <v>1</v>
      </c>
      <c r="R439" t="s">
        <v>497</v>
      </c>
      <c r="S439" t="s">
        <v>1383</v>
      </c>
      <c r="T439" t="s">
        <v>1914</v>
      </c>
      <c r="U439" t="s">
        <v>1894</v>
      </c>
      <c r="V439" t="s">
        <v>1384</v>
      </c>
    </row>
    <row r="440" spans="1:22" x14ac:dyDescent="0.25">
      <c r="A440" s="31" t="str">
        <f t="shared" si="6"/>
        <v>3000.4.2</v>
      </c>
      <c r="B440" t="s">
        <v>1301</v>
      </c>
      <c r="C440">
        <v>4</v>
      </c>
      <c r="D440" t="s">
        <v>1545</v>
      </c>
      <c r="E440" t="s">
        <v>1385</v>
      </c>
      <c r="F440" t="s">
        <v>19</v>
      </c>
      <c r="G440" t="s">
        <v>19</v>
      </c>
      <c r="H440" t="s">
        <v>19</v>
      </c>
      <c r="I440" t="s">
        <v>19</v>
      </c>
      <c r="J440" t="s">
        <v>19</v>
      </c>
      <c r="K440" t="s">
        <v>19</v>
      </c>
      <c r="L440" t="s">
        <v>19</v>
      </c>
      <c r="M440" t="s">
        <v>19</v>
      </c>
      <c r="N440" t="s">
        <v>19</v>
      </c>
      <c r="O440" t="s">
        <v>255</v>
      </c>
      <c r="P440">
        <v>0</v>
      </c>
      <c r="Q440">
        <v>4</v>
      </c>
      <c r="R440" t="s">
        <v>497</v>
      </c>
      <c r="S440" t="s">
        <v>1805</v>
      </c>
      <c r="T440" t="s">
        <v>1900</v>
      </c>
      <c r="U440" t="s">
        <v>1887</v>
      </c>
      <c r="V440" t="s">
        <v>618</v>
      </c>
    </row>
    <row r="441" spans="1:22" x14ac:dyDescent="0.25">
      <c r="A441" s="31" t="str">
        <f t="shared" si="6"/>
        <v>3000.4.3</v>
      </c>
      <c r="B441" t="s">
        <v>1301</v>
      </c>
      <c r="C441">
        <v>4</v>
      </c>
      <c r="D441" t="s">
        <v>499</v>
      </c>
      <c r="E441" t="s">
        <v>1386</v>
      </c>
      <c r="F441" t="s">
        <v>19</v>
      </c>
      <c r="G441" t="s">
        <v>19</v>
      </c>
      <c r="H441" t="s">
        <v>19</v>
      </c>
      <c r="I441" t="s">
        <v>19</v>
      </c>
      <c r="J441" t="s">
        <v>19</v>
      </c>
      <c r="K441" t="s">
        <v>19</v>
      </c>
      <c r="L441" t="s">
        <v>19</v>
      </c>
      <c r="M441" t="s">
        <v>19</v>
      </c>
      <c r="N441" t="s">
        <v>19</v>
      </c>
      <c r="O441" t="s">
        <v>256</v>
      </c>
      <c r="P441">
        <v>50</v>
      </c>
      <c r="Q441">
        <v>4</v>
      </c>
      <c r="R441" t="s">
        <v>497</v>
      </c>
      <c r="S441" t="s">
        <v>1806</v>
      </c>
      <c r="T441" t="s">
        <v>1900</v>
      </c>
      <c r="U441" t="s">
        <v>1887</v>
      </c>
      <c r="V441" t="s">
        <v>1301</v>
      </c>
    </row>
    <row r="442" spans="1:22" x14ac:dyDescent="0.25">
      <c r="A442" s="31" t="str">
        <f t="shared" si="6"/>
        <v>3000.4.4</v>
      </c>
      <c r="B442" t="s">
        <v>1301</v>
      </c>
      <c r="C442">
        <v>4</v>
      </c>
      <c r="D442" t="s">
        <v>1545</v>
      </c>
      <c r="E442" t="s">
        <v>1387</v>
      </c>
      <c r="F442" t="s">
        <v>19</v>
      </c>
      <c r="G442" t="s">
        <v>19</v>
      </c>
      <c r="H442" t="s">
        <v>19</v>
      </c>
      <c r="I442" t="s">
        <v>19</v>
      </c>
      <c r="J442" t="s">
        <v>19</v>
      </c>
      <c r="K442" t="s">
        <v>19</v>
      </c>
      <c r="L442" t="s">
        <v>19</v>
      </c>
      <c r="M442" t="s">
        <v>19</v>
      </c>
      <c r="N442" t="s">
        <v>19</v>
      </c>
      <c r="O442" t="s">
        <v>1833</v>
      </c>
      <c r="P442">
        <v>0</v>
      </c>
      <c r="Q442">
        <v>4</v>
      </c>
      <c r="R442" t="s">
        <v>497</v>
      </c>
      <c r="S442" t="s">
        <v>1380</v>
      </c>
      <c r="T442" t="s">
        <v>1900</v>
      </c>
      <c r="U442" t="s">
        <v>1960</v>
      </c>
      <c r="V442" t="s">
        <v>618</v>
      </c>
    </row>
    <row r="443" spans="1:22" x14ac:dyDescent="0.25">
      <c r="A443" s="31" t="str">
        <f t="shared" si="6"/>
        <v>3000.5</v>
      </c>
      <c r="B443" t="s">
        <v>1301</v>
      </c>
      <c r="C443">
        <v>4</v>
      </c>
      <c r="D443" t="s">
        <v>492</v>
      </c>
      <c r="E443" t="s">
        <v>1388</v>
      </c>
      <c r="F443" t="s">
        <v>494</v>
      </c>
      <c r="G443" t="s">
        <v>1530</v>
      </c>
      <c r="H443" t="s">
        <v>1531</v>
      </c>
      <c r="I443" t="s">
        <v>1532</v>
      </c>
      <c r="J443" t="s">
        <v>605</v>
      </c>
      <c r="K443" t="s">
        <v>512</v>
      </c>
      <c r="L443" t="s">
        <v>19</v>
      </c>
      <c r="M443" t="s">
        <v>782</v>
      </c>
      <c r="N443" t="s">
        <v>993</v>
      </c>
      <c r="O443" t="s">
        <v>142</v>
      </c>
      <c r="P443">
        <v>20</v>
      </c>
      <c r="Q443">
        <v>8</v>
      </c>
      <c r="R443" t="s">
        <v>497</v>
      </c>
      <c r="S443" t="s">
        <v>1375</v>
      </c>
      <c r="T443" t="s">
        <v>1914</v>
      </c>
      <c r="U443" t="s">
        <v>1960</v>
      </c>
      <c r="V443" t="s">
        <v>1384</v>
      </c>
    </row>
    <row r="444" spans="1:22" x14ac:dyDescent="0.25">
      <c r="A444" s="31" t="str">
        <f t="shared" si="6"/>
        <v>3000.5.1</v>
      </c>
      <c r="B444" t="s">
        <v>1301</v>
      </c>
      <c r="C444">
        <v>4</v>
      </c>
      <c r="D444" t="s">
        <v>499</v>
      </c>
      <c r="E444" t="s">
        <v>1389</v>
      </c>
      <c r="F444" t="s">
        <v>19</v>
      </c>
      <c r="G444" t="s">
        <v>19</v>
      </c>
      <c r="H444" t="s">
        <v>19</v>
      </c>
      <c r="I444" t="s">
        <v>19</v>
      </c>
      <c r="J444" t="s">
        <v>19</v>
      </c>
      <c r="K444" t="s">
        <v>19</v>
      </c>
      <c r="L444" t="s">
        <v>19</v>
      </c>
      <c r="M444" t="s">
        <v>19</v>
      </c>
      <c r="N444" t="s">
        <v>19</v>
      </c>
      <c r="O444" t="s">
        <v>143</v>
      </c>
      <c r="P444">
        <v>20</v>
      </c>
      <c r="Q444">
        <v>1</v>
      </c>
      <c r="R444" t="s">
        <v>497</v>
      </c>
      <c r="S444" t="s">
        <v>1377</v>
      </c>
      <c r="T444" t="s">
        <v>1914</v>
      </c>
      <c r="U444" t="s">
        <v>1894</v>
      </c>
      <c r="V444" t="s">
        <v>1384</v>
      </c>
    </row>
    <row r="445" spans="1:22" x14ac:dyDescent="0.25">
      <c r="A445" s="31" t="str">
        <f t="shared" si="6"/>
        <v>3000.5.2</v>
      </c>
      <c r="B445" t="s">
        <v>1301</v>
      </c>
      <c r="C445">
        <v>4</v>
      </c>
      <c r="D445" t="s">
        <v>499</v>
      </c>
      <c r="E445" t="s">
        <v>1390</v>
      </c>
      <c r="F445" t="s">
        <v>19</v>
      </c>
      <c r="G445" t="s">
        <v>19</v>
      </c>
      <c r="H445" t="s">
        <v>19</v>
      </c>
      <c r="I445" t="s">
        <v>19</v>
      </c>
      <c r="J445" t="s">
        <v>19</v>
      </c>
      <c r="K445" t="s">
        <v>19</v>
      </c>
      <c r="L445" t="s">
        <v>19</v>
      </c>
      <c r="M445" t="s">
        <v>19</v>
      </c>
      <c r="N445" t="s">
        <v>19</v>
      </c>
      <c r="O445" t="s">
        <v>144</v>
      </c>
      <c r="P445">
        <v>80</v>
      </c>
      <c r="Q445">
        <v>8</v>
      </c>
      <c r="R445" t="s">
        <v>497</v>
      </c>
      <c r="S445" t="s">
        <v>1375</v>
      </c>
      <c r="T445" t="s">
        <v>1900</v>
      </c>
      <c r="U445" t="s">
        <v>1960</v>
      </c>
      <c r="V445" t="s">
        <v>1384</v>
      </c>
    </row>
    <row r="446" spans="1:22" x14ac:dyDescent="0.25">
      <c r="A446" s="31" t="str">
        <f t="shared" si="6"/>
        <v>7000.1</v>
      </c>
      <c r="B446" t="s">
        <v>869</v>
      </c>
      <c r="C446">
        <v>2</v>
      </c>
      <c r="D446" t="s">
        <v>492</v>
      </c>
      <c r="E446" t="s">
        <v>870</v>
      </c>
      <c r="F446" t="s">
        <v>511</v>
      </c>
      <c r="G446" t="s">
        <v>1530</v>
      </c>
      <c r="H446" t="s">
        <v>1528</v>
      </c>
      <c r="I446" t="s">
        <v>1532</v>
      </c>
      <c r="J446" t="s">
        <v>19</v>
      </c>
      <c r="K446" t="s">
        <v>495</v>
      </c>
      <c r="L446" t="s">
        <v>20</v>
      </c>
      <c r="M446" t="s">
        <v>1499</v>
      </c>
      <c r="N446" t="s">
        <v>19</v>
      </c>
      <c r="O446" t="s">
        <v>154</v>
      </c>
      <c r="P446">
        <v>10</v>
      </c>
      <c r="Q446">
        <v>1</v>
      </c>
      <c r="R446" t="s">
        <v>497</v>
      </c>
      <c r="S446" t="s">
        <v>871</v>
      </c>
      <c r="T446" t="s">
        <v>1886</v>
      </c>
      <c r="U446" t="s">
        <v>2049</v>
      </c>
      <c r="V446" t="s">
        <v>869</v>
      </c>
    </row>
    <row r="447" spans="1:22" x14ac:dyDescent="0.25">
      <c r="A447" s="31" t="str">
        <f t="shared" si="6"/>
        <v>7000.1.1</v>
      </c>
      <c r="B447" t="s">
        <v>869</v>
      </c>
      <c r="C447">
        <v>2</v>
      </c>
      <c r="D447" t="s">
        <v>499</v>
      </c>
      <c r="E447" t="s">
        <v>872</v>
      </c>
      <c r="F447" t="s">
        <v>19</v>
      </c>
      <c r="G447" t="s">
        <v>19</v>
      </c>
      <c r="H447" t="s">
        <v>19</v>
      </c>
      <c r="I447" t="s">
        <v>19</v>
      </c>
      <c r="J447" t="s">
        <v>19</v>
      </c>
      <c r="K447" t="s">
        <v>19</v>
      </c>
      <c r="L447" t="s">
        <v>19</v>
      </c>
      <c r="M447" t="s">
        <v>19</v>
      </c>
      <c r="N447" t="s">
        <v>19</v>
      </c>
      <c r="O447" t="s">
        <v>155</v>
      </c>
      <c r="P447">
        <v>30</v>
      </c>
      <c r="Q447">
        <v>1</v>
      </c>
      <c r="R447" t="s">
        <v>497</v>
      </c>
      <c r="S447" t="s">
        <v>873</v>
      </c>
      <c r="T447" t="s">
        <v>1886</v>
      </c>
      <c r="U447" t="s">
        <v>2050</v>
      </c>
      <c r="V447" t="s">
        <v>869</v>
      </c>
    </row>
    <row r="448" spans="1:22" x14ac:dyDescent="0.25">
      <c r="A448" s="31" t="str">
        <f t="shared" si="6"/>
        <v>7000.1.2</v>
      </c>
      <c r="B448" t="s">
        <v>869</v>
      </c>
      <c r="C448">
        <v>2</v>
      </c>
      <c r="D448" t="s">
        <v>499</v>
      </c>
      <c r="E448" t="s">
        <v>874</v>
      </c>
      <c r="F448" t="s">
        <v>19</v>
      </c>
      <c r="G448" t="s">
        <v>19</v>
      </c>
      <c r="H448" t="s">
        <v>19</v>
      </c>
      <c r="I448" t="s">
        <v>19</v>
      </c>
      <c r="J448" t="s">
        <v>19</v>
      </c>
      <c r="K448" t="s">
        <v>19</v>
      </c>
      <c r="L448" t="s">
        <v>19</v>
      </c>
      <c r="M448" t="s">
        <v>19</v>
      </c>
      <c r="N448" t="s">
        <v>19</v>
      </c>
      <c r="O448" t="s">
        <v>156</v>
      </c>
      <c r="P448">
        <v>60</v>
      </c>
      <c r="Q448">
        <v>1</v>
      </c>
      <c r="R448" t="s">
        <v>497</v>
      </c>
      <c r="S448" t="s">
        <v>875</v>
      </c>
      <c r="T448" t="s">
        <v>2051</v>
      </c>
      <c r="U448" t="s">
        <v>1965</v>
      </c>
      <c r="V448" t="s">
        <v>869</v>
      </c>
    </row>
    <row r="449" spans="1:22" x14ac:dyDescent="0.25">
      <c r="A449" s="31" t="str">
        <f t="shared" si="6"/>
        <v>7000.1.3</v>
      </c>
      <c r="B449" t="s">
        <v>869</v>
      </c>
      <c r="C449">
        <v>2</v>
      </c>
      <c r="D449" t="s">
        <v>499</v>
      </c>
      <c r="E449" t="s">
        <v>876</v>
      </c>
      <c r="F449" t="s">
        <v>19</v>
      </c>
      <c r="G449" t="s">
        <v>19</v>
      </c>
      <c r="H449" t="s">
        <v>19</v>
      </c>
      <c r="I449" t="s">
        <v>19</v>
      </c>
      <c r="J449" t="s">
        <v>19</v>
      </c>
      <c r="K449" t="s">
        <v>19</v>
      </c>
      <c r="L449" t="s">
        <v>19</v>
      </c>
      <c r="M449" t="s">
        <v>19</v>
      </c>
      <c r="N449" t="s">
        <v>19</v>
      </c>
      <c r="O449" t="s">
        <v>157</v>
      </c>
      <c r="P449">
        <v>10</v>
      </c>
      <c r="Q449">
        <v>1</v>
      </c>
      <c r="R449" t="s">
        <v>497</v>
      </c>
      <c r="S449" t="s">
        <v>871</v>
      </c>
      <c r="T449" t="s">
        <v>1965</v>
      </c>
      <c r="U449" t="s">
        <v>2049</v>
      </c>
      <c r="V449" t="s">
        <v>869</v>
      </c>
    </row>
    <row r="450" spans="1:22" x14ac:dyDescent="0.25">
      <c r="A450" s="31" t="str">
        <f t="shared" si="6"/>
        <v>7000.2</v>
      </c>
      <c r="B450" t="s">
        <v>869</v>
      </c>
      <c r="C450">
        <v>2</v>
      </c>
      <c r="D450" t="s">
        <v>492</v>
      </c>
      <c r="E450" t="s">
        <v>877</v>
      </c>
      <c r="F450" t="s">
        <v>511</v>
      </c>
      <c r="G450" t="s">
        <v>1536</v>
      </c>
      <c r="H450" t="s">
        <v>1537</v>
      </c>
      <c r="I450" t="s">
        <v>1538</v>
      </c>
      <c r="J450" t="s">
        <v>19</v>
      </c>
      <c r="K450" t="s">
        <v>495</v>
      </c>
      <c r="L450" t="s">
        <v>23</v>
      </c>
      <c r="M450" t="s">
        <v>782</v>
      </c>
      <c r="N450" t="s">
        <v>2052</v>
      </c>
      <c r="O450" t="s">
        <v>158</v>
      </c>
      <c r="P450">
        <v>10</v>
      </c>
      <c r="Q450">
        <v>1</v>
      </c>
      <c r="R450" t="s">
        <v>497</v>
      </c>
      <c r="S450" t="s">
        <v>878</v>
      </c>
      <c r="T450" t="s">
        <v>1930</v>
      </c>
      <c r="U450" t="s">
        <v>1887</v>
      </c>
      <c r="V450" t="s">
        <v>869</v>
      </c>
    </row>
    <row r="451" spans="1:22" x14ac:dyDescent="0.25">
      <c r="A451" s="31" t="str">
        <f t="shared" si="6"/>
        <v>7000.2.1</v>
      </c>
      <c r="B451" t="s">
        <v>869</v>
      </c>
      <c r="C451">
        <v>2</v>
      </c>
      <c r="D451" t="s">
        <v>499</v>
      </c>
      <c r="E451" t="s">
        <v>879</v>
      </c>
      <c r="F451" t="s">
        <v>19</v>
      </c>
      <c r="G451" t="s">
        <v>19</v>
      </c>
      <c r="H451" t="s">
        <v>19</v>
      </c>
      <c r="I451" t="s">
        <v>19</v>
      </c>
      <c r="J451" t="s">
        <v>19</v>
      </c>
      <c r="K451" t="s">
        <v>19</v>
      </c>
      <c r="L451" t="s">
        <v>19</v>
      </c>
      <c r="M451" t="s">
        <v>19</v>
      </c>
      <c r="N451" t="s">
        <v>19</v>
      </c>
      <c r="O451" t="s">
        <v>159</v>
      </c>
      <c r="P451">
        <v>50</v>
      </c>
      <c r="Q451">
        <v>1</v>
      </c>
      <c r="R451" t="s">
        <v>497</v>
      </c>
      <c r="S451" t="s">
        <v>878</v>
      </c>
      <c r="T451" t="s">
        <v>1930</v>
      </c>
      <c r="U451" t="s">
        <v>1915</v>
      </c>
      <c r="V451" t="s">
        <v>869</v>
      </c>
    </row>
    <row r="452" spans="1:22" x14ac:dyDescent="0.25">
      <c r="A452" s="31" t="str">
        <f t="shared" ref="A452:A504" si="7">+E452</f>
        <v>7000.2.2</v>
      </c>
      <c r="B452" t="s">
        <v>869</v>
      </c>
      <c r="C452">
        <v>2</v>
      </c>
      <c r="D452" t="s">
        <v>499</v>
      </c>
      <c r="E452" t="s">
        <v>880</v>
      </c>
      <c r="F452" t="s">
        <v>19</v>
      </c>
      <c r="G452" t="s">
        <v>19</v>
      </c>
      <c r="H452" t="s">
        <v>19</v>
      </c>
      <c r="I452" t="s">
        <v>19</v>
      </c>
      <c r="J452" t="s">
        <v>19</v>
      </c>
      <c r="K452" t="s">
        <v>19</v>
      </c>
      <c r="L452" t="s">
        <v>19</v>
      </c>
      <c r="M452" t="s">
        <v>19</v>
      </c>
      <c r="N452" t="s">
        <v>19</v>
      </c>
      <c r="O452" t="s">
        <v>160</v>
      </c>
      <c r="P452">
        <v>50</v>
      </c>
      <c r="Q452">
        <v>1</v>
      </c>
      <c r="R452" t="s">
        <v>497</v>
      </c>
      <c r="S452" t="s">
        <v>873</v>
      </c>
      <c r="T452" t="s">
        <v>1891</v>
      </c>
      <c r="U452" t="s">
        <v>1887</v>
      </c>
      <c r="V452" t="s">
        <v>869</v>
      </c>
    </row>
    <row r="453" spans="1:22" x14ac:dyDescent="0.25">
      <c r="A453" s="31" t="str">
        <f t="shared" si="7"/>
        <v>7000.3</v>
      </c>
      <c r="B453" t="s">
        <v>869</v>
      </c>
      <c r="C453">
        <v>2</v>
      </c>
      <c r="D453" t="s">
        <v>492</v>
      </c>
      <c r="E453" t="s">
        <v>881</v>
      </c>
      <c r="F453" t="s">
        <v>511</v>
      </c>
      <c r="G453" t="s">
        <v>1539</v>
      </c>
      <c r="H453" t="s">
        <v>1540</v>
      </c>
      <c r="I453" t="s">
        <v>1541</v>
      </c>
      <c r="J453" t="s">
        <v>19</v>
      </c>
      <c r="K453" t="s">
        <v>495</v>
      </c>
      <c r="L453" t="s">
        <v>20</v>
      </c>
      <c r="M453" t="s">
        <v>730</v>
      </c>
      <c r="N453" t="s">
        <v>2053</v>
      </c>
      <c r="O453" t="s">
        <v>299</v>
      </c>
      <c r="P453">
        <v>10</v>
      </c>
      <c r="Q453">
        <v>1</v>
      </c>
      <c r="R453" t="s">
        <v>497</v>
      </c>
      <c r="S453" t="s">
        <v>882</v>
      </c>
      <c r="T453" t="s">
        <v>1888</v>
      </c>
      <c r="U453" t="s">
        <v>1963</v>
      </c>
      <c r="V453" t="s">
        <v>869</v>
      </c>
    </row>
    <row r="454" spans="1:22" x14ac:dyDescent="0.25">
      <c r="A454" s="31" t="str">
        <f t="shared" si="7"/>
        <v>7000.3.1</v>
      </c>
      <c r="B454" t="s">
        <v>869</v>
      </c>
      <c r="C454">
        <v>2</v>
      </c>
      <c r="D454" t="s">
        <v>499</v>
      </c>
      <c r="E454" t="s">
        <v>883</v>
      </c>
      <c r="F454" t="s">
        <v>19</v>
      </c>
      <c r="G454" t="s">
        <v>19</v>
      </c>
      <c r="H454" t="s">
        <v>19</v>
      </c>
      <c r="I454" t="s">
        <v>19</v>
      </c>
      <c r="J454" t="s">
        <v>19</v>
      </c>
      <c r="K454" t="s">
        <v>19</v>
      </c>
      <c r="L454" t="s">
        <v>19</v>
      </c>
      <c r="M454" t="s">
        <v>19</v>
      </c>
      <c r="N454" t="s">
        <v>19</v>
      </c>
      <c r="O454" t="s">
        <v>300</v>
      </c>
      <c r="P454">
        <v>50</v>
      </c>
      <c r="Q454">
        <v>1</v>
      </c>
      <c r="R454" t="s">
        <v>497</v>
      </c>
      <c r="S454" t="s">
        <v>884</v>
      </c>
      <c r="T454" t="s">
        <v>1888</v>
      </c>
      <c r="U454" t="s">
        <v>1931</v>
      </c>
      <c r="V454" t="s">
        <v>869</v>
      </c>
    </row>
    <row r="455" spans="1:22" x14ac:dyDescent="0.25">
      <c r="A455" s="31" t="str">
        <f t="shared" si="7"/>
        <v>7000.3.2</v>
      </c>
      <c r="B455" t="s">
        <v>869</v>
      </c>
      <c r="C455">
        <v>2</v>
      </c>
      <c r="D455" t="s">
        <v>499</v>
      </c>
      <c r="E455" t="s">
        <v>885</v>
      </c>
      <c r="F455" t="s">
        <v>19</v>
      </c>
      <c r="G455" t="s">
        <v>19</v>
      </c>
      <c r="H455" t="s">
        <v>19</v>
      </c>
      <c r="I455" t="s">
        <v>19</v>
      </c>
      <c r="J455" t="s">
        <v>19</v>
      </c>
      <c r="K455" t="s">
        <v>19</v>
      </c>
      <c r="L455" t="s">
        <v>19</v>
      </c>
      <c r="M455" t="s">
        <v>19</v>
      </c>
      <c r="N455" t="s">
        <v>19</v>
      </c>
      <c r="O455" t="s">
        <v>301</v>
      </c>
      <c r="P455">
        <v>50</v>
      </c>
      <c r="Q455">
        <v>1</v>
      </c>
      <c r="R455" t="s">
        <v>497</v>
      </c>
      <c r="S455" t="s">
        <v>873</v>
      </c>
      <c r="T455" t="s">
        <v>1891</v>
      </c>
      <c r="U455" t="s">
        <v>1963</v>
      </c>
      <c r="V455" t="s">
        <v>869</v>
      </c>
    </row>
    <row r="456" spans="1:22" x14ac:dyDescent="0.25">
      <c r="A456" s="31" t="str">
        <f t="shared" si="7"/>
        <v>7000.4</v>
      </c>
      <c r="B456" t="s">
        <v>869</v>
      </c>
      <c r="C456">
        <v>2</v>
      </c>
      <c r="D456" t="s">
        <v>492</v>
      </c>
      <c r="E456" t="s">
        <v>886</v>
      </c>
      <c r="F456" t="s">
        <v>494</v>
      </c>
      <c r="G456" t="s">
        <v>1536</v>
      </c>
      <c r="H456" t="s">
        <v>1537</v>
      </c>
      <c r="I456" t="s">
        <v>1538</v>
      </c>
      <c r="J456" t="s">
        <v>2043</v>
      </c>
      <c r="K456" t="s">
        <v>512</v>
      </c>
      <c r="L456" t="s">
        <v>23</v>
      </c>
      <c r="M456" t="s">
        <v>730</v>
      </c>
      <c r="N456" t="s">
        <v>2054</v>
      </c>
      <c r="O456" t="s">
        <v>302</v>
      </c>
      <c r="P456">
        <v>40</v>
      </c>
      <c r="Q456">
        <v>2</v>
      </c>
      <c r="R456" t="s">
        <v>497</v>
      </c>
      <c r="S456" t="s">
        <v>887</v>
      </c>
      <c r="T456" t="s">
        <v>2044</v>
      </c>
      <c r="U456" t="s">
        <v>1887</v>
      </c>
      <c r="V456" t="s">
        <v>888</v>
      </c>
    </row>
    <row r="457" spans="1:22" x14ac:dyDescent="0.25">
      <c r="A457" s="31" t="str">
        <f t="shared" si="7"/>
        <v>7000.4.1</v>
      </c>
      <c r="B457" t="s">
        <v>869</v>
      </c>
      <c r="C457">
        <v>2</v>
      </c>
      <c r="D457" t="s">
        <v>499</v>
      </c>
      <c r="E457" t="s">
        <v>889</v>
      </c>
      <c r="F457" t="s">
        <v>19</v>
      </c>
      <c r="G457" t="s">
        <v>19</v>
      </c>
      <c r="H457" t="s">
        <v>19</v>
      </c>
      <c r="I457" t="s">
        <v>19</v>
      </c>
      <c r="J457" t="s">
        <v>19</v>
      </c>
      <c r="K457" t="s">
        <v>19</v>
      </c>
      <c r="L457" t="s">
        <v>19</v>
      </c>
      <c r="M457" t="s">
        <v>19</v>
      </c>
      <c r="N457" t="s">
        <v>19</v>
      </c>
      <c r="O457" t="s">
        <v>303</v>
      </c>
      <c r="P457">
        <v>5</v>
      </c>
      <c r="Q457">
        <v>2</v>
      </c>
      <c r="R457" t="s">
        <v>497</v>
      </c>
      <c r="S457" t="s">
        <v>890</v>
      </c>
      <c r="T457" t="s">
        <v>2044</v>
      </c>
      <c r="U457" t="s">
        <v>1911</v>
      </c>
      <c r="V457" t="s">
        <v>869</v>
      </c>
    </row>
    <row r="458" spans="1:22" x14ac:dyDescent="0.25">
      <c r="A458" s="31" t="str">
        <f t="shared" si="7"/>
        <v>7000.4.2</v>
      </c>
      <c r="B458" t="s">
        <v>869</v>
      </c>
      <c r="C458">
        <v>2</v>
      </c>
      <c r="D458" t="s">
        <v>499</v>
      </c>
      <c r="E458" t="s">
        <v>891</v>
      </c>
      <c r="F458" t="s">
        <v>19</v>
      </c>
      <c r="G458" t="s">
        <v>19</v>
      </c>
      <c r="H458" t="s">
        <v>19</v>
      </c>
      <c r="I458" t="s">
        <v>19</v>
      </c>
      <c r="J458" t="s">
        <v>19</v>
      </c>
      <c r="K458" t="s">
        <v>19</v>
      </c>
      <c r="L458" t="s">
        <v>19</v>
      </c>
      <c r="M458" t="s">
        <v>19</v>
      </c>
      <c r="N458" t="s">
        <v>19</v>
      </c>
      <c r="O458" t="s">
        <v>304</v>
      </c>
      <c r="P458">
        <v>15</v>
      </c>
      <c r="Q458">
        <v>2</v>
      </c>
      <c r="R458" t="s">
        <v>497</v>
      </c>
      <c r="S458" t="s">
        <v>892</v>
      </c>
      <c r="T458" t="s">
        <v>1978</v>
      </c>
      <c r="U458" t="s">
        <v>2055</v>
      </c>
      <c r="V458" t="s">
        <v>869</v>
      </c>
    </row>
    <row r="459" spans="1:22" x14ac:dyDescent="0.25">
      <c r="A459" s="31" t="str">
        <f t="shared" si="7"/>
        <v>7000.4.3</v>
      </c>
      <c r="B459" t="s">
        <v>869</v>
      </c>
      <c r="C459">
        <v>2</v>
      </c>
      <c r="D459" t="s">
        <v>499</v>
      </c>
      <c r="E459" t="s">
        <v>893</v>
      </c>
      <c r="F459" t="s">
        <v>19</v>
      </c>
      <c r="G459" t="s">
        <v>19</v>
      </c>
      <c r="H459" t="s">
        <v>19</v>
      </c>
      <c r="I459" t="s">
        <v>19</v>
      </c>
      <c r="J459" t="s">
        <v>19</v>
      </c>
      <c r="K459" t="s">
        <v>19</v>
      </c>
      <c r="L459" t="s">
        <v>19</v>
      </c>
      <c r="M459" t="s">
        <v>19</v>
      </c>
      <c r="N459" t="s">
        <v>19</v>
      </c>
      <c r="O459" t="s">
        <v>305</v>
      </c>
      <c r="P459">
        <v>20</v>
      </c>
      <c r="Q459">
        <v>2</v>
      </c>
      <c r="R459" t="s">
        <v>497</v>
      </c>
      <c r="S459" t="s">
        <v>894</v>
      </c>
      <c r="T459" t="s">
        <v>1984</v>
      </c>
      <c r="U459" t="s">
        <v>2056</v>
      </c>
      <c r="V459" t="s">
        <v>869</v>
      </c>
    </row>
    <row r="460" spans="1:22" x14ac:dyDescent="0.25">
      <c r="A460" s="31" t="str">
        <f t="shared" si="7"/>
        <v>7000.4.4</v>
      </c>
      <c r="B460" t="s">
        <v>869</v>
      </c>
      <c r="C460">
        <v>2</v>
      </c>
      <c r="D460" t="s">
        <v>1545</v>
      </c>
      <c r="E460" t="s">
        <v>895</v>
      </c>
      <c r="F460" t="s">
        <v>19</v>
      </c>
      <c r="G460" t="s">
        <v>19</v>
      </c>
      <c r="H460" t="s">
        <v>19</v>
      </c>
      <c r="I460" t="s">
        <v>19</v>
      </c>
      <c r="J460" t="s">
        <v>19</v>
      </c>
      <c r="K460" t="s">
        <v>19</v>
      </c>
      <c r="L460" t="s">
        <v>19</v>
      </c>
      <c r="M460" t="s">
        <v>19</v>
      </c>
      <c r="N460" t="s">
        <v>19</v>
      </c>
      <c r="O460" t="s">
        <v>306</v>
      </c>
      <c r="P460">
        <v>0</v>
      </c>
      <c r="Q460">
        <v>2</v>
      </c>
      <c r="R460" t="s">
        <v>497</v>
      </c>
      <c r="S460" t="s">
        <v>896</v>
      </c>
      <c r="T460" t="s">
        <v>2003</v>
      </c>
      <c r="U460" t="s">
        <v>2057</v>
      </c>
      <c r="V460" t="s">
        <v>618</v>
      </c>
    </row>
    <row r="461" spans="1:22" x14ac:dyDescent="0.25">
      <c r="A461" s="31" t="str">
        <f t="shared" si="7"/>
        <v>7000.4.5</v>
      </c>
      <c r="B461" t="s">
        <v>869</v>
      </c>
      <c r="C461">
        <v>2</v>
      </c>
      <c r="D461" t="s">
        <v>499</v>
      </c>
      <c r="E461" t="s">
        <v>897</v>
      </c>
      <c r="F461" t="s">
        <v>19</v>
      </c>
      <c r="G461" t="s">
        <v>19</v>
      </c>
      <c r="H461" t="s">
        <v>19</v>
      </c>
      <c r="I461" t="s">
        <v>19</v>
      </c>
      <c r="J461" t="s">
        <v>19</v>
      </c>
      <c r="K461" t="s">
        <v>19</v>
      </c>
      <c r="L461" t="s">
        <v>19</v>
      </c>
      <c r="M461" t="s">
        <v>19</v>
      </c>
      <c r="N461" t="s">
        <v>19</v>
      </c>
      <c r="O461" t="s">
        <v>307</v>
      </c>
      <c r="P461">
        <v>60</v>
      </c>
      <c r="Q461">
        <v>2</v>
      </c>
      <c r="R461" t="s">
        <v>497</v>
      </c>
      <c r="S461" t="s">
        <v>898</v>
      </c>
      <c r="T461" t="s">
        <v>2058</v>
      </c>
      <c r="U461" t="s">
        <v>1887</v>
      </c>
      <c r="V461" t="s">
        <v>888</v>
      </c>
    </row>
    <row r="462" spans="1:22" x14ac:dyDescent="0.25">
      <c r="A462" s="31" t="str">
        <f t="shared" si="7"/>
        <v>7000.5</v>
      </c>
      <c r="B462" t="s">
        <v>869</v>
      </c>
      <c r="C462">
        <v>2</v>
      </c>
      <c r="D462" t="s">
        <v>492</v>
      </c>
      <c r="E462" t="s">
        <v>899</v>
      </c>
      <c r="F462" t="s">
        <v>494</v>
      </c>
      <c r="G462" t="s">
        <v>1536</v>
      </c>
      <c r="H462" t="s">
        <v>1537</v>
      </c>
      <c r="I462" t="s">
        <v>1538</v>
      </c>
      <c r="J462" t="s">
        <v>2043</v>
      </c>
      <c r="K462" t="s">
        <v>512</v>
      </c>
      <c r="L462" t="s">
        <v>20</v>
      </c>
      <c r="M462" t="s">
        <v>646</v>
      </c>
      <c r="N462" t="s">
        <v>2054</v>
      </c>
      <c r="O462" t="s">
        <v>288</v>
      </c>
      <c r="P462">
        <v>30</v>
      </c>
      <c r="Q462">
        <v>1</v>
      </c>
      <c r="R462" t="s">
        <v>497</v>
      </c>
      <c r="S462" t="s">
        <v>900</v>
      </c>
      <c r="T462" t="s">
        <v>1886</v>
      </c>
      <c r="U462" t="s">
        <v>2059</v>
      </c>
      <c r="V462" t="s">
        <v>888</v>
      </c>
    </row>
    <row r="463" spans="1:22" x14ac:dyDescent="0.25">
      <c r="A463" s="31" t="str">
        <f t="shared" si="7"/>
        <v>7000.5.1</v>
      </c>
      <c r="B463" t="s">
        <v>869</v>
      </c>
      <c r="C463">
        <v>2</v>
      </c>
      <c r="D463" t="s">
        <v>499</v>
      </c>
      <c r="E463" t="s">
        <v>901</v>
      </c>
      <c r="F463" t="s">
        <v>19</v>
      </c>
      <c r="G463" t="s">
        <v>19</v>
      </c>
      <c r="H463" t="s">
        <v>19</v>
      </c>
      <c r="I463" t="s">
        <v>19</v>
      </c>
      <c r="J463" t="s">
        <v>19</v>
      </c>
      <c r="K463" t="s">
        <v>19</v>
      </c>
      <c r="L463" t="s">
        <v>19</v>
      </c>
      <c r="M463" t="s">
        <v>19</v>
      </c>
      <c r="N463" t="s">
        <v>19</v>
      </c>
      <c r="O463" t="s">
        <v>38</v>
      </c>
      <c r="P463">
        <v>50</v>
      </c>
      <c r="Q463">
        <v>1</v>
      </c>
      <c r="R463" t="s">
        <v>497</v>
      </c>
      <c r="S463" t="s">
        <v>902</v>
      </c>
      <c r="T463" t="s">
        <v>1886</v>
      </c>
      <c r="U463" t="s">
        <v>1973</v>
      </c>
      <c r="V463" t="s">
        <v>869</v>
      </c>
    </row>
    <row r="464" spans="1:22" x14ac:dyDescent="0.25">
      <c r="A464" s="31" t="str">
        <f t="shared" si="7"/>
        <v>7000.5.2</v>
      </c>
      <c r="B464" t="s">
        <v>869</v>
      </c>
      <c r="C464">
        <v>2</v>
      </c>
      <c r="D464" t="s">
        <v>1545</v>
      </c>
      <c r="E464" t="s">
        <v>903</v>
      </c>
      <c r="F464" t="s">
        <v>19</v>
      </c>
      <c r="G464" t="s">
        <v>19</v>
      </c>
      <c r="H464" t="s">
        <v>19</v>
      </c>
      <c r="I464" t="s">
        <v>19</v>
      </c>
      <c r="J464" t="s">
        <v>19</v>
      </c>
      <c r="K464" t="s">
        <v>19</v>
      </c>
      <c r="L464" t="s">
        <v>19</v>
      </c>
      <c r="M464" t="s">
        <v>19</v>
      </c>
      <c r="N464" t="s">
        <v>19</v>
      </c>
      <c r="O464" t="s">
        <v>289</v>
      </c>
      <c r="P464">
        <v>0</v>
      </c>
      <c r="Q464">
        <v>1</v>
      </c>
      <c r="R464" t="s">
        <v>497</v>
      </c>
      <c r="S464" t="s">
        <v>904</v>
      </c>
      <c r="T464" t="s">
        <v>1974</v>
      </c>
      <c r="U464" t="s">
        <v>1922</v>
      </c>
      <c r="V464" t="s">
        <v>618</v>
      </c>
    </row>
    <row r="465" spans="1:22" x14ac:dyDescent="0.25">
      <c r="A465" s="31" t="str">
        <f t="shared" si="7"/>
        <v>7000.5.3</v>
      </c>
      <c r="B465" t="s">
        <v>869</v>
      </c>
      <c r="C465">
        <v>2</v>
      </c>
      <c r="D465" t="s">
        <v>499</v>
      </c>
      <c r="E465" t="s">
        <v>905</v>
      </c>
      <c r="F465" t="s">
        <v>19</v>
      </c>
      <c r="G465" t="s">
        <v>19</v>
      </c>
      <c r="H465" t="s">
        <v>19</v>
      </c>
      <c r="I465" t="s">
        <v>19</v>
      </c>
      <c r="J465" t="s">
        <v>19</v>
      </c>
      <c r="K465" t="s">
        <v>19</v>
      </c>
      <c r="L465" t="s">
        <v>19</v>
      </c>
      <c r="M465" t="s">
        <v>19</v>
      </c>
      <c r="N465" t="s">
        <v>19</v>
      </c>
      <c r="O465" t="s">
        <v>290</v>
      </c>
      <c r="P465">
        <v>50</v>
      </c>
      <c r="Q465">
        <v>1</v>
      </c>
      <c r="R465" t="s">
        <v>497</v>
      </c>
      <c r="S465" t="s">
        <v>906</v>
      </c>
      <c r="T465" t="s">
        <v>2060</v>
      </c>
      <c r="U465" t="s">
        <v>2061</v>
      </c>
      <c r="V465" t="s">
        <v>869</v>
      </c>
    </row>
    <row r="466" spans="1:22" x14ac:dyDescent="0.25">
      <c r="A466" s="31" t="str">
        <f t="shared" si="7"/>
        <v>7000.5.4</v>
      </c>
      <c r="B466" t="s">
        <v>869</v>
      </c>
      <c r="C466">
        <v>2</v>
      </c>
      <c r="D466" t="s">
        <v>1545</v>
      </c>
      <c r="E466" t="s">
        <v>907</v>
      </c>
      <c r="F466" t="s">
        <v>19</v>
      </c>
      <c r="G466" t="s">
        <v>19</v>
      </c>
      <c r="H466" t="s">
        <v>19</v>
      </c>
      <c r="I466" t="s">
        <v>19</v>
      </c>
      <c r="J466" t="s">
        <v>19</v>
      </c>
      <c r="K466" t="s">
        <v>19</v>
      </c>
      <c r="L466" t="s">
        <v>19</v>
      </c>
      <c r="M466" t="s">
        <v>19</v>
      </c>
      <c r="N466" t="s">
        <v>19</v>
      </c>
      <c r="O466" t="s">
        <v>291</v>
      </c>
      <c r="P466">
        <v>0</v>
      </c>
      <c r="Q466">
        <v>1</v>
      </c>
      <c r="R466" t="s">
        <v>497</v>
      </c>
      <c r="S466" t="s">
        <v>908</v>
      </c>
      <c r="T466" t="s">
        <v>2062</v>
      </c>
      <c r="U466" t="s">
        <v>2059</v>
      </c>
      <c r="V466" t="s">
        <v>618</v>
      </c>
    </row>
    <row r="467" spans="1:22" x14ac:dyDescent="0.25">
      <c r="A467" s="31" t="str">
        <f t="shared" si="7"/>
        <v>50.1</v>
      </c>
      <c r="B467" t="s">
        <v>522</v>
      </c>
      <c r="C467">
        <v>4</v>
      </c>
      <c r="D467" t="s">
        <v>492</v>
      </c>
      <c r="E467" t="s">
        <v>523</v>
      </c>
      <c r="F467" t="s">
        <v>494</v>
      </c>
      <c r="G467" t="s">
        <v>1527</v>
      </c>
      <c r="H467" t="s">
        <v>1528</v>
      </c>
      <c r="I467" t="s">
        <v>1529</v>
      </c>
      <c r="J467" t="s">
        <v>19</v>
      </c>
      <c r="K467" t="s">
        <v>495</v>
      </c>
      <c r="L467" t="s">
        <v>19</v>
      </c>
      <c r="M467" t="s">
        <v>524</v>
      </c>
      <c r="N467" t="s">
        <v>19</v>
      </c>
      <c r="O467" t="s">
        <v>151</v>
      </c>
      <c r="P467">
        <v>50</v>
      </c>
      <c r="Q467">
        <v>100</v>
      </c>
      <c r="R467" t="s">
        <v>525</v>
      </c>
      <c r="S467" t="s">
        <v>526</v>
      </c>
      <c r="T467" t="s">
        <v>1912</v>
      </c>
      <c r="U467" t="s">
        <v>1913</v>
      </c>
      <c r="V467" t="s">
        <v>522</v>
      </c>
    </row>
    <row r="468" spans="1:22" x14ac:dyDescent="0.25">
      <c r="A468" s="31" t="str">
        <f t="shared" si="7"/>
        <v>50.1.1</v>
      </c>
      <c r="B468" t="s">
        <v>522</v>
      </c>
      <c r="C468">
        <v>4</v>
      </c>
      <c r="D468" t="s">
        <v>499</v>
      </c>
      <c r="E468" t="s">
        <v>527</v>
      </c>
      <c r="F468" t="s">
        <v>19</v>
      </c>
      <c r="G468" t="s">
        <v>19</v>
      </c>
      <c r="H468" t="s">
        <v>19</v>
      </c>
      <c r="I468" t="s">
        <v>19</v>
      </c>
      <c r="J468" t="s">
        <v>19</v>
      </c>
      <c r="K468" t="s">
        <v>19</v>
      </c>
      <c r="L468" t="s">
        <v>19</v>
      </c>
      <c r="M468" t="s">
        <v>19</v>
      </c>
      <c r="N468" t="s">
        <v>19</v>
      </c>
      <c r="O468" t="s">
        <v>152</v>
      </c>
      <c r="P468">
        <v>80</v>
      </c>
      <c r="Q468">
        <v>100</v>
      </c>
      <c r="R468" t="s">
        <v>525</v>
      </c>
      <c r="S468" t="s">
        <v>526</v>
      </c>
      <c r="T468" t="s">
        <v>1912</v>
      </c>
      <c r="U468" t="s">
        <v>1913</v>
      </c>
      <c r="V468" t="s">
        <v>522</v>
      </c>
    </row>
    <row r="469" spans="1:22" x14ac:dyDescent="0.25">
      <c r="A469" s="31" t="str">
        <f t="shared" si="7"/>
        <v>50.1.2</v>
      </c>
      <c r="B469" t="s">
        <v>522</v>
      </c>
      <c r="C469">
        <v>4</v>
      </c>
      <c r="D469" t="s">
        <v>499</v>
      </c>
      <c r="E469" t="s">
        <v>528</v>
      </c>
      <c r="F469" t="s">
        <v>19</v>
      </c>
      <c r="G469" t="s">
        <v>19</v>
      </c>
      <c r="H469" t="s">
        <v>19</v>
      </c>
      <c r="I469" t="s">
        <v>19</v>
      </c>
      <c r="J469" t="s">
        <v>19</v>
      </c>
      <c r="K469" t="s">
        <v>19</v>
      </c>
      <c r="L469" t="s">
        <v>19</v>
      </c>
      <c r="M469" t="s">
        <v>19</v>
      </c>
      <c r="N469" t="s">
        <v>19</v>
      </c>
      <c r="O469" t="s">
        <v>153</v>
      </c>
      <c r="P469">
        <v>20</v>
      </c>
      <c r="Q469">
        <v>2</v>
      </c>
      <c r="R469" t="s">
        <v>497</v>
      </c>
      <c r="S469" t="s">
        <v>529</v>
      </c>
      <c r="T469" t="s">
        <v>1890</v>
      </c>
      <c r="U469" t="s">
        <v>1913</v>
      </c>
      <c r="V469" t="s">
        <v>522</v>
      </c>
    </row>
    <row r="470" spans="1:22" x14ac:dyDescent="0.25">
      <c r="A470" s="31" t="str">
        <f t="shared" si="7"/>
        <v>50.2</v>
      </c>
      <c r="B470" t="s">
        <v>522</v>
      </c>
      <c r="C470">
        <v>4</v>
      </c>
      <c r="D470" t="s">
        <v>492</v>
      </c>
      <c r="E470" t="s">
        <v>530</v>
      </c>
      <c r="F470" t="s">
        <v>494</v>
      </c>
      <c r="G470" t="s">
        <v>1527</v>
      </c>
      <c r="H470" t="s">
        <v>1528</v>
      </c>
      <c r="I470" t="s">
        <v>1529</v>
      </c>
      <c r="J470" t="s">
        <v>1885</v>
      </c>
      <c r="K470" t="s">
        <v>495</v>
      </c>
      <c r="L470" t="s">
        <v>19</v>
      </c>
      <c r="M470" t="s">
        <v>524</v>
      </c>
      <c r="N470" t="s">
        <v>19</v>
      </c>
      <c r="O470" t="s">
        <v>1882</v>
      </c>
      <c r="P470">
        <v>25</v>
      </c>
      <c r="Q470">
        <v>1</v>
      </c>
      <c r="R470" t="s">
        <v>497</v>
      </c>
      <c r="S470" t="s">
        <v>1883</v>
      </c>
      <c r="T470" t="s">
        <v>1888</v>
      </c>
      <c r="U470" t="s">
        <v>1928</v>
      </c>
      <c r="V470" t="s">
        <v>522</v>
      </c>
    </row>
    <row r="471" spans="1:22" x14ac:dyDescent="0.25">
      <c r="A471" s="31" t="str">
        <f t="shared" si="7"/>
        <v>50.2.1</v>
      </c>
      <c r="B471" t="s">
        <v>522</v>
      </c>
      <c r="C471">
        <v>4</v>
      </c>
      <c r="D471" t="s">
        <v>499</v>
      </c>
      <c r="E471" t="s">
        <v>532</v>
      </c>
      <c r="F471" t="s">
        <v>19</v>
      </c>
      <c r="G471" t="s">
        <v>19</v>
      </c>
      <c r="H471" t="s">
        <v>19</v>
      </c>
      <c r="I471" t="s">
        <v>19</v>
      </c>
      <c r="J471" t="s">
        <v>19</v>
      </c>
      <c r="K471" t="s">
        <v>19</v>
      </c>
      <c r="L471" t="s">
        <v>19</v>
      </c>
      <c r="M471" t="s">
        <v>19</v>
      </c>
      <c r="N471" t="s">
        <v>19</v>
      </c>
      <c r="O471" t="s">
        <v>114</v>
      </c>
      <c r="P471">
        <v>80</v>
      </c>
      <c r="Q471">
        <v>1</v>
      </c>
      <c r="R471" t="s">
        <v>497</v>
      </c>
      <c r="S471" t="s">
        <v>1873</v>
      </c>
      <c r="T471" t="s">
        <v>1888</v>
      </c>
      <c r="U471" t="s">
        <v>1928</v>
      </c>
      <c r="V471" t="s">
        <v>522</v>
      </c>
    </row>
    <row r="472" spans="1:22" x14ac:dyDescent="0.25">
      <c r="A472" s="31" t="str">
        <f t="shared" si="7"/>
        <v>50.2.2</v>
      </c>
      <c r="B472" t="s">
        <v>522</v>
      </c>
      <c r="C472">
        <v>4</v>
      </c>
      <c r="D472" t="s">
        <v>499</v>
      </c>
      <c r="E472" t="s">
        <v>533</v>
      </c>
      <c r="F472" t="s">
        <v>19</v>
      </c>
      <c r="G472" t="s">
        <v>19</v>
      </c>
      <c r="H472" t="s">
        <v>19</v>
      </c>
      <c r="I472" t="s">
        <v>19</v>
      </c>
      <c r="J472" t="s">
        <v>19</v>
      </c>
      <c r="K472" t="s">
        <v>19</v>
      </c>
      <c r="L472" t="s">
        <v>19</v>
      </c>
      <c r="M472" t="s">
        <v>19</v>
      </c>
      <c r="N472" t="s">
        <v>19</v>
      </c>
      <c r="O472" t="s">
        <v>115</v>
      </c>
      <c r="P472">
        <v>20</v>
      </c>
      <c r="Q472">
        <v>1</v>
      </c>
      <c r="R472" t="s">
        <v>497</v>
      </c>
      <c r="S472" t="s">
        <v>1884</v>
      </c>
      <c r="T472" t="s">
        <v>1888</v>
      </c>
      <c r="U472" t="s">
        <v>1928</v>
      </c>
      <c r="V472" t="s">
        <v>522</v>
      </c>
    </row>
    <row r="473" spans="1:22" x14ac:dyDescent="0.25">
      <c r="A473" s="31" t="str">
        <f t="shared" si="7"/>
        <v>50.3</v>
      </c>
      <c r="B473" t="s">
        <v>522</v>
      </c>
      <c r="C473">
        <v>4</v>
      </c>
      <c r="D473" t="s">
        <v>492</v>
      </c>
      <c r="E473" t="s">
        <v>534</v>
      </c>
      <c r="F473" t="s">
        <v>494</v>
      </c>
      <c r="G473" t="s">
        <v>1527</v>
      </c>
      <c r="H473" t="s">
        <v>1528</v>
      </c>
      <c r="I473" t="s">
        <v>1529</v>
      </c>
      <c r="J473" t="s">
        <v>19</v>
      </c>
      <c r="K473" t="s">
        <v>495</v>
      </c>
      <c r="L473" t="s">
        <v>19</v>
      </c>
      <c r="M473" t="s">
        <v>524</v>
      </c>
      <c r="N473" t="s">
        <v>19</v>
      </c>
      <c r="O473" t="s">
        <v>116</v>
      </c>
      <c r="P473">
        <v>25</v>
      </c>
      <c r="Q473">
        <v>1</v>
      </c>
      <c r="R473" t="s">
        <v>497</v>
      </c>
      <c r="S473" t="s">
        <v>535</v>
      </c>
      <c r="T473" t="s">
        <v>1970</v>
      </c>
      <c r="U473" t="s">
        <v>2063</v>
      </c>
      <c r="V473" t="s">
        <v>522</v>
      </c>
    </row>
    <row r="474" spans="1:22" x14ac:dyDescent="0.25">
      <c r="A474" s="31" t="str">
        <f t="shared" si="7"/>
        <v>50.3.1</v>
      </c>
      <c r="B474" t="s">
        <v>522</v>
      </c>
      <c r="C474">
        <v>4</v>
      </c>
      <c r="D474" t="s">
        <v>499</v>
      </c>
      <c r="E474" t="s">
        <v>536</v>
      </c>
      <c r="F474" t="s">
        <v>19</v>
      </c>
      <c r="G474" t="s">
        <v>19</v>
      </c>
      <c r="H474" t="s">
        <v>19</v>
      </c>
      <c r="I474" t="s">
        <v>19</v>
      </c>
      <c r="J474" t="s">
        <v>19</v>
      </c>
      <c r="K474" t="s">
        <v>19</v>
      </c>
      <c r="L474" t="s">
        <v>19</v>
      </c>
      <c r="M474" t="s">
        <v>19</v>
      </c>
      <c r="N474" t="s">
        <v>19</v>
      </c>
      <c r="O474" t="s">
        <v>117</v>
      </c>
      <c r="P474">
        <v>80</v>
      </c>
      <c r="Q474">
        <v>1</v>
      </c>
      <c r="R474" t="s">
        <v>497</v>
      </c>
      <c r="S474" t="s">
        <v>537</v>
      </c>
      <c r="T474" t="s">
        <v>1970</v>
      </c>
      <c r="U474" t="s">
        <v>2063</v>
      </c>
      <c r="V474" t="s">
        <v>522</v>
      </c>
    </row>
    <row r="475" spans="1:22" x14ac:dyDescent="0.25">
      <c r="A475" s="31" t="str">
        <f t="shared" si="7"/>
        <v>50.3.2</v>
      </c>
      <c r="B475" s="159" t="s">
        <v>522</v>
      </c>
      <c r="C475" s="159">
        <v>4</v>
      </c>
      <c r="D475" s="159" t="s">
        <v>2067</v>
      </c>
      <c r="E475" s="159" t="s">
        <v>538</v>
      </c>
      <c r="F475" s="159" t="s">
        <v>19</v>
      </c>
      <c r="G475" s="159" t="s">
        <v>19</v>
      </c>
      <c r="H475" s="159" t="s">
        <v>19</v>
      </c>
      <c r="I475" s="159" t="s">
        <v>19</v>
      </c>
      <c r="J475" s="159" t="s">
        <v>19</v>
      </c>
      <c r="K475" s="159" t="s">
        <v>19</v>
      </c>
      <c r="L475" s="159" t="s">
        <v>19</v>
      </c>
      <c r="M475" s="159" t="s">
        <v>19</v>
      </c>
      <c r="N475" s="159" t="s">
        <v>19</v>
      </c>
      <c r="O475" s="159" t="s">
        <v>118</v>
      </c>
      <c r="P475" s="159">
        <v>40</v>
      </c>
      <c r="Q475" s="159">
        <v>1</v>
      </c>
      <c r="R475" s="159" t="s">
        <v>497</v>
      </c>
      <c r="S475" s="159" t="s">
        <v>537</v>
      </c>
      <c r="T475" s="159" t="s">
        <v>1970</v>
      </c>
      <c r="U475" s="159" t="s">
        <v>1943</v>
      </c>
      <c r="V475" s="159" t="s">
        <v>522</v>
      </c>
    </row>
    <row r="476" spans="1:22" x14ac:dyDescent="0.25">
      <c r="A476" s="31" t="str">
        <f t="shared" si="7"/>
        <v>50.3.3</v>
      </c>
      <c r="B476" t="s">
        <v>522</v>
      </c>
      <c r="C476">
        <v>4</v>
      </c>
      <c r="D476" t="s">
        <v>499</v>
      </c>
      <c r="E476" t="s">
        <v>539</v>
      </c>
      <c r="F476" t="s">
        <v>19</v>
      </c>
      <c r="G476" t="s">
        <v>19</v>
      </c>
      <c r="H476" t="s">
        <v>19</v>
      </c>
      <c r="I476" t="s">
        <v>19</v>
      </c>
      <c r="J476" t="s">
        <v>19</v>
      </c>
      <c r="K476" t="s">
        <v>19</v>
      </c>
      <c r="L476" t="s">
        <v>19</v>
      </c>
      <c r="M476" t="s">
        <v>19</v>
      </c>
      <c r="N476" t="s">
        <v>19</v>
      </c>
      <c r="O476" t="s">
        <v>47</v>
      </c>
      <c r="P476">
        <v>20</v>
      </c>
      <c r="Q476">
        <v>1</v>
      </c>
      <c r="R476" t="s">
        <v>497</v>
      </c>
      <c r="S476" t="s">
        <v>535</v>
      </c>
      <c r="T476" t="s">
        <v>1970</v>
      </c>
      <c r="U476" t="s">
        <v>2063</v>
      </c>
      <c r="V476" t="s">
        <v>522</v>
      </c>
    </row>
    <row r="477" spans="1:22" x14ac:dyDescent="0.25">
      <c r="A477" s="31" t="str">
        <f t="shared" si="7"/>
        <v>4000.1</v>
      </c>
      <c r="B477" t="s">
        <v>1054</v>
      </c>
      <c r="C477">
        <v>2</v>
      </c>
      <c r="D477" t="s">
        <v>492</v>
      </c>
      <c r="E477" t="s">
        <v>1055</v>
      </c>
      <c r="F477" t="s">
        <v>714</v>
      </c>
      <c r="G477" t="s">
        <v>1539</v>
      </c>
      <c r="H477" t="s">
        <v>1537</v>
      </c>
      <c r="I477" t="s">
        <v>1541</v>
      </c>
      <c r="J477" t="s">
        <v>19</v>
      </c>
      <c r="K477" t="s">
        <v>495</v>
      </c>
      <c r="L477" t="s">
        <v>34</v>
      </c>
      <c r="M477" t="s">
        <v>646</v>
      </c>
      <c r="N477" t="s">
        <v>19</v>
      </c>
      <c r="O477" t="s">
        <v>280</v>
      </c>
      <c r="P477">
        <v>16</v>
      </c>
      <c r="Q477">
        <v>100</v>
      </c>
      <c r="R477" t="s">
        <v>497</v>
      </c>
      <c r="S477" t="s">
        <v>1056</v>
      </c>
      <c r="T477" t="s">
        <v>1893</v>
      </c>
      <c r="U477" t="s">
        <v>1906</v>
      </c>
      <c r="V477" t="s">
        <v>1054</v>
      </c>
    </row>
    <row r="478" spans="1:22" x14ac:dyDescent="0.25">
      <c r="A478" s="31" t="str">
        <f t="shared" si="7"/>
        <v>4000.1.1</v>
      </c>
      <c r="B478" t="s">
        <v>1054</v>
      </c>
      <c r="C478">
        <v>2</v>
      </c>
      <c r="D478" t="s">
        <v>499</v>
      </c>
      <c r="E478" t="s">
        <v>1057</v>
      </c>
      <c r="F478" t="s">
        <v>19</v>
      </c>
      <c r="G478" t="s">
        <v>19</v>
      </c>
      <c r="H478" t="s">
        <v>19</v>
      </c>
      <c r="I478" t="s">
        <v>19</v>
      </c>
      <c r="J478" t="s">
        <v>19</v>
      </c>
      <c r="K478" t="s">
        <v>19</v>
      </c>
      <c r="L478" t="s">
        <v>19</v>
      </c>
      <c r="M478" t="s">
        <v>19</v>
      </c>
      <c r="N478" t="s">
        <v>19</v>
      </c>
      <c r="O478" t="s">
        <v>281</v>
      </c>
      <c r="P478">
        <v>100</v>
      </c>
      <c r="Q478">
        <v>100</v>
      </c>
      <c r="R478" t="s">
        <v>497</v>
      </c>
      <c r="S478" t="s">
        <v>1056</v>
      </c>
      <c r="T478" t="s">
        <v>1893</v>
      </c>
      <c r="U478" t="s">
        <v>1906</v>
      </c>
      <c r="V478" t="s">
        <v>1054</v>
      </c>
    </row>
    <row r="479" spans="1:22" x14ac:dyDescent="0.25">
      <c r="A479" s="31" t="str">
        <f t="shared" si="7"/>
        <v>4000.2</v>
      </c>
      <c r="B479" t="s">
        <v>1054</v>
      </c>
      <c r="C479">
        <v>2</v>
      </c>
      <c r="D479" t="s">
        <v>492</v>
      </c>
      <c r="E479" t="s">
        <v>1058</v>
      </c>
      <c r="F479" t="s">
        <v>714</v>
      </c>
      <c r="G479" t="s">
        <v>1542</v>
      </c>
      <c r="H479" t="s">
        <v>1543</v>
      </c>
      <c r="I479" t="s">
        <v>1544</v>
      </c>
      <c r="J479" t="s">
        <v>19</v>
      </c>
      <c r="K479" t="s">
        <v>495</v>
      </c>
      <c r="L479" t="s">
        <v>34</v>
      </c>
      <c r="M479" t="s">
        <v>646</v>
      </c>
      <c r="N479" t="s">
        <v>19</v>
      </c>
      <c r="O479" t="s">
        <v>1820</v>
      </c>
      <c r="P479">
        <v>17</v>
      </c>
      <c r="Q479">
        <v>42000</v>
      </c>
      <c r="R479" t="s">
        <v>497</v>
      </c>
      <c r="S479" t="s">
        <v>1821</v>
      </c>
      <c r="T479" t="s">
        <v>1893</v>
      </c>
      <c r="U479" t="s">
        <v>1906</v>
      </c>
      <c r="V479" t="s">
        <v>1054</v>
      </c>
    </row>
    <row r="480" spans="1:22" x14ac:dyDescent="0.25">
      <c r="A480" s="31" t="str">
        <f t="shared" si="7"/>
        <v>4000.2.1</v>
      </c>
      <c r="B480" t="s">
        <v>1054</v>
      </c>
      <c r="C480">
        <v>2</v>
      </c>
      <c r="D480" t="s">
        <v>499</v>
      </c>
      <c r="E480" t="s">
        <v>1059</v>
      </c>
      <c r="F480" t="s">
        <v>19</v>
      </c>
      <c r="G480" t="s">
        <v>19</v>
      </c>
      <c r="H480" t="s">
        <v>19</v>
      </c>
      <c r="I480" t="s">
        <v>19</v>
      </c>
      <c r="J480" t="s">
        <v>19</v>
      </c>
      <c r="K480" t="s">
        <v>19</v>
      </c>
      <c r="L480" t="s">
        <v>19</v>
      </c>
      <c r="M480" t="s">
        <v>19</v>
      </c>
      <c r="N480" t="s">
        <v>19</v>
      </c>
      <c r="O480" t="s">
        <v>1822</v>
      </c>
      <c r="P480">
        <v>100</v>
      </c>
      <c r="Q480">
        <v>42000</v>
      </c>
      <c r="R480" t="s">
        <v>497</v>
      </c>
      <c r="S480" t="s">
        <v>1821</v>
      </c>
      <c r="T480" t="s">
        <v>1893</v>
      </c>
      <c r="U480" t="s">
        <v>1906</v>
      </c>
      <c r="V480" t="s">
        <v>1054</v>
      </c>
    </row>
    <row r="481" spans="1:22" x14ac:dyDescent="0.25">
      <c r="A481" s="31" t="str">
        <f t="shared" si="7"/>
        <v>4000.3</v>
      </c>
      <c r="B481" t="s">
        <v>1054</v>
      </c>
      <c r="C481">
        <v>2</v>
      </c>
      <c r="D481" t="s">
        <v>492</v>
      </c>
      <c r="E481" t="s">
        <v>1060</v>
      </c>
      <c r="F481" t="s">
        <v>714</v>
      </c>
      <c r="G481" t="s">
        <v>1542</v>
      </c>
      <c r="H481" t="s">
        <v>1543</v>
      </c>
      <c r="I481" t="s">
        <v>1544</v>
      </c>
      <c r="J481" t="s">
        <v>1885</v>
      </c>
      <c r="K481" t="s">
        <v>495</v>
      </c>
      <c r="L481" t="s">
        <v>34</v>
      </c>
      <c r="M481" t="s">
        <v>646</v>
      </c>
      <c r="N481" t="s">
        <v>19</v>
      </c>
      <c r="O481" t="s">
        <v>282</v>
      </c>
      <c r="P481">
        <v>17</v>
      </c>
      <c r="Q481">
        <v>20000</v>
      </c>
      <c r="R481" t="s">
        <v>497</v>
      </c>
      <c r="S481" t="s">
        <v>1061</v>
      </c>
      <c r="T481" t="s">
        <v>1893</v>
      </c>
      <c r="U481" t="s">
        <v>1906</v>
      </c>
      <c r="V481" t="s">
        <v>1054</v>
      </c>
    </row>
    <row r="482" spans="1:22" x14ac:dyDescent="0.25">
      <c r="A482" s="31" t="str">
        <f t="shared" si="7"/>
        <v>4000.3.1</v>
      </c>
      <c r="B482" t="s">
        <v>1054</v>
      </c>
      <c r="C482">
        <v>2</v>
      </c>
      <c r="D482" t="s">
        <v>499</v>
      </c>
      <c r="E482" t="s">
        <v>1062</v>
      </c>
      <c r="F482" t="s">
        <v>19</v>
      </c>
      <c r="G482" t="s">
        <v>19</v>
      </c>
      <c r="H482" t="s">
        <v>19</v>
      </c>
      <c r="I482" t="s">
        <v>19</v>
      </c>
      <c r="J482" t="s">
        <v>19</v>
      </c>
      <c r="K482" t="s">
        <v>19</v>
      </c>
      <c r="L482" t="s">
        <v>19</v>
      </c>
      <c r="M482" t="s">
        <v>19</v>
      </c>
      <c r="N482" t="s">
        <v>19</v>
      </c>
      <c r="O482" t="s">
        <v>283</v>
      </c>
      <c r="P482">
        <v>100</v>
      </c>
      <c r="Q482">
        <v>20000</v>
      </c>
      <c r="R482" t="s">
        <v>497</v>
      </c>
      <c r="S482" t="s">
        <v>1061</v>
      </c>
      <c r="T482" t="s">
        <v>1893</v>
      </c>
      <c r="U482" t="s">
        <v>1906</v>
      </c>
      <c r="V482" t="s">
        <v>1054</v>
      </c>
    </row>
    <row r="483" spans="1:22" x14ac:dyDescent="0.25">
      <c r="A483" s="31" t="str">
        <f t="shared" si="7"/>
        <v>4000.4</v>
      </c>
      <c r="B483" t="s">
        <v>1054</v>
      </c>
      <c r="C483">
        <v>2</v>
      </c>
      <c r="D483" t="s">
        <v>492</v>
      </c>
      <c r="E483" t="s">
        <v>1063</v>
      </c>
      <c r="F483" t="s">
        <v>714</v>
      </c>
      <c r="G483" t="s">
        <v>1542</v>
      </c>
      <c r="H483" t="s">
        <v>1543</v>
      </c>
      <c r="I483" t="s">
        <v>1544</v>
      </c>
      <c r="J483" t="s">
        <v>19</v>
      </c>
      <c r="K483" t="s">
        <v>495</v>
      </c>
      <c r="L483" t="s">
        <v>34</v>
      </c>
      <c r="M483" t="s">
        <v>646</v>
      </c>
      <c r="N483" t="s">
        <v>19</v>
      </c>
      <c r="O483" t="s">
        <v>284</v>
      </c>
      <c r="P483">
        <v>17</v>
      </c>
      <c r="Q483">
        <v>6430</v>
      </c>
      <c r="R483" t="s">
        <v>497</v>
      </c>
      <c r="S483" t="s">
        <v>1064</v>
      </c>
      <c r="T483" t="s">
        <v>1893</v>
      </c>
      <c r="U483" t="s">
        <v>1906</v>
      </c>
      <c r="V483" t="s">
        <v>1054</v>
      </c>
    </row>
    <row r="484" spans="1:22" x14ac:dyDescent="0.25">
      <c r="A484" s="31" t="str">
        <f t="shared" si="7"/>
        <v>4000.4.1</v>
      </c>
      <c r="B484" t="s">
        <v>1054</v>
      </c>
      <c r="C484">
        <v>2</v>
      </c>
      <c r="D484" t="s">
        <v>499</v>
      </c>
      <c r="E484" t="s">
        <v>1065</v>
      </c>
      <c r="F484" t="s">
        <v>19</v>
      </c>
      <c r="G484" t="s">
        <v>19</v>
      </c>
      <c r="H484" t="s">
        <v>19</v>
      </c>
      <c r="I484" t="s">
        <v>19</v>
      </c>
      <c r="J484" t="s">
        <v>19</v>
      </c>
      <c r="K484" t="s">
        <v>19</v>
      </c>
      <c r="L484" t="s">
        <v>19</v>
      </c>
      <c r="M484" t="s">
        <v>19</v>
      </c>
      <c r="N484" t="s">
        <v>19</v>
      </c>
      <c r="O484" t="s">
        <v>35</v>
      </c>
      <c r="P484">
        <v>50</v>
      </c>
      <c r="Q484">
        <v>6430</v>
      </c>
      <c r="R484" t="s">
        <v>497</v>
      </c>
      <c r="S484" t="s">
        <v>1064</v>
      </c>
      <c r="T484" t="s">
        <v>1893</v>
      </c>
      <c r="U484" t="s">
        <v>1906</v>
      </c>
      <c r="V484" t="s">
        <v>1054</v>
      </c>
    </row>
    <row r="485" spans="1:22" x14ac:dyDescent="0.25">
      <c r="A485" s="31" t="str">
        <f t="shared" si="7"/>
        <v>4000.4.2</v>
      </c>
      <c r="B485" t="s">
        <v>1054</v>
      </c>
      <c r="C485">
        <v>2</v>
      </c>
      <c r="D485" t="s">
        <v>499</v>
      </c>
      <c r="E485" t="s">
        <v>1823</v>
      </c>
      <c r="F485" t="s">
        <v>19</v>
      </c>
      <c r="G485" t="s">
        <v>19</v>
      </c>
      <c r="H485" t="s">
        <v>19</v>
      </c>
      <c r="I485" t="s">
        <v>19</v>
      </c>
      <c r="J485" t="s">
        <v>19</v>
      </c>
      <c r="K485" t="s">
        <v>19</v>
      </c>
      <c r="L485" t="s">
        <v>19</v>
      </c>
      <c r="M485" t="s">
        <v>19</v>
      </c>
      <c r="N485" t="s">
        <v>19</v>
      </c>
      <c r="O485" t="s">
        <v>2065</v>
      </c>
      <c r="P485">
        <v>50</v>
      </c>
      <c r="Q485">
        <v>100</v>
      </c>
      <c r="R485" t="s">
        <v>525</v>
      </c>
      <c r="S485" t="s">
        <v>1824</v>
      </c>
      <c r="T485" t="s">
        <v>1927</v>
      </c>
      <c r="U485" t="s">
        <v>1906</v>
      </c>
      <c r="V485" t="s">
        <v>1054</v>
      </c>
    </row>
    <row r="486" spans="1:22" x14ac:dyDescent="0.25">
      <c r="A486" s="31" t="str">
        <f t="shared" si="7"/>
        <v>4000.5</v>
      </c>
      <c r="B486" t="s">
        <v>1054</v>
      </c>
      <c r="C486">
        <v>2</v>
      </c>
      <c r="D486" t="s">
        <v>492</v>
      </c>
      <c r="E486" t="s">
        <v>1066</v>
      </c>
      <c r="F486" t="s">
        <v>511</v>
      </c>
      <c r="G486" t="s">
        <v>1536</v>
      </c>
      <c r="H486" t="s">
        <v>1537</v>
      </c>
      <c r="I486" t="s">
        <v>1538</v>
      </c>
      <c r="J486" t="s">
        <v>1885</v>
      </c>
      <c r="K486" t="s">
        <v>495</v>
      </c>
      <c r="L486" t="s">
        <v>34</v>
      </c>
      <c r="M486" t="s">
        <v>646</v>
      </c>
      <c r="N486" t="s">
        <v>19</v>
      </c>
      <c r="O486" t="s">
        <v>285</v>
      </c>
      <c r="P486">
        <v>12</v>
      </c>
      <c r="Q486">
        <v>6</v>
      </c>
      <c r="R486" t="s">
        <v>497</v>
      </c>
      <c r="S486" t="s">
        <v>1067</v>
      </c>
      <c r="T486" t="s">
        <v>1886</v>
      </c>
      <c r="U486" t="s">
        <v>1887</v>
      </c>
      <c r="V486" t="s">
        <v>1054</v>
      </c>
    </row>
    <row r="487" spans="1:22" x14ac:dyDescent="0.25">
      <c r="A487" s="31" t="str">
        <f t="shared" si="7"/>
        <v>4000.5.1</v>
      </c>
      <c r="B487" t="s">
        <v>1054</v>
      </c>
      <c r="C487">
        <v>2</v>
      </c>
      <c r="D487" t="s">
        <v>499</v>
      </c>
      <c r="E487" t="s">
        <v>1068</v>
      </c>
      <c r="F487" t="s">
        <v>19</v>
      </c>
      <c r="G487" t="s">
        <v>19</v>
      </c>
      <c r="H487" t="s">
        <v>19</v>
      </c>
      <c r="I487" t="s">
        <v>19</v>
      </c>
      <c r="J487" t="s">
        <v>19</v>
      </c>
      <c r="K487" t="s">
        <v>19</v>
      </c>
      <c r="L487" t="s">
        <v>19</v>
      </c>
      <c r="M487" t="s">
        <v>19</v>
      </c>
      <c r="N487" t="s">
        <v>19</v>
      </c>
      <c r="O487" t="s">
        <v>36</v>
      </c>
      <c r="P487">
        <v>20</v>
      </c>
      <c r="Q487">
        <v>1</v>
      </c>
      <c r="R487" t="s">
        <v>497</v>
      </c>
      <c r="S487" t="s">
        <v>1069</v>
      </c>
      <c r="T487" t="s">
        <v>1886</v>
      </c>
      <c r="U487" t="s">
        <v>1903</v>
      </c>
      <c r="V487" t="s">
        <v>1054</v>
      </c>
    </row>
    <row r="488" spans="1:22" x14ac:dyDescent="0.25">
      <c r="A488" s="31" t="str">
        <f t="shared" si="7"/>
        <v>4000.5.2</v>
      </c>
      <c r="B488" t="s">
        <v>1054</v>
      </c>
      <c r="C488">
        <v>2</v>
      </c>
      <c r="D488" t="s">
        <v>499</v>
      </c>
      <c r="E488" t="s">
        <v>1070</v>
      </c>
      <c r="F488" t="s">
        <v>19</v>
      </c>
      <c r="G488" t="s">
        <v>19</v>
      </c>
      <c r="H488" t="s">
        <v>19</v>
      </c>
      <c r="I488" t="s">
        <v>19</v>
      </c>
      <c r="J488" t="s">
        <v>19</v>
      </c>
      <c r="K488" t="s">
        <v>19</v>
      </c>
      <c r="L488" t="s">
        <v>19</v>
      </c>
      <c r="M488" t="s">
        <v>19</v>
      </c>
      <c r="N488" t="s">
        <v>19</v>
      </c>
      <c r="O488" t="s">
        <v>37</v>
      </c>
      <c r="P488">
        <v>80</v>
      </c>
      <c r="Q488">
        <v>6</v>
      </c>
      <c r="R488" t="s">
        <v>497</v>
      </c>
      <c r="S488" t="s">
        <v>1067</v>
      </c>
      <c r="T488" t="s">
        <v>1888</v>
      </c>
      <c r="U488" t="s">
        <v>1887</v>
      </c>
      <c r="V488" t="s">
        <v>1054</v>
      </c>
    </row>
    <row r="489" spans="1:22" x14ac:dyDescent="0.25">
      <c r="A489" s="31" t="str">
        <f t="shared" si="7"/>
        <v>4000.6</v>
      </c>
      <c r="B489" t="s">
        <v>1054</v>
      </c>
      <c r="C489">
        <v>2</v>
      </c>
      <c r="D489" t="s">
        <v>492</v>
      </c>
      <c r="E489" t="s">
        <v>1071</v>
      </c>
      <c r="F489" t="s">
        <v>511</v>
      </c>
      <c r="G489" t="s">
        <v>1539</v>
      </c>
      <c r="H489" t="s">
        <v>1540</v>
      </c>
      <c r="I489" t="s">
        <v>1541</v>
      </c>
      <c r="J489" t="s">
        <v>19</v>
      </c>
      <c r="K489" t="s">
        <v>512</v>
      </c>
      <c r="L489" t="s">
        <v>34</v>
      </c>
      <c r="M489" t="s">
        <v>730</v>
      </c>
      <c r="N489" t="s">
        <v>19</v>
      </c>
      <c r="O489" t="s">
        <v>1825</v>
      </c>
      <c r="P489">
        <v>16</v>
      </c>
      <c r="Q489">
        <v>1</v>
      </c>
      <c r="R489" t="s">
        <v>497</v>
      </c>
      <c r="S489" t="s">
        <v>1072</v>
      </c>
      <c r="T489" t="s">
        <v>1886</v>
      </c>
      <c r="U489" t="s">
        <v>2010</v>
      </c>
      <c r="V489" t="s">
        <v>1073</v>
      </c>
    </row>
    <row r="490" spans="1:22" x14ac:dyDescent="0.25">
      <c r="A490" s="31" t="str">
        <f t="shared" si="7"/>
        <v>4000.6.1</v>
      </c>
      <c r="B490" t="s">
        <v>1054</v>
      </c>
      <c r="C490">
        <v>2</v>
      </c>
      <c r="D490" t="s">
        <v>499</v>
      </c>
      <c r="E490" t="s">
        <v>1074</v>
      </c>
      <c r="F490" t="s">
        <v>19</v>
      </c>
      <c r="G490" t="s">
        <v>19</v>
      </c>
      <c r="H490" t="s">
        <v>19</v>
      </c>
      <c r="I490" t="s">
        <v>19</v>
      </c>
      <c r="J490" t="s">
        <v>19</v>
      </c>
      <c r="K490" t="s">
        <v>19</v>
      </c>
      <c r="L490" t="s">
        <v>19</v>
      </c>
      <c r="M490" t="s">
        <v>19</v>
      </c>
      <c r="N490" t="s">
        <v>19</v>
      </c>
      <c r="O490" t="s">
        <v>391</v>
      </c>
      <c r="P490">
        <v>25</v>
      </c>
      <c r="Q490">
        <v>1</v>
      </c>
      <c r="R490" t="s">
        <v>497</v>
      </c>
      <c r="S490" t="s">
        <v>1075</v>
      </c>
      <c r="T490" t="s">
        <v>1886</v>
      </c>
      <c r="U490" t="s">
        <v>1993</v>
      </c>
      <c r="V490" t="s">
        <v>1054</v>
      </c>
    </row>
    <row r="491" spans="1:22" x14ac:dyDescent="0.25">
      <c r="A491" s="31" t="str">
        <f t="shared" si="7"/>
        <v>4000.6.2</v>
      </c>
      <c r="B491" t="s">
        <v>1054</v>
      </c>
      <c r="C491">
        <v>2</v>
      </c>
      <c r="D491" t="s">
        <v>1545</v>
      </c>
      <c r="E491" t="s">
        <v>1076</v>
      </c>
      <c r="F491" t="s">
        <v>19</v>
      </c>
      <c r="G491" t="s">
        <v>19</v>
      </c>
      <c r="H491" t="s">
        <v>19</v>
      </c>
      <c r="I491" t="s">
        <v>19</v>
      </c>
      <c r="J491" t="s">
        <v>19</v>
      </c>
      <c r="K491" t="s">
        <v>19</v>
      </c>
      <c r="L491" t="s">
        <v>19</v>
      </c>
      <c r="M491" t="s">
        <v>19</v>
      </c>
      <c r="N491" t="s">
        <v>19</v>
      </c>
      <c r="O491" t="s">
        <v>392</v>
      </c>
      <c r="P491">
        <v>0</v>
      </c>
      <c r="Q491">
        <v>1</v>
      </c>
      <c r="R491" t="s">
        <v>497</v>
      </c>
      <c r="S491" t="s">
        <v>1077</v>
      </c>
      <c r="T491" t="s">
        <v>1890</v>
      </c>
      <c r="U491" t="s">
        <v>2011</v>
      </c>
      <c r="V491" t="s">
        <v>618</v>
      </c>
    </row>
    <row r="492" spans="1:22" x14ac:dyDescent="0.25">
      <c r="A492" s="31" t="str">
        <f t="shared" si="7"/>
        <v>4000.6.3</v>
      </c>
      <c r="B492" t="s">
        <v>1054</v>
      </c>
      <c r="C492">
        <v>2</v>
      </c>
      <c r="D492" t="s">
        <v>499</v>
      </c>
      <c r="E492" t="s">
        <v>1078</v>
      </c>
      <c r="F492" t="s">
        <v>19</v>
      </c>
      <c r="G492" t="s">
        <v>19</v>
      </c>
      <c r="H492" t="s">
        <v>19</v>
      </c>
      <c r="I492" t="s">
        <v>19</v>
      </c>
      <c r="J492" t="s">
        <v>19</v>
      </c>
      <c r="K492" t="s">
        <v>19</v>
      </c>
      <c r="L492" t="s">
        <v>19</v>
      </c>
      <c r="M492" t="s">
        <v>19</v>
      </c>
      <c r="N492" t="s">
        <v>19</v>
      </c>
      <c r="O492" t="s">
        <v>42</v>
      </c>
      <c r="P492">
        <v>25</v>
      </c>
      <c r="Q492">
        <v>1</v>
      </c>
      <c r="R492" t="s">
        <v>497</v>
      </c>
      <c r="S492" t="s">
        <v>1079</v>
      </c>
      <c r="T492" t="s">
        <v>2012</v>
      </c>
      <c r="U492" t="s">
        <v>1965</v>
      </c>
      <c r="V492" t="s">
        <v>1054</v>
      </c>
    </row>
    <row r="493" spans="1:22" x14ac:dyDescent="0.25">
      <c r="A493" s="31" t="str">
        <f t="shared" si="7"/>
        <v>4000.6.4</v>
      </c>
      <c r="B493" t="s">
        <v>1054</v>
      </c>
      <c r="C493">
        <v>2</v>
      </c>
      <c r="D493" t="s">
        <v>499</v>
      </c>
      <c r="E493" t="s">
        <v>1080</v>
      </c>
      <c r="F493" t="s">
        <v>19</v>
      </c>
      <c r="G493" t="s">
        <v>19</v>
      </c>
      <c r="H493" t="s">
        <v>19</v>
      </c>
      <c r="I493" t="s">
        <v>19</v>
      </c>
      <c r="J493" t="s">
        <v>19</v>
      </c>
      <c r="K493" t="s">
        <v>19</v>
      </c>
      <c r="L493" t="s">
        <v>19</v>
      </c>
      <c r="M493" t="s">
        <v>19</v>
      </c>
      <c r="N493" t="s">
        <v>19</v>
      </c>
      <c r="O493" t="s">
        <v>43</v>
      </c>
      <c r="P493">
        <v>25</v>
      </c>
      <c r="Q493">
        <v>1</v>
      </c>
      <c r="R493" t="s">
        <v>497</v>
      </c>
      <c r="S493" t="s">
        <v>1081</v>
      </c>
      <c r="T493" t="s">
        <v>1986</v>
      </c>
      <c r="U493" t="s">
        <v>1983</v>
      </c>
      <c r="V493" t="s">
        <v>1054</v>
      </c>
    </row>
    <row r="494" spans="1:22" x14ac:dyDescent="0.25">
      <c r="A494" s="31" t="str">
        <f t="shared" si="7"/>
        <v>4000.6.5</v>
      </c>
      <c r="B494" t="s">
        <v>1054</v>
      </c>
      <c r="C494">
        <v>2</v>
      </c>
      <c r="D494" t="s">
        <v>1545</v>
      </c>
      <c r="E494" t="s">
        <v>1082</v>
      </c>
      <c r="F494" t="s">
        <v>19</v>
      </c>
      <c r="G494" t="s">
        <v>19</v>
      </c>
      <c r="H494" t="s">
        <v>19</v>
      </c>
      <c r="I494" t="s">
        <v>19</v>
      </c>
      <c r="J494" t="s">
        <v>19</v>
      </c>
      <c r="K494" t="s">
        <v>19</v>
      </c>
      <c r="L494" t="s">
        <v>19</v>
      </c>
      <c r="M494" t="s">
        <v>19</v>
      </c>
      <c r="N494" t="s">
        <v>19</v>
      </c>
      <c r="O494" t="s">
        <v>393</v>
      </c>
      <c r="P494">
        <v>0</v>
      </c>
      <c r="Q494">
        <v>1</v>
      </c>
      <c r="R494" t="s">
        <v>497</v>
      </c>
      <c r="S494" t="s">
        <v>1083</v>
      </c>
      <c r="T494" t="s">
        <v>2013</v>
      </c>
      <c r="U494" t="s">
        <v>2001</v>
      </c>
      <c r="V494" t="s">
        <v>540</v>
      </c>
    </row>
    <row r="495" spans="1:22" x14ac:dyDescent="0.25">
      <c r="A495" s="31" t="str">
        <f t="shared" si="7"/>
        <v>4000.6.6</v>
      </c>
      <c r="B495" t="s">
        <v>1054</v>
      </c>
      <c r="C495">
        <v>2</v>
      </c>
      <c r="D495" t="s">
        <v>499</v>
      </c>
      <c r="E495" t="s">
        <v>1084</v>
      </c>
      <c r="F495" t="s">
        <v>19</v>
      </c>
      <c r="G495" t="s">
        <v>19</v>
      </c>
      <c r="H495" t="s">
        <v>19</v>
      </c>
      <c r="I495" t="s">
        <v>19</v>
      </c>
      <c r="J495" t="s">
        <v>19</v>
      </c>
      <c r="K495" t="s">
        <v>19</v>
      </c>
      <c r="L495" t="s">
        <v>19</v>
      </c>
      <c r="M495" t="s">
        <v>19</v>
      </c>
      <c r="N495" t="s">
        <v>19</v>
      </c>
      <c r="O495" t="s">
        <v>44</v>
      </c>
      <c r="P495">
        <v>25</v>
      </c>
      <c r="Q495">
        <v>1</v>
      </c>
      <c r="R495" t="s">
        <v>497</v>
      </c>
      <c r="S495" t="s">
        <v>1085</v>
      </c>
      <c r="T495" t="s">
        <v>1946</v>
      </c>
      <c r="U495" t="s">
        <v>2010</v>
      </c>
      <c r="V495" t="s">
        <v>1086</v>
      </c>
    </row>
    <row r="496" spans="1:22" x14ac:dyDescent="0.25">
      <c r="A496" s="31" t="str">
        <f t="shared" si="7"/>
        <v>4000.7</v>
      </c>
      <c r="B496" s="159" t="s">
        <v>1054</v>
      </c>
      <c r="C496" s="159">
        <v>2</v>
      </c>
      <c r="D496" s="159" t="s">
        <v>2068</v>
      </c>
      <c r="E496" s="159" t="s">
        <v>1087</v>
      </c>
      <c r="F496" s="159" t="s">
        <v>511</v>
      </c>
      <c r="G496" s="159" t="s">
        <v>1539</v>
      </c>
      <c r="H496" s="159" t="s">
        <v>1540</v>
      </c>
      <c r="I496" s="159" t="s">
        <v>1541</v>
      </c>
      <c r="J496" s="159" t="s">
        <v>19</v>
      </c>
      <c r="K496" s="159" t="s">
        <v>512</v>
      </c>
      <c r="L496" s="159" t="s">
        <v>34</v>
      </c>
      <c r="M496" s="159" t="s">
        <v>730</v>
      </c>
      <c r="N496" s="159" t="s">
        <v>669</v>
      </c>
      <c r="O496" s="159" t="s">
        <v>45</v>
      </c>
      <c r="P496" s="159">
        <v>12</v>
      </c>
      <c r="Q496" s="159">
        <v>1</v>
      </c>
      <c r="R496" s="159" t="s">
        <v>497</v>
      </c>
      <c r="S496" s="159" t="s">
        <v>1072</v>
      </c>
      <c r="T496" s="159" t="s">
        <v>1886</v>
      </c>
      <c r="U496" s="159" t="s">
        <v>2010</v>
      </c>
      <c r="V496" s="159" t="s">
        <v>1073</v>
      </c>
    </row>
    <row r="497" spans="1:22" x14ac:dyDescent="0.25">
      <c r="A497" s="31" t="str">
        <f t="shared" si="7"/>
        <v>4000.7.1</v>
      </c>
      <c r="B497" s="159" t="s">
        <v>1054</v>
      </c>
      <c r="C497" s="159">
        <v>2</v>
      </c>
      <c r="D497" s="159" t="s">
        <v>2067</v>
      </c>
      <c r="E497" s="159" t="s">
        <v>1088</v>
      </c>
      <c r="F497" s="159" t="s">
        <v>19</v>
      </c>
      <c r="G497" s="159" t="s">
        <v>19</v>
      </c>
      <c r="H497" s="159" t="s">
        <v>19</v>
      </c>
      <c r="I497" s="159" t="s">
        <v>19</v>
      </c>
      <c r="J497" s="159" t="s">
        <v>19</v>
      </c>
      <c r="K497" s="159" t="s">
        <v>19</v>
      </c>
      <c r="L497" s="159" t="s">
        <v>19</v>
      </c>
      <c r="M497" s="159" t="s">
        <v>19</v>
      </c>
      <c r="N497" s="159" t="s">
        <v>19</v>
      </c>
      <c r="O497" s="159" t="s">
        <v>391</v>
      </c>
      <c r="P497" s="159">
        <v>25</v>
      </c>
      <c r="Q497" s="159">
        <v>1</v>
      </c>
      <c r="R497" s="159" t="s">
        <v>497</v>
      </c>
      <c r="S497" s="159" t="s">
        <v>1075</v>
      </c>
      <c r="T497" s="159" t="s">
        <v>1886</v>
      </c>
      <c r="U497" s="159" t="s">
        <v>1993</v>
      </c>
      <c r="V497" s="159" t="s">
        <v>1054</v>
      </c>
    </row>
    <row r="498" spans="1:22" x14ac:dyDescent="0.25">
      <c r="A498" s="31" t="str">
        <f t="shared" si="7"/>
        <v>4000.7.2</v>
      </c>
      <c r="B498" s="159" t="s">
        <v>1054</v>
      </c>
      <c r="C498" s="159">
        <v>2</v>
      </c>
      <c r="D498" s="159" t="s">
        <v>2066</v>
      </c>
      <c r="E498" s="159" t="s">
        <v>1089</v>
      </c>
      <c r="F498" s="159" t="s">
        <v>19</v>
      </c>
      <c r="G498" s="159" t="s">
        <v>19</v>
      </c>
      <c r="H498" s="159" t="s">
        <v>19</v>
      </c>
      <c r="I498" s="159" t="s">
        <v>19</v>
      </c>
      <c r="J498" s="159" t="s">
        <v>19</v>
      </c>
      <c r="K498" s="159" t="s">
        <v>19</v>
      </c>
      <c r="L498" s="159" t="s">
        <v>19</v>
      </c>
      <c r="M498" s="159" t="s">
        <v>19</v>
      </c>
      <c r="N498" s="159" t="s">
        <v>19</v>
      </c>
      <c r="O498" s="159" t="s">
        <v>392</v>
      </c>
      <c r="P498" s="159">
        <v>0</v>
      </c>
      <c r="Q498" s="159">
        <v>1</v>
      </c>
      <c r="R498" s="159" t="s">
        <v>497</v>
      </c>
      <c r="S498" s="159" t="s">
        <v>1077</v>
      </c>
      <c r="T498" s="159" t="s">
        <v>1890</v>
      </c>
      <c r="U498" s="159" t="s">
        <v>2011</v>
      </c>
      <c r="V498" s="159" t="s">
        <v>618</v>
      </c>
    </row>
    <row r="499" spans="1:22" x14ac:dyDescent="0.25">
      <c r="A499" s="31" t="str">
        <f t="shared" si="7"/>
        <v>4000.7.3</v>
      </c>
      <c r="B499" s="159" t="s">
        <v>1054</v>
      </c>
      <c r="C499" s="159">
        <v>2</v>
      </c>
      <c r="D499" s="159" t="s">
        <v>2067</v>
      </c>
      <c r="E499" s="159" t="s">
        <v>1090</v>
      </c>
      <c r="F499" s="159" t="s">
        <v>19</v>
      </c>
      <c r="G499" s="159" t="s">
        <v>19</v>
      </c>
      <c r="H499" s="159" t="s">
        <v>19</v>
      </c>
      <c r="I499" s="159" t="s">
        <v>19</v>
      </c>
      <c r="J499" s="159" t="s">
        <v>19</v>
      </c>
      <c r="K499" s="159" t="s">
        <v>19</v>
      </c>
      <c r="L499" s="159" t="s">
        <v>19</v>
      </c>
      <c r="M499" s="159" t="s">
        <v>19</v>
      </c>
      <c r="N499" s="159" t="s">
        <v>19</v>
      </c>
      <c r="O499" s="159" t="s">
        <v>42</v>
      </c>
      <c r="P499" s="159">
        <v>25</v>
      </c>
      <c r="Q499" s="159">
        <v>1</v>
      </c>
      <c r="R499" s="159" t="s">
        <v>497</v>
      </c>
      <c r="S499" s="159" t="s">
        <v>1079</v>
      </c>
      <c r="T499" s="159" t="s">
        <v>2012</v>
      </c>
      <c r="U499" s="159" t="s">
        <v>1965</v>
      </c>
      <c r="V499" s="159" t="s">
        <v>1054</v>
      </c>
    </row>
    <row r="500" spans="1:22" x14ac:dyDescent="0.25">
      <c r="A500" s="31" t="str">
        <f t="shared" si="7"/>
        <v>4000.7.4</v>
      </c>
      <c r="B500" s="159" t="s">
        <v>1054</v>
      </c>
      <c r="C500" s="159">
        <v>2</v>
      </c>
      <c r="D500" s="159" t="s">
        <v>2067</v>
      </c>
      <c r="E500" s="159" t="s">
        <v>1091</v>
      </c>
      <c r="F500" s="159" t="s">
        <v>19</v>
      </c>
      <c r="G500" s="159" t="s">
        <v>19</v>
      </c>
      <c r="H500" s="159" t="s">
        <v>19</v>
      </c>
      <c r="I500" s="159" t="s">
        <v>19</v>
      </c>
      <c r="J500" s="159" t="s">
        <v>19</v>
      </c>
      <c r="K500" s="159" t="s">
        <v>19</v>
      </c>
      <c r="L500" s="159" t="s">
        <v>19</v>
      </c>
      <c r="M500" s="159" t="s">
        <v>19</v>
      </c>
      <c r="N500" s="159" t="s">
        <v>19</v>
      </c>
      <c r="O500" s="159" t="s">
        <v>43</v>
      </c>
      <c r="P500" s="159">
        <v>25</v>
      </c>
      <c r="Q500" s="159">
        <v>1</v>
      </c>
      <c r="R500" s="159" t="s">
        <v>497</v>
      </c>
      <c r="S500" s="159" t="s">
        <v>1081</v>
      </c>
      <c r="T500" s="159" t="s">
        <v>1986</v>
      </c>
      <c r="U500" s="159" t="s">
        <v>1983</v>
      </c>
      <c r="V500" s="159" t="s">
        <v>1054</v>
      </c>
    </row>
    <row r="501" spans="1:22" x14ac:dyDescent="0.25">
      <c r="A501" s="31" t="str">
        <f t="shared" si="7"/>
        <v>4000.7.5</v>
      </c>
      <c r="B501" s="159" t="s">
        <v>1054</v>
      </c>
      <c r="C501" s="159">
        <v>2</v>
      </c>
      <c r="D501" s="159" t="s">
        <v>2066</v>
      </c>
      <c r="E501" s="159" t="s">
        <v>1092</v>
      </c>
      <c r="F501" s="159" t="s">
        <v>19</v>
      </c>
      <c r="G501" s="159" t="s">
        <v>19</v>
      </c>
      <c r="H501" s="159" t="s">
        <v>19</v>
      </c>
      <c r="I501" s="159" t="s">
        <v>19</v>
      </c>
      <c r="J501" s="159" t="s">
        <v>19</v>
      </c>
      <c r="K501" s="159" t="s">
        <v>19</v>
      </c>
      <c r="L501" s="159" t="s">
        <v>19</v>
      </c>
      <c r="M501" s="159" t="s">
        <v>19</v>
      </c>
      <c r="N501" s="159" t="s">
        <v>19</v>
      </c>
      <c r="O501" s="159" t="s">
        <v>393</v>
      </c>
      <c r="P501" s="159">
        <v>0</v>
      </c>
      <c r="Q501" s="159">
        <v>1</v>
      </c>
      <c r="R501" s="159" t="s">
        <v>497</v>
      </c>
      <c r="S501" s="159" t="s">
        <v>1083</v>
      </c>
      <c r="T501" s="159" t="s">
        <v>2013</v>
      </c>
      <c r="U501" s="159" t="s">
        <v>2001</v>
      </c>
      <c r="V501" s="159" t="s">
        <v>540</v>
      </c>
    </row>
    <row r="502" spans="1:22" x14ac:dyDescent="0.25">
      <c r="A502" s="31" t="str">
        <f t="shared" si="7"/>
        <v>4000.7.6</v>
      </c>
      <c r="B502" s="159" t="s">
        <v>1054</v>
      </c>
      <c r="C502" s="159">
        <v>2</v>
      </c>
      <c r="D502" s="159" t="s">
        <v>2067</v>
      </c>
      <c r="E502" s="159" t="s">
        <v>1093</v>
      </c>
      <c r="F502" s="159" t="s">
        <v>19</v>
      </c>
      <c r="G502" s="159" t="s">
        <v>19</v>
      </c>
      <c r="H502" s="159" t="s">
        <v>19</v>
      </c>
      <c r="I502" s="159" t="s">
        <v>19</v>
      </c>
      <c r="J502" s="159" t="s">
        <v>19</v>
      </c>
      <c r="K502" s="159" t="s">
        <v>19</v>
      </c>
      <c r="L502" s="159" t="s">
        <v>19</v>
      </c>
      <c r="M502" s="159" t="s">
        <v>19</v>
      </c>
      <c r="N502" s="159" t="s">
        <v>19</v>
      </c>
      <c r="O502" s="159" t="s">
        <v>44</v>
      </c>
      <c r="P502" s="159">
        <v>25</v>
      </c>
      <c r="Q502" s="159">
        <v>1</v>
      </c>
      <c r="R502" s="159" t="s">
        <v>497</v>
      </c>
      <c r="S502" s="159" t="s">
        <v>1085</v>
      </c>
      <c r="T502" s="159" t="s">
        <v>1946</v>
      </c>
      <c r="U502" s="159" t="s">
        <v>2010</v>
      </c>
      <c r="V502" s="159" t="s">
        <v>1086</v>
      </c>
    </row>
    <row r="503" spans="1:22" x14ac:dyDescent="0.25">
      <c r="A503" s="31" t="str">
        <f t="shared" si="7"/>
        <v>4000.8</v>
      </c>
      <c r="B503" t="s">
        <v>1054</v>
      </c>
      <c r="C503">
        <v>2</v>
      </c>
      <c r="D503" t="s">
        <v>492</v>
      </c>
      <c r="E503" t="s">
        <v>1094</v>
      </c>
      <c r="F503" t="s">
        <v>511</v>
      </c>
      <c r="G503" t="s">
        <v>1530</v>
      </c>
      <c r="H503" t="s">
        <v>1531</v>
      </c>
      <c r="I503" t="s">
        <v>1532</v>
      </c>
      <c r="J503" t="s">
        <v>19</v>
      </c>
      <c r="K503" t="s">
        <v>495</v>
      </c>
      <c r="L503" t="s">
        <v>34</v>
      </c>
      <c r="M503" t="s">
        <v>646</v>
      </c>
      <c r="N503" t="s">
        <v>19</v>
      </c>
      <c r="O503" t="s">
        <v>286</v>
      </c>
      <c r="P503">
        <v>5</v>
      </c>
      <c r="Q503">
        <v>1</v>
      </c>
      <c r="R503" t="s">
        <v>497</v>
      </c>
      <c r="S503" t="s">
        <v>1095</v>
      </c>
      <c r="T503" t="s">
        <v>1886</v>
      </c>
      <c r="U503" t="s">
        <v>1906</v>
      </c>
      <c r="V503" t="s">
        <v>1054</v>
      </c>
    </row>
    <row r="504" spans="1:22" x14ac:dyDescent="0.25">
      <c r="A504" s="31" t="str">
        <f t="shared" si="7"/>
        <v>4000.8.1</v>
      </c>
      <c r="B504" t="s">
        <v>1054</v>
      </c>
      <c r="C504">
        <v>2</v>
      </c>
      <c r="D504" t="s">
        <v>499</v>
      </c>
      <c r="E504" t="s">
        <v>1096</v>
      </c>
      <c r="F504" t="s">
        <v>19</v>
      </c>
      <c r="G504" t="s">
        <v>19</v>
      </c>
      <c r="H504" t="s">
        <v>19</v>
      </c>
      <c r="I504" t="s">
        <v>19</v>
      </c>
      <c r="J504" t="s">
        <v>19</v>
      </c>
      <c r="K504" t="s">
        <v>19</v>
      </c>
      <c r="L504" t="s">
        <v>19</v>
      </c>
      <c r="M504" t="s">
        <v>19</v>
      </c>
      <c r="N504" t="s">
        <v>19</v>
      </c>
      <c r="O504" t="s">
        <v>287</v>
      </c>
      <c r="P504">
        <v>100</v>
      </c>
      <c r="Q504">
        <v>1</v>
      </c>
      <c r="R504" t="s">
        <v>497</v>
      </c>
      <c r="S504" t="s">
        <v>1095</v>
      </c>
      <c r="T504" t="s">
        <v>1886</v>
      </c>
      <c r="U504" t="s">
        <v>1906</v>
      </c>
      <c r="V504" t="s">
        <v>1054</v>
      </c>
    </row>
  </sheetData>
  <autoFilter ref="A2:V504" xr:uid="{15D790BC-E447-4132-BA9A-26039742D4A8}"/>
  <mergeCells count="1">
    <mergeCell ref="B1:V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54" zoomScaleNormal="100" zoomScaleSheetLayoutView="85" workbookViewId="0">
      <selection activeCell="M12" sqref="M12"/>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192"/>
      <c r="B1" s="192"/>
      <c r="C1" s="193"/>
      <c r="D1" s="193"/>
      <c r="E1" s="193"/>
      <c r="F1" s="193"/>
      <c r="G1" s="193"/>
      <c r="H1" s="193"/>
      <c r="I1" s="193"/>
    </row>
    <row r="6" spans="1:9" ht="25.5" customHeight="1" x14ac:dyDescent="0.25"/>
    <row r="7" spans="1:9" ht="21.75" customHeight="1" x14ac:dyDescent="0.25"/>
    <row r="10" spans="1:9" x14ac:dyDescent="0.25">
      <c r="A10" s="194"/>
      <c r="B10" s="194"/>
      <c r="C10" s="2"/>
      <c r="D10" s="2"/>
    </row>
    <row r="11" spans="1:9" ht="79.5" customHeight="1" x14ac:dyDescent="0.25">
      <c r="A11" s="195"/>
      <c r="B11" s="195"/>
      <c r="C11" s="3"/>
    </row>
    <row r="12" spans="1:9" x14ac:dyDescent="0.25">
      <c r="B12" s="45" t="str">
        <f>+'Dimensión 1 - Talento Humano '!B6:N6</f>
        <v>9 PRODUCTOS</v>
      </c>
      <c r="C12" s="46" t="str">
        <f>+'Dimensión 2 - Direccionamiento'!B6</f>
        <v>4 PRODUCTOS</v>
      </c>
      <c r="D12" s="47" t="str">
        <f>+'Dimensión 3-Gestión con Valor'!B6</f>
        <v>81 PRODUCTOS</v>
      </c>
      <c r="F12" s="60" t="str">
        <f>+'Dimensión 4 - Evaluación de res'!B6</f>
        <v>1 PRODUCTOS</v>
      </c>
      <c r="G12" s="44" t="str">
        <f>+'Dimensión 5 - Información y com'!B6</f>
        <v>5 PRODUCTOS</v>
      </c>
      <c r="H12" s="43" t="str">
        <f>+'Dimensión 6 - GESCO+I'!B6</f>
        <v>11 PRODUCTOS</v>
      </c>
      <c r="I12" s="42" t="str">
        <f>+'Dimensión 7 - Control Interno'!B6</f>
        <v>3 PRODUCTOS</v>
      </c>
    </row>
    <row r="14" spans="1:9" x14ac:dyDescent="0.25">
      <c r="D14" s="61"/>
      <c r="E14" s="61"/>
      <c r="F14" s="61"/>
      <c r="G14" s="61"/>
      <c r="H14" s="61"/>
      <c r="I14" s="61"/>
    </row>
    <row r="15" spans="1:9" x14ac:dyDescent="0.25">
      <c r="D15" s="61"/>
      <c r="E15" s="61"/>
      <c r="F15" s="61"/>
      <c r="G15" s="61"/>
      <c r="H15" s="61"/>
      <c r="I15" s="61"/>
    </row>
    <row r="16" spans="1:9" x14ac:dyDescent="0.25">
      <c r="D16" s="61"/>
      <c r="E16" s="61"/>
      <c r="F16" s="61"/>
      <c r="G16" s="61"/>
      <c r="H16" s="61"/>
      <c r="I16" s="61"/>
    </row>
    <row r="17" spans="2:9" x14ac:dyDescent="0.25">
      <c r="D17" s="61"/>
      <c r="E17" s="61"/>
      <c r="F17" s="61"/>
      <c r="G17" s="61"/>
      <c r="H17" s="61"/>
      <c r="I17" s="61"/>
    </row>
    <row r="18" spans="2:9" x14ac:dyDescent="0.25">
      <c r="D18" s="61"/>
      <c r="E18" s="61"/>
      <c r="F18" s="61"/>
      <c r="G18" s="61"/>
      <c r="H18" s="61"/>
      <c r="I18" s="61"/>
    </row>
    <row r="19" spans="2:9" x14ac:dyDescent="0.25">
      <c r="D19" s="61"/>
      <c r="E19" s="61"/>
      <c r="F19" s="61"/>
      <c r="G19" s="61"/>
      <c r="H19" s="61"/>
      <c r="I19" s="61"/>
    </row>
    <row r="20" spans="2:9" x14ac:dyDescent="0.25">
      <c r="D20" s="61"/>
      <c r="E20" s="61"/>
      <c r="F20" s="61"/>
      <c r="G20" s="61"/>
      <c r="H20" s="61"/>
      <c r="I20" s="61"/>
    </row>
    <row r="21" spans="2:9" x14ac:dyDescent="0.25">
      <c r="D21" s="61"/>
      <c r="E21" s="61"/>
      <c r="F21" s="61"/>
      <c r="G21" s="61"/>
      <c r="H21" s="61"/>
      <c r="I21" s="61"/>
    </row>
    <row r="22" spans="2:9" ht="3.75" customHeight="1" thickBot="1" x14ac:dyDescent="0.3">
      <c r="D22" s="61"/>
      <c r="E22" s="61"/>
      <c r="F22" s="61"/>
      <c r="G22" s="61"/>
      <c r="H22" s="61"/>
      <c r="I22" s="61"/>
    </row>
    <row r="23" spans="2:9" ht="60.75" customHeight="1" thickBot="1" x14ac:dyDescent="0.3">
      <c r="B23" s="196" t="s">
        <v>1875</v>
      </c>
      <c r="C23" s="197"/>
      <c r="D23" s="197"/>
      <c r="E23" s="197"/>
      <c r="F23" s="197"/>
      <c r="G23" s="197"/>
      <c r="H23" s="197"/>
      <c r="I23" s="198"/>
    </row>
    <row r="25" spans="2:9" ht="34.5" customHeight="1" x14ac:dyDescent="0.25"/>
    <row r="26" spans="2:9" ht="15.75" thickBot="1" x14ac:dyDescent="0.3"/>
    <row r="27" spans="2:9" ht="41.25" customHeight="1" thickBot="1" x14ac:dyDescent="0.3">
      <c r="B27" s="75" t="s">
        <v>1572</v>
      </c>
      <c r="C27" s="5"/>
      <c r="D27" s="189" t="s">
        <v>1556</v>
      </c>
      <c r="E27" s="190"/>
      <c r="F27" s="190"/>
      <c r="G27" s="190"/>
      <c r="H27" s="190"/>
      <c r="I27" s="191"/>
    </row>
    <row r="28" spans="2:9" ht="7.5" customHeight="1" thickBot="1" x14ac:dyDescent="0.4">
      <c r="B28" s="76"/>
      <c r="D28" s="74"/>
      <c r="E28" s="74"/>
      <c r="F28" s="74"/>
      <c r="G28" s="74"/>
      <c r="H28" s="74"/>
      <c r="I28" s="74"/>
    </row>
    <row r="29" spans="2:9" ht="43.5" customHeight="1" thickBot="1" x14ac:dyDescent="0.3">
      <c r="B29" s="75" t="s">
        <v>1573</v>
      </c>
      <c r="D29" s="189" t="s">
        <v>1574</v>
      </c>
      <c r="E29" s="190"/>
      <c r="F29" s="190"/>
      <c r="G29" s="190"/>
      <c r="H29" s="190"/>
      <c r="I29" s="191"/>
    </row>
    <row r="30" spans="2:9" ht="7.5" customHeight="1" thickBot="1" x14ac:dyDescent="0.4">
      <c r="B30" s="76"/>
      <c r="D30" s="74"/>
      <c r="E30" s="74"/>
      <c r="F30" s="74"/>
      <c r="G30" s="74"/>
      <c r="H30" s="74"/>
      <c r="I30" s="74"/>
    </row>
    <row r="31" spans="2:9" ht="41.25" customHeight="1" thickBot="1" x14ac:dyDescent="0.3">
      <c r="B31" s="75" t="s">
        <v>1550</v>
      </c>
      <c r="C31" s="5"/>
      <c r="D31" s="189" t="s">
        <v>1557</v>
      </c>
      <c r="E31" s="190"/>
      <c r="F31" s="190"/>
      <c r="G31" s="190"/>
      <c r="H31" s="190"/>
      <c r="I31" s="191"/>
    </row>
    <row r="32" spans="2:9" ht="5.25" customHeight="1" thickBot="1" x14ac:dyDescent="0.4">
      <c r="B32" s="76"/>
      <c r="D32" s="74"/>
      <c r="E32" s="74"/>
      <c r="F32" s="74"/>
      <c r="G32" s="74"/>
      <c r="H32" s="74"/>
      <c r="I32" s="74"/>
    </row>
    <row r="33" spans="2:9" ht="41.25" customHeight="1" thickBot="1" x14ac:dyDescent="0.3">
      <c r="B33" s="75" t="s">
        <v>1558</v>
      </c>
      <c r="C33" s="5"/>
      <c r="D33" s="189" t="s">
        <v>1559</v>
      </c>
      <c r="E33" s="190"/>
      <c r="F33" s="190"/>
      <c r="G33" s="190"/>
      <c r="H33" s="190"/>
      <c r="I33" s="191"/>
    </row>
    <row r="34" spans="2:9" ht="7.5" customHeight="1" thickBot="1" x14ac:dyDescent="0.4">
      <c r="B34" s="76"/>
      <c r="D34" s="74"/>
      <c r="E34" s="74"/>
      <c r="F34" s="74"/>
      <c r="G34" s="74"/>
      <c r="H34" s="74"/>
      <c r="I34" s="74"/>
    </row>
    <row r="35" spans="2:9" ht="41.25" customHeight="1" thickBot="1" x14ac:dyDescent="0.3">
      <c r="B35" s="75" t="s">
        <v>1560</v>
      </c>
      <c r="C35" s="5"/>
      <c r="D35" s="189" t="s">
        <v>1561</v>
      </c>
      <c r="E35" s="190"/>
      <c r="F35" s="190"/>
      <c r="G35" s="190"/>
      <c r="H35" s="190"/>
      <c r="I35" s="191"/>
    </row>
    <row r="36" spans="2:9" ht="5.25" customHeight="1" thickBot="1" x14ac:dyDescent="0.4">
      <c r="B36" s="76"/>
      <c r="D36" s="74"/>
      <c r="E36" s="74"/>
      <c r="F36" s="74"/>
      <c r="G36" s="74"/>
      <c r="H36" s="74"/>
      <c r="I36" s="74"/>
    </row>
    <row r="37" spans="2:9" ht="54.75" customHeight="1" thickBot="1" x14ac:dyDescent="0.3">
      <c r="B37" s="75" t="s">
        <v>1562</v>
      </c>
      <c r="C37" s="5"/>
      <c r="D37" s="189" t="s">
        <v>1563</v>
      </c>
      <c r="E37" s="190"/>
      <c r="F37" s="190"/>
      <c r="G37" s="190"/>
      <c r="H37" s="190"/>
      <c r="I37" s="191"/>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N48"/>
  <sheetViews>
    <sheetView showGridLines="0" view="pageBreakPreview" topLeftCell="F1" zoomScale="68" zoomScaleNormal="110" zoomScaleSheetLayoutView="100" workbookViewId="0">
      <selection activeCell="O1" sqref="O1"/>
    </sheetView>
  </sheetViews>
  <sheetFormatPr baseColWidth="10" defaultRowHeight="22.5" customHeight="1" x14ac:dyDescent="0.25"/>
  <cols>
    <col min="1" max="1" width="8.57031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6384" width="11.42578125" style="5"/>
  </cols>
  <sheetData>
    <row r="1" spans="1:14" ht="21" customHeight="1" x14ac:dyDescent="0.25">
      <c r="H1" s="126"/>
      <c r="I1" s="126"/>
      <c r="J1" s="126"/>
      <c r="K1" s="185"/>
      <c r="L1" s="185"/>
      <c r="M1" s="126"/>
      <c r="N1" s="126"/>
    </row>
    <row r="2" spans="1:14" ht="21" customHeight="1" x14ac:dyDescent="0.25">
      <c r="D2" s="136" t="s">
        <v>14</v>
      </c>
      <c r="G2" s="126"/>
      <c r="H2" s="126"/>
      <c r="I2" s="126"/>
      <c r="J2" s="126"/>
      <c r="K2" s="185"/>
      <c r="L2" s="185"/>
      <c r="M2" s="126"/>
      <c r="N2" s="126"/>
    </row>
    <row r="3" spans="1:14" ht="21" customHeight="1" thickBot="1" x14ac:dyDescent="0.3">
      <c r="G3" s="126"/>
      <c r="H3" s="126"/>
      <c r="I3" s="126"/>
      <c r="J3" s="126"/>
      <c r="K3" s="185"/>
      <c r="L3" s="185"/>
      <c r="M3" s="126"/>
      <c r="N3" s="126"/>
    </row>
    <row r="4" spans="1:14" ht="36.75" customHeight="1" thickBot="1" x14ac:dyDescent="0.3">
      <c r="B4" s="211" t="s">
        <v>1500</v>
      </c>
      <c r="C4" s="212"/>
      <c r="D4" s="212"/>
      <c r="E4" s="212"/>
      <c r="F4" s="212"/>
      <c r="G4" s="212"/>
      <c r="H4" s="212"/>
      <c r="I4" s="212"/>
      <c r="J4" s="212"/>
      <c r="K4" s="212"/>
      <c r="L4" s="212"/>
      <c r="M4" s="212"/>
      <c r="N4" s="212"/>
    </row>
    <row r="5" spans="1:14" ht="52.5" customHeight="1" x14ac:dyDescent="0.25">
      <c r="B5" s="151"/>
      <c r="C5" s="152"/>
      <c r="D5" s="223" t="s">
        <v>1501</v>
      </c>
      <c r="E5" s="223"/>
      <c r="F5" s="223"/>
      <c r="G5" s="223"/>
      <c r="H5" s="223"/>
      <c r="I5" s="223"/>
      <c r="J5" s="223"/>
      <c r="K5" s="223"/>
      <c r="L5" s="223"/>
      <c r="M5" s="153"/>
      <c r="N5" s="154"/>
    </row>
    <row r="6" spans="1:14" s="37" customFormat="1" ht="52.5" customHeight="1" x14ac:dyDescent="0.25">
      <c r="B6" s="213" t="str">
        <f>CONCATENATE(COUNTIF(A10:A48,"producto")," PRODUCTOS")</f>
        <v>9 PRODUCTOS</v>
      </c>
      <c r="C6" s="214"/>
      <c r="D6" s="214"/>
      <c r="E6" s="214"/>
      <c r="F6" s="214"/>
      <c r="G6" s="214"/>
      <c r="H6" s="214"/>
      <c r="I6" s="214"/>
      <c r="J6" s="214"/>
      <c r="K6" s="214"/>
      <c r="L6" s="214"/>
      <c r="M6" s="214"/>
      <c r="N6" s="214"/>
    </row>
    <row r="7" spans="1:14" ht="22.5" customHeight="1" thickBot="1" x14ac:dyDescent="0.3">
      <c r="B7" s="215" t="s">
        <v>15</v>
      </c>
      <c r="C7" s="216"/>
      <c r="D7" s="216"/>
      <c r="E7" s="216"/>
      <c r="F7" s="216"/>
      <c r="G7" s="216"/>
      <c r="H7" s="216"/>
      <c r="I7" s="216"/>
      <c r="J7" s="216"/>
      <c r="K7" s="216"/>
      <c r="L7" s="216"/>
      <c r="M7" s="216"/>
      <c r="N7" s="216"/>
    </row>
    <row r="8" spans="1:14" ht="22.5" hidden="1" customHeight="1" thickBot="1" x14ac:dyDescent="0.3">
      <c r="B8" s="217" t="s">
        <v>8</v>
      </c>
      <c r="C8" s="218"/>
      <c r="D8" s="219"/>
      <c r="E8" s="53"/>
      <c r="F8" s="53"/>
      <c r="G8" s="220" t="s">
        <v>1549</v>
      </c>
      <c r="H8" s="221"/>
      <c r="I8" s="221"/>
      <c r="J8" s="221"/>
      <c r="K8" s="221"/>
      <c r="L8" s="221"/>
      <c r="M8" s="221"/>
      <c r="N8" s="222"/>
    </row>
    <row r="9" spans="1:14" ht="48" customHeight="1" thickBot="1" x14ac:dyDescent="0.3">
      <c r="B9" s="77" t="s">
        <v>484</v>
      </c>
      <c r="C9" s="79" t="s">
        <v>1547</v>
      </c>
      <c r="D9" s="79" t="s">
        <v>0</v>
      </c>
      <c r="E9" s="79" t="s">
        <v>1494</v>
      </c>
      <c r="F9" s="79" t="s">
        <v>1550</v>
      </c>
      <c r="G9" s="79" t="s">
        <v>1</v>
      </c>
      <c r="H9" s="79" t="s">
        <v>2</v>
      </c>
      <c r="I9" s="79" t="s">
        <v>3</v>
      </c>
      <c r="J9" s="79" t="s">
        <v>4</v>
      </c>
      <c r="K9" s="80" t="s">
        <v>5</v>
      </c>
      <c r="L9" s="80" t="s">
        <v>6</v>
      </c>
      <c r="M9" s="82" t="s">
        <v>1548</v>
      </c>
      <c r="N9" s="81" t="s">
        <v>7</v>
      </c>
    </row>
    <row r="10" spans="1:14" s="12" customFormat="1" ht="62.25" customHeight="1" x14ac:dyDescent="0.25">
      <c r="A10" s="5" t="str">
        <f>VLOOKUP(B10,'Plantilla publicacion'!$A$3:$B$490,2,0)</f>
        <v>Producto</v>
      </c>
      <c r="B10" s="101" t="s">
        <v>493</v>
      </c>
      <c r="C10" s="199" t="str">
        <f>VLOOKUP(B10,'Plantilla publicacion'!$A$3:$R$490,17,0)</f>
        <v>PND - 5-31-5-b- Convergencia regional - Entidades públicas territoriales y nacionales fortalecidas / PES - Transformación Institucional</v>
      </c>
      <c r="D10" s="199" t="str">
        <f>VLOOKUP(B10,'Plantilla publicacion'!$A$3:$M$497,6,0)</f>
        <v>60-Fortalecer el Sistema Integral de Gestión Institucional en el marco del Modelo Integrado de Planeación y gestión para mejorar la prestación del servicio.</v>
      </c>
      <c r="E10" s="199" t="str">
        <f>VLOOKUP(B10,'Plantilla publicacion'!$A$3:$O$490,14,0)</f>
        <v>106-Cumplimiento de productos del PAI asociados a Fortalecer el Sistema Integral de Gestión Institucional para mejorar la prestación del servicio.</v>
      </c>
      <c r="F10" s="19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99" t="str">
        <f>VLOOKUP(B10,'Plantilla publicacion'!$A$3:$M$497,7,0)</f>
        <v>N/A</v>
      </c>
      <c r="H10" s="103" t="str">
        <f>VLOOKUP(B10,'Plantilla publicacion'!$A$3:$M$505,8,0)</f>
        <v>Plan anual de Previsión de Recursos Humanos, Elaborado y publicado en la página web de la SIC e Intrasic (Documento del Plan anual de Previsión de Recursos Humanos)</v>
      </c>
      <c r="I10" s="103">
        <f>VLOOKUP(B10,'Plantilla publicacion'!$A$3:$M$505,9,0)</f>
        <v>1</v>
      </c>
      <c r="J10" s="103" t="str">
        <f>VLOOKUP(B10,'Plantilla publicacion'!$A$3:$M$505,10,0)</f>
        <v>Númerica</v>
      </c>
      <c r="K10" s="188" t="str">
        <f>VLOOKUP(B10,'Plantilla publicacion'!$A$3:$M$505,11,0)</f>
        <v>2025-01-15</v>
      </c>
      <c r="L10" s="188" t="str">
        <f>VLOOKUP(B10,'Plantilla publicacion'!$A$3:$M$505,12,0)</f>
        <v>2025-01-31</v>
      </c>
      <c r="M10" s="103" t="str">
        <f>IF(ISERROR(VLOOKUP(B10,'Plantilla publicacion'!$A$3:$P$490,16,0)),"NA",VLOOKUP(B10,'Plantilla publicacion'!$A$3:$P$490,16,0))</f>
        <v>DECRETO 612</v>
      </c>
      <c r="N10" s="104" t="str">
        <f>VLOOKUP(B10,'Plantilla publicacion'!$A$3:$M$505,13,0)</f>
        <v>111-GRUPO DE TRABAJO DE ADMINISTRACIÓN DE PERSONAL</v>
      </c>
    </row>
    <row r="11" spans="1:14" ht="46.5" customHeight="1" x14ac:dyDescent="0.25">
      <c r="A11" s="5" t="str">
        <f>VLOOKUP(B11,'Plantilla publicacion'!$A$3:$B$490,2,0)</f>
        <v>Actividad propia</v>
      </c>
      <c r="B11" s="139" t="s">
        <v>500</v>
      </c>
      <c r="C11" s="200"/>
      <c r="D11" s="200">
        <f>VLOOKUP(B11,'Plantilla publicacion'!$A$3:$M$490,6,0)</f>
        <v>0</v>
      </c>
      <c r="E11" s="200"/>
      <c r="F11" s="200"/>
      <c r="G11" s="200" t="str">
        <f>VLOOKUP(B11,'Plantilla publicacion'!$A$3:$M$490,7,0)</f>
        <v>N/A</v>
      </c>
      <c r="H11" s="6" t="str">
        <f>VLOOKUP(B11,'Plantilla publicacion'!$A$3:$M$505,8,0)</f>
        <v>Elaborar el Plan anual de Previsión de Recursos Humanos (Único entregable) (Documento del Plan anual de Previsión de Recursos Humanos)</v>
      </c>
      <c r="I11" s="6">
        <f>VLOOKUP(B11,'Plantilla publicacion'!$A$3:$M$505,9,0)</f>
        <v>1</v>
      </c>
      <c r="J11" s="6" t="str">
        <f>VLOOKUP(B11,'Plantilla publicacion'!$A$3:$M$505,10,0)</f>
        <v>Númerica</v>
      </c>
      <c r="K11" s="7" t="str">
        <f>VLOOKUP(B11,'Plantilla publicacion'!$A$3:$M$505,11,0)</f>
        <v>2025-01-15</v>
      </c>
      <c r="L11" s="7" t="str">
        <f>VLOOKUP(B11,'Plantilla publicacion'!$A$3:$M$505,12,0)</f>
        <v>2025-01-31</v>
      </c>
      <c r="M11" s="58"/>
      <c r="N11" s="156" t="str">
        <f>VLOOKUP(B11,'Plantilla publicacion'!$A$3:$M$505,13,0)</f>
        <v>111-GRUPO DE TRABAJO DE ADMINISTRACIÓN DE PERSONAL</v>
      </c>
    </row>
    <row r="12" spans="1:14" ht="42" customHeight="1" thickBot="1" x14ac:dyDescent="0.3">
      <c r="A12" s="5" t="str">
        <f>VLOOKUP(B12,'Plantilla publicacion'!$A$3:$B$490,2,0)</f>
        <v>Actividad propia</v>
      </c>
      <c r="B12" s="157" t="s">
        <v>502</v>
      </c>
      <c r="C12" s="200"/>
      <c r="D12" s="200">
        <f>VLOOKUP(B12,'Plantilla publicacion'!$A$3:$M$490,6,0)</f>
        <v>0</v>
      </c>
      <c r="E12" s="200"/>
      <c r="F12" s="200"/>
      <c r="G12" s="200" t="str">
        <f>VLOOKUP(B12,'Plantilla publicacion'!$A$3:$M$490,7,0)</f>
        <v>N/A</v>
      </c>
      <c r="H12" s="11" t="str">
        <f>VLOOKUP(B12,'Plantilla publicacion'!$A$3:$M$505,8,0)</f>
        <v>Publicar el Plan anual de Previsión de Recursos Humanos (Único entregable) (Captura de pantalla de la publicación en la página web de la SIC e Intrasic)</v>
      </c>
      <c r="I12" s="11">
        <f>VLOOKUP(B12,'Plantilla publicacion'!$A$3:$M$505,9,0)</f>
        <v>1</v>
      </c>
      <c r="J12" s="11" t="str">
        <f>VLOOKUP(B12,'Plantilla publicacion'!$A$3:$M$505,10,0)</f>
        <v>Númerica</v>
      </c>
      <c r="K12" s="113" t="str">
        <f>VLOOKUP(B12,'Plantilla publicacion'!$A$3:$M$505,11,0)</f>
        <v>2025-01-15</v>
      </c>
      <c r="L12" s="113" t="str">
        <f>VLOOKUP(B12,'Plantilla publicacion'!$A$3:$M$505,12,0)</f>
        <v>2025-01-31</v>
      </c>
      <c r="M12" s="111"/>
      <c r="N12" s="158" t="str">
        <f>VLOOKUP(B12,'Plantilla publicacion'!$A$3:$M$505,13,0)</f>
        <v>111-GRUPO DE TRABAJO DE ADMINISTRACIÓN DE PERSONAL</v>
      </c>
    </row>
    <row r="13" spans="1:14" s="12" customFormat="1" ht="25.5" x14ac:dyDescent="0.25">
      <c r="A13" s="5" t="str">
        <f>VLOOKUP(B13,'Plantilla publicacion'!$A$3:$B$490,2,0)</f>
        <v>Producto</v>
      </c>
      <c r="B13" s="101" t="s">
        <v>504</v>
      </c>
      <c r="C13" s="199" t="str">
        <f>VLOOKUP(B13,'Plantilla publicacion'!$A$3:$R$490,17,0)</f>
        <v>PND - 5-31-5-b- Convergencia regional - Entidades públicas territoriales y nacionales fortalecidas / PES - Transformación Institucional</v>
      </c>
      <c r="D13" s="199" t="str">
        <f>VLOOKUP(B13,'Plantilla publicacion'!$A$3:$M$497,6,0)</f>
        <v>60-Fortalecer el Sistema Integral de Gestión Institucional en el marco del Modelo Integrado de Planeación y gestión para mejorar la prestación del servicio.</v>
      </c>
      <c r="E13" s="199" t="str">
        <f>VLOOKUP(B13,'Plantilla publicacion'!$A$3:$O$490,14,0)</f>
        <v>106-Cumplimiento de productos del PAI asociados a Fortalecer el Sistema Integral de Gestión Institucional para mejorar la prestación del servicio.</v>
      </c>
      <c r="F13" s="199"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199" t="str">
        <f>VLOOKUP(B13,'Plantilla publicacion'!$A$3:$M$497,7,0)</f>
        <v>N/A</v>
      </c>
      <c r="H13" s="103" t="str">
        <f>VLOOKUP(B13,'Plantilla publicacion'!$A$3:$M$505,8,0)</f>
        <v>Plan anual de Vacantes, Elaborado y publicado en la página web de la SIC e Intrasic (Documento del Plan anual de Vacantes)</v>
      </c>
      <c r="I13" s="103">
        <f>VLOOKUP(B13,'Plantilla publicacion'!$A$3:$M$505,9,0)</f>
        <v>1</v>
      </c>
      <c r="J13" s="103" t="str">
        <f>VLOOKUP(B13,'Plantilla publicacion'!$A$3:$M$505,10,0)</f>
        <v>Númerica</v>
      </c>
      <c r="K13" s="188" t="str">
        <f>VLOOKUP(B13,'Plantilla publicacion'!$A$3:$M$505,11,0)</f>
        <v>2025-01-15</v>
      </c>
      <c r="L13" s="188" t="str">
        <f>VLOOKUP(B13,'Plantilla publicacion'!$A$3:$M$505,12,0)</f>
        <v>2025-01-31</v>
      </c>
      <c r="M13" s="15" t="str">
        <f>IF(ISERROR(VLOOKUP(B13,'Plantilla publicacion'!$A$3:$P$490,16,0)),"NA",VLOOKUP(B13,'Plantilla publicacion'!$A$3:$P$490,16,0))</f>
        <v>DECRETO 612</v>
      </c>
      <c r="N13" s="143" t="str">
        <f>VLOOKUP(B13,'Plantilla publicacion'!$A$3:$M$505,13,0)</f>
        <v>111-GRUPO DE TRABAJO DE ADMINISTRACIÓN DE PERSONAL</v>
      </c>
    </row>
    <row r="14" spans="1:14" ht="25.5" x14ac:dyDescent="0.25">
      <c r="A14" s="5" t="str">
        <f>VLOOKUP(B14,'Plantilla publicacion'!$A$3:$B$490,2,0)</f>
        <v>Actividad propia</v>
      </c>
      <c r="B14" s="139" t="s">
        <v>506</v>
      </c>
      <c r="C14" s="200"/>
      <c r="D14" s="200">
        <f>VLOOKUP(B14,'Plantilla publicacion'!$A$3:$M$490,6,0)</f>
        <v>0</v>
      </c>
      <c r="E14" s="200"/>
      <c r="F14" s="200"/>
      <c r="G14" s="200" t="str">
        <f>VLOOKUP(B14,'Plantilla publicacion'!$A$3:$M$490,7,0)</f>
        <v>N/A</v>
      </c>
      <c r="H14" s="6" t="str">
        <f>VLOOKUP(B14,'Plantilla publicacion'!$A$3:$M$505,8,0)</f>
        <v>Elaborar el Plan anual de Vacantes (Único entregable) (Documento del Plan anual de Vacantes)</v>
      </c>
      <c r="I14" s="6">
        <f>VLOOKUP(B14,'Plantilla publicacion'!$A$3:$M$505,9,0)</f>
        <v>1</v>
      </c>
      <c r="J14" s="6" t="str">
        <f>VLOOKUP(B14,'Plantilla publicacion'!$A$3:$M$505,10,0)</f>
        <v>Númerica</v>
      </c>
      <c r="K14" s="7" t="str">
        <f>VLOOKUP(B14,'Plantilla publicacion'!$A$3:$M$505,11,0)</f>
        <v>2025-01-15</v>
      </c>
      <c r="L14" s="7" t="str">
        <f>VLOOKUP(B14,'Plantilla publicacion'!$A$3:$M$505,12,0)</f>
        <v>2025-01-31</v>
      </c>
      <c r="M14" s="58"/>
      <c r="N14" s="156" t="str">
        <f>VLOOKUP(B14,'Plantilla publicacion'!$A$3:$M$505,13,0)</f>
        <v>111-GRUPO DE TRABAJO DE ADMINISTRACIÓN DE PERSONAL</v>
      </c>
    </row>
    <row r="15" spans="1:14" ht="26.25" thickBot="1" x14ac:dyDescent="0.3">
      <c r="A15" s="5" t="str">
        <f>VLOOKUP(B15,'Plantilla publicacion'!$A$3:$B$490,2,0)</f>
        <v>Actividad propia</v>
      </c>
      <c r="B15" s="140" t="s">
        <v>508</v>
      </c>
      <c r="C15" s="201"/>
      <c r="D15" s="201">
        <f>VLOOKUP(B15,'Plantilla publicacion'!$A$3:$M$490,6,0)</f>
        <v>0</v>
      </c>
      <c r="E15" s="201"/>
      <c r="F15" s="201"/>
      <c r="G15" s="201" t="str">
        <f>VLOOKUP(B15,'Plantilla publicacion'!$A$3:$M$490,7,0)</f>
        <v>N/A</v>
      </c>
      <c r="H15" s="109" t="str">
        <f>VLOOKUP(B15,'Plantilla publicacion'!$A$3:$M$505,8,0)</f>
        <v>Publicar el Plan anual de Vacantes (Único entregable) (Captura de pantalla de la publicación en la página web de la SIC e Intrasic)</v>
      </c>
      <c r="I15" s="109">
        <f>VLOOKUP(B15,'Plantilla publicacion'!$A$3:$M$505,9,0)</f>
        <v>1</v>
      </c>
      <c r="J15" s="109" t="str">
        <f>VLOOKUP(B15,'Plantilla publicacion'!$A$3:$M$505,10,0)</f>
        <v>Númerica</v>
      </c>
      <c r="K15" s="110" t="str">
        <f>VLOOKUP(B15,'Plantilla publicacion'!$A$3:$M$505,11,0)</f>
        <v>2025-01-15</v>
      </c>
      <c r="L15" s="110" t="str">
        <f>VLOOKUP(B15,'Plantilla publicacion'!$A$3:$M$505,12,0)</f>
        <v>2025-01-31</v>
      </c>
      <c r="M15" s="111"/>
      <c r="N15" s="158" t="str">
        <f>VLOOKUP(B15,'Plantilla publicacion'!$A$3:$M$505,13,0)</f>
        <v>111-GRUPO DE TRABAJO DE ADMINISTRACIÓN DE PERSONAL</v>
      </c>
    </row>
    <row r="16" spans="1:14" s="12" customFormat="1" ht="51" x14ac:dyDescent="0.25">
      <c r="A16" s="5" t="str">
        <f>VLOOKUP(B16,'Plantilla publicacion'!$A$3:$B$490,2,0)</f>
        <v>Producto</v>
      </c>
      <c r="B16" s="142" t="s">
        <v>510</v>
      </c>
      <c r="C16" s="200" t="str">
        <f>VLOOKUP(B16,'Plantilla publicacion'!$A$3:$R$490,17,0)</f>
        <v>PND - 5-31-5-b- Convergencia regional - Entidades públicas territoriales y nacionales fortalecidas / PES - Transformación Institucional</v>
      </c>
      <c r="D16" s="200" t="str">
        <f>VLOOKUP(B16,'Plantilla publicacion'!$A$3:$M$497,6,0)</f>
        <v>56-Fortalecer la gestión de la información, el conocimiento y la innovación para optimizar la capacidad institucional</v>
      </c>
      <c r="E16" s="200" t="str">
        <f>VLOOKUP(B16,'Plantilla publicacion'!$A$3:$O$490,14,0)</f>
        <v>102-Cumplimiento de productos del PAI asociados a Fortalecer la gestión de la información, el conocimiento y la innovación para optimizar la capacidad institucional</v>
      </c>
      <c r="F16" s="200"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200" t="str">
        <f>VLOOKUP(B16,'Plantilla publicacion'!$A$3:$M$497,7,0)</f>
        <v>C-3599-0200-0005-53105b</v>
      </c>
      <c r="H16" s="15" t="str">
        <f>VLOOKUP(B16,'Plantilla publicacion'!$A$3:$M$505,8,0)</f>
        <v>Estrategia que permita la continuidad en la prestación de servicio,  la garantía del bienestar integral y la adecuada gestión del conocimiento, implementada  (Herramienta tecnológica para retención del conocimiento)</v>
      </c>
      <c r="I16" s="15">
        <f>VLOOKUP(B16,'Plantilla publicacion'!$A$3:$M$505,9,0)</f>
        <v>1</v>
      </c>
      <c r="J16" s="15" t="str">
        <f>VLOOKUP(B16,'Plantilla publicacion'!$A$3:$M$505,10,0)</f>
        <v>Númerica</v>
      </c>
      <c r="K16" s="187" t="str">
        <f>VLOOKUP(B16,'Plantilla publicacion'!$A$3:$M$505,11,0)</f>
        <v>2025-01-02</v>
      </c>
      <c r="L16" s="187" t="str">
        <f>VLOOKUP(B16,'Plantilla publicacion'!$A$3:$M$505,12,0)</f>
        <v>2025-12-19</v>
      </c>
      <c r="M16" s="15">
        <f>IF(ISERROR(VLOOKUP(B16,'Plantilla publicacion'!$A$3:$P$490,16,0)),"NA",VLOOKUP(B16,'Plantilla publicacion'!$A$3:$P$490,16,0))</f>
        <v>0</v>
      </c>
      <c r="N16" s="143" t="str">
        <f>VLOOKUP(B16,'Plantilla publicacion'!$A$3:$M$505,13,0)</f>
        <v>111-GRUPO DE TRABAJO DE ADMINISTRACIÓN DE PERSONAL;
20-OFICINA DE TECNOLOGÍA E INFORMÁTICA;
73-GRUPO DE TRABAJO DE COMUNICACION</v>
      </c>
    </row>
    <row r="17" spans="1:14" ht="38.25" x14ac:dyDescent="0.25">
      <c r="A17" s="5" t="str">
        <f>VLOOKUP(B17,'Plantilla publicacion'!$A$3:$B$490,2,0)</f>
        <v>Actividad propia</v>
      </c>
      <c r="B17" s="139" t="s">
        <v>515</v>
      </c>
      <c r="C17" s="200"/>
      <c r="D17" s="200">
        <f>VLOOKUP(B17,'Plantilla publicacion'!$A$3:$M$490,6,0)</f>
        <v>0</v>
      </c>
      <c r="E17" s="200"/>
      <c r="F17" s="200"/>
      <c r="G17" s="200" t="str">
        <f>VLOOKUP(B17,'Plantilla publicacion'!$A$3:$M$490,7,0)</f>
        <v>N/A</v>
      </c>
      <c r="H17" s="6" t="str">
        <f>VLOOKUP(B17,'Plantilla publicacion'!$A$3:$M$505,8,0)</f>
        <v>Implementar una herramienta tecnológica para retención del conocimiento de los servidores públicos  de la entidad por retiro.  (Manual de usuario y acta de entrega de la herramienta)</v>
      </c>
      <c r="I17" s="6">
        <f>VLOOKUP(B17,'Plantilla publicacion'!$A$3:$M$505,9,0)</f>
        <v>2</v>
      </c>
      <c r="J17" s="6" t="str">
        <f>VLOOKUP(B17,'Plantilla publicacion'!$A$3:$M$505,10,0)</f>
        <v>Númerica</v>
      </c>
      <c r="K17" s="7" t="str">
        <f>VLOOKUP(B17,'Plantilla publicacion'!$A$3:$M$505,11,0)</f>
        <v>2025-01-02</v>
      </c>
      <c r="L17" s="7" t="str">
        <f>VLOOKUP(B17,'Plantilla publicacion'!$A$3:$M$505,12,0)</f>
        <v>2025-02-28</v>
      </c>
      <c r="M17" s="58"/>
      <c r="N17" s="156" t="str">
        <f>VLOOKUP(B17,'Plantilla publicacion'!$A$3:$M$505,13,0)</f>
        <v>111-GRUPO DE TRABAJO DE ADMINISTRACIÓN DE PERSONAL;
20-OFICINA DE TECNOLOGÍA E INFORMÁTICA</v>
      </c>
    </row>
    <row r="18" spans="1:14" ht="51" x14ac:dyDescent="0.25">
      <c r="A18" s="5" t="str">
        <f>VLOOKUP(B18,'Plantilla publicacion'!$A$3:$B$490,2,0)</f>
        <v>Actividad propia</v>
      </c>
      <c r="B18" s="139" t="s">
        <v>518</v>
      </c>
      <c r="C18" s="200"/>
      <c r="D18" s="200">
        <f>VLOOKUP(B18,'Plantilla publicacion'!$A$3:$M$490,6,0)</f>
        <v>0</v>
      </c>
      <c r="E18" s="200"/>
      <c r="F18" s="200"/>
      <c r="G18" s="200" t="str">
        <f>VLOOKUP(B18,'Plantilla publicacion'!$A$3:$M$490,7,0)</f>
        <v>N/A</v>
      </c>
      <c r="H18" s="6" t="str">
        <f>VLOOKUP(B18,'Plantilla publicacion'!$A$3:$M$505,8,0)</f>
        <v>Fomentar la apropiación de la herramienta a través de un recurso pedagógico y la encuesta de satisfacción   (Video didáctico para el diligenciamiento de la herramienta y resultados  de la encuesta de satisfacción)</v>
      </c>
      <c r="I18" s="6">
        <f>VLOOKUP(B18,'Plantilla publicacion'!$A$3:$M$505,9,0)</f>
        <v>2</v>
      </c>
      <c r="J18" s="6" t="str">
        <f>VLOOKUP(B18,'Plantilla publicacion'!$A$3:$M$505,10,0)</f>
        <v>Númerica</v>
      </c>
      <c r="K18" s="7" t="str">
        <f>VLOOKUP(B18,'Plantilla publicacion'!$A$3:$M$505,11,0)</f>
        <v>2025-02-03</v>
      </c>
      <c r="L18" s="7" t="str">
        <f>VLOOKUP(B18,'Plantilla publicacion'!$A$3:$M$505,12,0)</f>
        <v>2025-12-19</v>
      </c>
      <c r="M18" s="58"/>
      <c r="N18" s="156" t="str">
        <f>VLOOKUP(B18,'Plantilla publicacion'!$A$3:$M$505,13,0)</f>
        <v>111-GRUPO DE TRABAJO DE ADMINISTRACIÓN DE PERSONAL;
20-OFICINA DE TECNOLOGÍA E INFORMÁTICA;
73-GRUPO DE TRABAJO DE COMUNICACION</v>
      </c>
    </row>
    <row r="19" spans="1:14" ht="39" thickBot="1" x14ac:dyDescent="0.3">
      <c r="A19" s="5" t="str">
        <f>VLOOKUP(B19,'Plantilla publicacion'!$A$3:$B$490,2,0)</f>
        <v>Actividad propia</v>
      </c>
      <c r="B19" s="157" t="s">
        <v>520</v>
      </c>
      <c r="C19" s="201"/>
      <c r="D19" s="201">
        <f>VLOOKUP(B19,'Plantilla publicacion'!$A$3:$M$490,6,0)</f>
        <v>0</v>
      </c>
      <c r="E19" s="201"/>
      <c r="F19" s="201"/>
      <c r="G19" s="201" t="str">
        <f>VLOOKUP(B19,'Plantilla publicacion'!$A$3:$M$490,7,0)</f>
        <v>N/A</v>
      </c>
      <c r="H19" s="11" t="str">
        <f>VLOOKUP(B19,'Plantilla publicacion'!$A$3:$M$505,8,0)</f>
        <v>Realizar seguimiento trimestral  al diligenciamiento de la herramienta por parte de los servidores que se retiran y  apropiación por parte de los funcionarios que ingresan  y presentarlo al CIGD     (Informes (trimestrales)</v>
      </c>
      <c r="I19" s="11">
        <f>VLOOKUP(B19,'Plantilla publicacion'!$A$3:$M$505,9,0)</f>
        <v>2</v>
      </c>
      <c r="J19" s="11" t="str">
        <f>VLOOKUP(B19,'Plantilla publicacion'!$A$3:$M$505,10,0)</f>
        <v>Númerica</v>
      </c>
      <c r="K19" s="113" t="str">
        <f>VLOOKUP(B19,'Plantilla publicacion'!$A$3:$M$505,11,0)</f>
        <v>2025-06-03</v>
      </c>
      <c r="L19" s="113" t="str">
        <f>VLOOKUP(B19,'Plantilla publicacion'!$A$3:$M$505,12,0)</f>
        <v>2025-12-19</v>
      </c>
      <c r="M19" s="111"/>
      <c r="N19" s="158" t="str">
        <f>VLOOKUP(B19,'Plantilla publicacion'!$A$3:$M$505,13,0)</f>
        <v>111-GRUPO DE TRABAJO DE ADMINISTRACIÓN DE PERSONAL</v>
      </c>
    </row>
    <row r="20" spans="1:14" s="12" customFormat="1" ht="38.25" x14ac:dyDescent="0.25">
      <c r="A20" s="5" t="str">
        <f>VLOOKUP(B20,'Plantilla publicacion'!$A$3:$B$490,2,0)</f>
        <v>Producto</v>
      </c>
      <c r="B20" s="101" t="s">
        <v>562</v>
      </c>
      <c r="C20" s="199" t="str">
        <f>VLOOKUP(B20,'Plantilla publicacion'!$A$3:$R$490,17,0)</f>
        <v>PND - 5-31-5-b- Convergencia regional - Entidades públicas territoriales y nacionales fortalecidas / PES - Transformación Institucional</v>
      </c>
      <c r="D20" s="199" t="str">
        <f>VLOOKUP(B20,'Plantilla publicacion'!$A$3:$M$497,6,0)</f>
        <v>56-Fortalecer la gestión de la información, el conocimiento y la innovación para optimizar la capacidad institucional</v>
      </c>
      <c r="E20" s="199" t="str">
        <f>VLOOKUP(B20,'Plantilla publicacion'!$A$3:$O$490,14,0)</f>
        <v>102-Cumplimiento de productos del PAI asociados a Fortalecer la gestión de la información, el conocimiento y la innovación para optimizar la capacidad institucional</v>
      </c>
      <c r="F20" s="199" t="str">
        <f>VLOOKUP(B20,'Plantilla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199" t="str">
        <f>VLOOKUP(B20,'Plantilla publicacion'!$A$3:$M$497,7,0)</f>
        <v>N/A</v>
      </c>
      <c r="H20" s="103" t="str">
        <f>VLOOKUP(B20,'Plantilla publicacion'!$A$3:$M$505,8,0)</f>
        <v>Estrategia de ingreso efectivo de nuevos funcionarios que conduzca a la garantía del bienestar integral implementada. (Informe final de la implementación de la estrategia)</v>
      </c>
      <c r="I20" s="103">
        <f>VLOOKUP(B20,'Plantilla publicacion'!$A$3:$M$505,9,0)</f>
        <v>100</v>
      </c>
      <c r="J20" s="103" t="str">
        <f>VLOOKUP(B20,'Plantilla publicacion'!$A$3:$M$505,10,0)</f>
        <v>Porcentual</v>
      </c>
      <c r="K20" s="188" t="str">
        <f>VLOOKUP(B20,'Plantilla publicacion'!$A$3:$M$505,11,0)</f>
        <v>2025-02-03</v>
      </c>
      <c r="L20" s="188" t="str">
        <f>VLOOKUP(B20,'Plantilla publicacion'!$A$3:$M$505,12,0)</f>
        <v>2025-11-28</v>
      </c>
      <c r="M20" s="15">
        <f>IF(ISERROR(VLOOKUP(B20,'Plantilla publicacion'!$A$3:$P$490,16,0)),"NA",VLOOKUP(B20,'Plantilla publicacion'!$A$3:$P$490,16,0))</f>
        <v>0</v>
      </c>
      <c r="N20" s="143" t="str">
        <f>VLOOKUP(B20,'Plantilla publicacion'!$A$3:$M$505,13,0)</f>
        <v>117-GRUPO DE TRABAJO DE DESARROLLO DE TALENTO HUMANO</v>
      </c>
    </row>
    <row r="21" spans="1:14" ht="51" x14ac:dyDescent="0.25">
      <c r="A21" s="5" t="str">
        <f>VLOOKUP(B21,'Plantilla publicacion'!$A$3:$B$490,2,0)</f>
        <v>Actividad propia</v>
      </c>
      <c r="B21" s="139" t="s">
        <v>564</v>
      </c>
      <c r="C21" s="200"/>
      <c r="D21" s="200">
        <f>VLOOKUP(B21,'Plantilla publicacion'!$A$3:$M$490,6,0)</f>
        <v>0</v>
      </c>
      <c r="E21" s="200"/>
      <c r="F21" s="200"/>
      <c r="G21" s="200" t="str">
        <f>VLOOKUP(B21,'Plantilla publicacion'!$A$3:$M$490,7,0)</f>
        <v>N/A</v>
      </c>
      <c r="H21" s="6" t="str">
        <f>VLOOKUP(B21,'Plantilla publicacion'!$A$3:$M$505,8,0)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6">
        <f>VLOOKUP(B21,'Plantilla publicacion'!$A$3:$M$505,9,0)</f>
        <v>100</v>
      </c>
      <c r="J21" s="6" t="str">
        <f>VLOOKUP(B21,'Plantilla publicacion'!$A$3:$M$505,10,0)</f>
        <v>Porcentual</v>
      </c>
      <c r="K21" s="7" t="str">
        <f>VLOOKUP(B21,'Plantilla publicacion'!$A$3:$M$505,11,0)</f>
        <v>2025-02-03</v>
      </c>
      <c r="L21" s="7" t="str">
        <f>VLOOKUP(B21,'Plantilla publicacion'!$A$3:$M$505,12,0)</f>
        <v>2025-11-28</v>
      </c>
      <c r="M21" s="58"/>
      <c r="N21" s="156" t="str">
        <f>VLOOKUP(B21,'Plantilla publicacion'!$A$3:$M$505,13,0)</f>
        <v>117-GRUPO DE TRABAJO DE DESARROLLO DE TALENTO HUMANO</v>
      </c>
    </row>
    <row r="22" spans="1:14" ht="25.5" x14ac:dyDescent="0.25">
      <c r="A22" s="5" t="str">
        <f>VLOOKUP(B22,'Plantilla publicacion'!$A$3:$B$490,2,0)</f>
        <v>Actividad propia</v>
      </c>
      <c r="B22" s="139" t="s">
        <v>566</v>
      </c>
      <c r="C22" s="200"/>
      <c r="D22" s="200">
        <f>VLOOKUP(B22,'Plantilla publicacion'!$A$3:$M$490,6,0)</f>
        <v>0</v>
      </c>
      <c r="E22" s="200"/>
      <c r="F22" s="200"/>
      <c r="G22" s="200" t="str">
        <f>VLOOKUP(B22,'Plantilla publicacion'!$A$3:$M$490,7,0)</f>
        <v>N/A</v>
      </c>
      <c r="H22" s="6" t="str">
        <f>VLOOKUP(B22,'Plantilla publicacion'!$A$3:$M$505,8,0)</f>
        <v>Realizar un Taller de adaptación al cambio dirigido a los líderes de las área (Listado de asistencia del taller)</v>
      </c>
      <c r="I22" s="6">
        <f>VLOOKUP(B22,'Plantilla publicacion'!$A$3:$M$505,9,0)</f>
        <v>1</v>
      </c>
      <c r="J22" s="6" t="str">
        <f>VLOOKUP(B22,'Plantilla publicacion'!$A$3:$M$505,10,0)</f>
        <v>Númerica</v>
      </c>
      <c r="K22" s="7" t="str">
        <f>VLOOKUP(B22,'Plantilla publicacion'!$A$3:$M$505,11,0)</f>
        <v>2025-04-01</v>
      </c>
      <c r="L22" s="7" t="str">
        <f>VLOOKUP(B22,'Plantilla publicacion'!$A$3:$M$505,12,0)</f>
        <v>2025-04-30</v>
      </c>
      <c r="M22" s="58"/>
      <c r="N22" s="156" t="str">
        <f>VLOOKUP(B22,'Plantilla publicacion'!$A$3:$M$505,13,0)</f>
        <v>117-GRUPO DE TRABAJO DE DESARROLLO DE TALENTO HUMANO</v>
      </c>
    </row>
    <row r="23" spans="1:14" ht="51" x14ac:dyDescent="0.25">
      <c r="A23" s="5" t="str">
        <f>VLOOKUP(B23,'Plantilla publicacion'!$A$3:$B$490,2,0)</f>
        <v>Actividad propia</v>
      </c>
      <c r="B23" s="139" t="s">
        <v>568</v>
      </c>
      <c r="C23" s="200"/>
      <c r="D23" s="200">
        <f>VLOOKUP(B23,'Plantilla publicacion'!$A$3:$M$490,6,0)</f>
        <v>0</v>
      </c>
      <c r="E23" s="200"/>
      <c r="F23" s="200"/>
      <c r="G23" s="200" t="str">
        <f>VLOOKUP(B23,'Plantilla publicacion'!$A$3:$M$490,7,0)</f>
        <v>N/A</v>
      </c>
      <c r="H23" s="6" t="str">
        <f>VLOOKUP(B23,'Plantilla publicacion'!$A$3:$M$505,8,0)</f>
        <v>Realizar encuesta sociodemográfica con el fin de caracterizar a los servidores e identificar acciones de mejora en pro de la felicidad de los servidores.  (Informe de los resultados de la encuesta / Documento que defina las acciones de mejora a implementar.)</v>
      </c>
      <c r="I23" s="6">
        <f>VLOOKUP(B23,'Plantilla publicacion'!$A$3:$M$505,9,0)</f>
        <v>1</v>
      </c>
      <c r="J23" s="6" t="str">
        <f>VLOOKUP(B23,'Plantilla publicacion'!$A$3:$M$505,10,0)</f>
        <v>Númerica</v>
      </c>
      <c r="K23" s="7" t="str">
        <f>VLOOKUP(B23,'Plantilla publicacion'!$A$3:$M$505,11,0)</f>
        <v>2025-06-03</v>
      </c>
      <c r="L23" s="7" t="str">
        <f>VLOOKUP(B23,'Plantilla publicacion'!$A$3:$M$505,12,0)</f>
        <v>2025-07-01</v>
      </c>
      <c r="M23" s="58"/>
      <c r="N23" s="156" t="str">
        <f>VLOOKUP(B23,'Plantilla publicacion'!$A$3:$M$505,13,0)</f>
        <v>117-GRUPO DE TRABAJO DE DESARROLLO DE TALENTO HUMANO</v>
      </c>
    </row>
    <row r="24" spans="1:14" ht="26.25" thickBot="1" x14ac:dyDescent="0.3">
      <c r="A24" s="5" t="str">
        <f>VLOOKUP(B24,'Plantilla publicacion'!$A$3:$B$490,2,0)</f>
        <v>Actividad propia</v>
      </c>
      <c r="B24" s="140" t="s">
        <v>570</v>
      </c>
      <c r="C24" s="201"/>
      <c r="D24" s="201">
        <f>VLOOKUP(B24,'Plantilla publicacion'!$A$3:$M$490,6,0)</f>
        <v>0</v>
      </c>
      <c r="E24" s="201"/>
      <c r="F24" s="201"/>
      <c r="G24" s="201" t="str">
        <f>VLOOKUP(B24,'Plantilla publicacion'!$A$3:$M$490,7,0)</f>
        <v>N/A</v>
      </c>
      <c r="H24" s="109" t="str">
        <f>VLOOKUP(B24,'Plantilla publicacion'!$A$3:$M$505,8,0)</f>
        <v>Realizar campañas "escuchando tus emociones" (Informe con estadísticas de las personas que participaron de la campaña)</v>
      </c>
      <c r="I24" s="109">
        <f>VLOOKUP(B24,'Plantilla publicacion'!$A$3:$M$505,9,0)</f>
        <v>6</v>
      </c>
      <c r="J24" s="109" t="str">
        <f>VLOOKUP(B24,'Plantilla publicacion'!$A$3:$M$505,10,0)</f>
        <v>Númerica</v>
      </c>
      <c r="K24" s="110" t="str">
        <f>VLOOKUP(B24,'Plantilla publicacion'!$A$3:$M$505,11,0)</f>
        <v>2025-06-03</v>
      </c>
      <c r="L24" s="110" t="str">
        <f>VLOOKUP(B24,'Plantilla publicacion'!$A$3:$M$505,12,0)</f>
        <v>2025-11-28</v>
      </c>
      <c r="M24" s="111"/>
      <c r="N24" s="158" t="str">
        <f>VLOOKUP(B24,'Plantilla publicacion'!$A$3:$M$505,13,0)</f>
        <v>117-GRUPO DE TRABAJO DE DESARROLLO DE TALENTO HUMANO</v>
      </c>
    </row>
    <row r="25" spans="1:14" s="12" customFormat="1" ht="38.25" x14ac:dyDescent="0.25">
      <c r="A25" s="5" t="str">
        <f>VLOOKUP(B25,'Plantilla publicacion'!$A$3:$B$490,2,0)</f>
        <v>Producto</v>
      </c>
      <c r="B25" s="142" t="s">
        <v>572</v>
      </c>
      <c r="C25" s="199" t="str">
        <f>VLOOKUP(B25,'Plantilla publicacion'!$A$3:$R$490,17,0)</f>
        <v>PND - 5-31-5-b- Convergencia regional - Entidades públicas territoriales y nacionales fortalecidas / PES - Transformación Institucional</v>
      </c>
      <c r="D25" s="199" t="str">
        <f>VLOOKUP(B25,'Plantilla publicacion'!$A$3:$M$497,6,0)</f>
        <v>60-Fortalecer el Sistema Integral de Gestión Institucional en el marco del Modelo Integrado de Planeación y gestión para mejorar la prestación del servicio.</v>
      </c>
      <c r="E25" s="199" t="str">
        <f>VLOOKUP(B25,'Plantilla publicacion'!$A$3:$O$490,14,0)</f>
        <v>106-Cumplimiento de productos del PAI asociados a Fortalecer el Sistema Integral de Gestión Institucional para mejorar la prestación del servicio.</v>
      </c>
      <c r="F25" s="199"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199" t="str">
        <f>VLOOKUP(B25,'Plantilla publicacion'!$A$3:$M$497,7,0)</f>
        <v>N/A</v>
      </c>
      <c r="H25" s="15" t="str">
        <f>VLOOKUP(B25,'Plantilla publicacion'!$A$3:$M$505,8,0)</f>
        <v>Documento del Plan Estratégico de Talento Humano, elaborado y publicado  (Plan elaborado y captura de pantalla de la publicación en página web de la SIC e Intrasic)</v>
      </c>
      <c r="I25" s="15">
        <f>VLOOKUP(B25,'Plantilla publicacion'!$A$3:$M$505,9,0)</f>
        <v>1</v>
      </c>
      <c r="J25" s="15" t="str">
        <f>VLOOKUP(B25,'Plantilla publicacion'!$A$3:$M$505,10,0)</f>
        <v>Númerica</v>
      </c>
      <c r="K25" s="187" t="str">
        <f>VLOOKUP(B25,'Plantilla publicacion'!$A$3:$M$505,11,0)</f>
        <v>2025-01-20</v>
      </c>
      <c r="L25" s="187" t="str">
        <f>VLOOKUP(B25,'Plantilla publicacion'!$A$3:$M$505,12,0)</f>
        <v>2025-02-28</v>
      </c>
      <c r="M25" s="15" t="str">
        <f>IF(ISERROR(VLOOKUP(B25,'Plantilla publicacion'!$A$3:$P$490,16,0)),"NA",VLOOKUP(B25,'Plantilla publicacion'!$A$3:$P$490,16,0))</f>
        <v>PES_20240073 / DECRETO 612</v>
      </c>
      <c r="N25" s="143" t="str">
        <f>VLOOKUP(B25,'Plantilla publicacion'!$A$3:$M$505,13,0)</f>
        <v>117-GRUPO DE TRABAJO DE DESARROLLO DE TALENTO HUMANO</v>
      </c>
    </row>
    <row r="26" spans="1:14" ht="25.5" x14ac:dyDescent="0.25">
      <c r="A26" s="5" t="str">
        <f>VLOOKUP(B26,'Plantilla publicacion'!$A$3:$B$490,2,0)</f>
        <v>Actividad propia</v>
      </c>
      <c r="B26" s="139" t="s">
        <v>574</v>
      </c>
      <c r="C26" s="200"/>
      <c r="D26" s="200">
        <f>VLOOKUP(B26,'Plantilla publicacion'!$A$3:$M$490,6,0)</f>
        <v>0</v>
      </c>
      <c r="E26" s="200"/>
      <c r="F26" s="200"/>
      <c r="G26" s="200" t="str">
        <f>VLOOKUP(B26,'Plantilla publicacion'!$A$3:$M$490,7,0)</f>
        <v>N/A</v>
      </c>
      <c r="H26" s="6" t="str">
        <f>VLOOKUP(B26,'Plantilla publicacion'!$A$3:$M$505,8,0)</f>
        <v>Elaborar el documento del Plan Estratégico de Talento Humano (Documento del plan/único entregable)</v>
      </c>
      <c r="I26" s="6">
        <f>VLOOKUP(B26,'Plantilla publicacion'!$A$3:$M$505,9,0)</f>
        <v>1</v>
      </c>
      <c r="J26" s="6" t="str">
        <f>VLOOKUP(B26,'Plantilla publicacion'!$A$3:$M$505,10,0)</f>
        <v>Númerica</v>
      </c>
      <c r="K26" s="7" t="str">
        <f>VLOOKUP(B26,'Plantilla publicacion'!$A$3:$M$505,11,0)</f>
        <v>2025-01-20</v>
      </c>
      <c r="L26" s="7" t="str">
        <f>VLOOKUP(B26,'Plantilla publicacion'!$A$3:$M$505,12,0)</f>
        <v>2025-01-31</v>
      </c>
      <c r="M26" s="58"/>
      <c r="N26" s="156" t="str">
        <f>VLOOKUP(B26,'Plantilla publicacion'!$A$3:$M$505,13,0)</f>
        <v>117-GRUPO DE TRABAJO DE DESARROLLO DE TALENTO HUMANO</v>
      </c>
    </row>
    <row r="27" spans="1:14" ht="26.25" thickBot="1" x14ac:dyDescent="0.3">
      <c r="A27" s="5" t="str">
        <f>VLOOKUP(B27,'Plantilla publicacion'!$A$3:$B$490,2,0)</f>
        <v>Actividad propia</v>
      </c>
      <c r="B27" s="157" t="s">
        <v>576</v>
      </c>
      <c r="C27" s="201"/>
      <c r="D27" s="201">
        <f>VLOOKUP(B27,'Plantilla publicacion'!$A$3:$M$490,6,0)</f>
        <v>0</v>
      </c>
      <c r="E27" s="201"/>
      <c r="F27" s="201"/>
      <c r="G27" s="201" t="str">
        <f>VLOOKUP(B27,'Plantilla publicacion'!$A$3:$M$490,7,0)</f>
        <v>N/A</v>
      </c>
      <c r="H27" s="11" t="str">
        <f>VLOOKUP(B27,'Plantilla publicacion'!$A$3:$M$505,8,0)</f>
        <v>Publicar el Plan Estratégico de Talento Humano  (Captura de pantalla de la publicación en página web de la SIC e Intrasic)</v>
      </c>
      <c r="I27" s="11">
        <f>VLOOKUP(B27,'Plantilla publicacion'!$A$3:$M$505,9,0)</f>
        <v>1</v>
      </c>
      <c r="J27" s="11" t="str">
        <f>VLOOKUP(B27,'Plantilla publicacion'!$A$3:$M$505,10,0)</f>
        <v>Númerica</v>
      </c>
      <c r="K27" s="113" t="str">
        <f>VLOOKUP(B27,'Plantilla publicacion'!$A$3:$M$505,11,0)</f>
        <v>2025-02-03</v>
      </c>
      <c r="L27" s="113" t="str">
        <f>VLOOKUP(B27,'Plantilla publicacion'!$A$3:$M$505,12,0)</f>
        <v>2025-02-28</v>
      </c>
      <c r="M27" s="111"/>
      <c r="N27" s="158" t="str">
        <f>VLOOKUP(B27,'Plantilla publicacion'!$A$3:$M$505,13,0)</f>
        <v>117-GRUPO DE TRABAJO DE DESARROLLO DE TALENTO HUMANO</v>
      </c>
    </row>
    <row r="28" spans="1:14" s="12" customFormat="1" ht="25.5" x14ac:dyDescent="0.25">
      <c r="A28" s="5" t="str">
        <f>VLOOKUP(B28,'Plantilla publicacion'!$A$3:$B$490,2,0)</f>
        <v>Producto</v>
      </c>
      <c r="B28" s="101" t="s">
        <v>578</v>
      </c>
      <c r="C28" s="199" t="str">
        <f>VLOOKUP(B28,'Plantilla publicacion'!$A$3:$R$490,17,0)</f>
        <v>PND - 5-31-5-b- Convergencia regional - Entidades públicas territoriales y nacionales fortalecidas / PES - Transformación Institucional</v>
      </c>
      <c r="D28" s="199" t="str">
        <f>VLOOKUP(B28,'Plantilla publicacion'!$A$3:$M$497,6,0)</f>
        <v>60-Fortalecer el Sistema Integral de Gestión Institucional en el marco del Modelo Integrado de Planeación y gestión para mejorar la prestación del servicio.</v>
      </c>
      <c r="E28" s="199" t="str">
        <f>VLOOKUP(B28,'Plantilla publicacion'!$A$3:$O$490,14,0)</f>
        <v>106-Cumplimiento de productos del PAI asociados a Fortalecer el Sistema Integral de Gestión Institucional para mejorar la prestación del servicio.</v>
      </c>
      <c r="F28" s="199" t="str">
        <f>VLOOKUP(B28,'Plantilla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199" t="str">
        <f>VLOOKUP(B28,'Plantilla publicacion'!$A$3:$M$497,7,0)</f>
        <v>N/A</v>
      </c>
      <c r="H28" s="103" t="str">
        <f>VLOOKUP(B28,'Plantilla publicacion'!$A$3:$M$505,8,0)</f>
        <v>Objetivo de mejora Empresas Familiarmente responsables efr, cumplidos (Informe consolidado de cumplimiento de objetivos de mejora, único entregable)</v>
      </c>
      <c r="I28" s="103">
        <f>VLOOKUP(B28,'Plantilla publicacion'!$A$3:$M$505,9,0)</f>
        <v>1</v>
      </c>
      <c r="J28" s="103" t="str">
        <f>VLOOKUP(B28,'Plantilla publicacion'!$A$3:$M$505,10,0)</f>
        <v>Númerica</v>
      </c>
      <c r="K28" s="188" t="str">
        <f>VLOOKUP(B28,'Plantilla publicacion'!$A$3:$M$505,11,0)</f>
        <v>2025-01-20</v>
      </c>
      <c r="L28" s="188" t="str">
        <f>VLOOKUP(B28,'Plantilla publicacion'!$A$3:$M$505,12,0)</f>
        <v>2025-12-22</v>
      </c>
      <c r="M28" s="15">
        <f>IF(ISERROR(VLOOKUP(B28,'Plantilla publicacion'!$A$3:$P$490,16,0)),"NA",VLOOKUP(B28,'Plantilla publicacion'!$A$3:$P$490,16,0))</f>
        <v>0</v>
      </c>
      <c r="N28" s="143" t="str">
        <f>VLOOKUP(B28,'Plantilla publicacion'!$A$3:$M$505,13,0)</f>
        <v>117-GRUPO DE TRABAJO DE DESARROLLO DE TALENTO HUMANO</v>
      </c>
    </row>
    <row r="29" spans="1:14" ht="38.25" x14ac:dyDescent="0.25">
      <c r="A29" s="5" t="str">
        <f>VLOOKUP(B29,'Plantilla publicacion'!$A$3:$B$490,2,0)</f>
        <v>Actividad propia</v>
      </c>
      <c r="B29" s="139" t="s">
        <v>580</v>
      </c>
      <c r="C29" s="200"/>
      <c r="D29" s="200">
        <f>VLOOKUP(B29,'Plantilla publicacion'!$A$3:$M$490,6,0)</f>
        <v>0</v>
      </c>
      <c r="E29" s="200"/>
      <c r="F29" s="200"/>
      <c r="G29" s="200" t="str">
        <f>VLOOKUP(B29,'Plantilla publicacion'!$A$3:$M$490,7,0)</f>
        <v>N/A</v>
      </c>
      <c r="H29" s="6" t="str">
        <f>VLOOKUP(B29,'Plantilla publicacion'!$A$3:$M$505,8,0)</f>
        <v>Establecer plan de trabajo con acciones, fechas y responsables, para el cumplimiento de los objetivos de mejora efr   (Plan de trabajo / único entregable)</v>
      </c>
      <c r="I29" s="6">
        <f>VLOOKUP(B29,'Plantilla publicacion'!$A$3:$M$505,9,0)</f>
        <v>1</v>
      </c>
      <c r="J29" s="6" t="str">
        <f>VLOOKUP(B29,'Plantilla publicacion'!$A$3:$M$505,10,0)</f>
        <v>Númerica</v>
      </c>
      <c r="K29" s="7" t="str">
        <f>VLOOKUP(B29,'Plantilla publicacion'!$A$3:$M$505,11,0)</f>
        <v>2025-01-20</v>
      </c>
      <c r="L29" s="7" t="str">
        <f>VLOOKUP(B29,'Plantilla publicacion'!$A$3:$M$505,12,0)</f>
        <v>2025-01-31</v>
      </c>
      <c r="M29" s="58"/>
      <c r="N29" s="156" t="str">
        <f>VLOOKUP(B29,'Plantilla publicacion'!$A$3:$M$505,13,0)</f>
        <v>117-GRUPO DE TRABAJO DE DESARROLLO DE TALENTO HUMANO</v>
      </c>
    </row>
    <row r="30" spans="1:14" ht="39" thickBot="1" x14ac:dyDescent="0.3">
      <c r="A30" s="5" t="str">
        <f>VLOOKUP(B30,'Plantilla publicacion'!$A$3:$B$490,2,0)</f>
        <v>Actividad propia</v>
      </c>
      <c r="B30" s="140" t="s">
        <v>581</v>
      </c>
      <c r="C30" s="201"/>
      <c r="D30" s="201">
        <f>VLOOKUP(B30,'Plantilla publicacion'!$A$3:$M$490,6,0)</f>
        <v>0</v>
      </c>
      <c r="E30" s="201"/>
      <c r="F30" s="201"/>
      <c r="G30" s="201" t="str">
        <f>VLOOKUP(B30,'Plantilla publicacion'!$A$3:$M$490,7,0)</f>
        <v>N/A</v>
      </c>
      <c r="H30" s="109" t="str">
        <f>VLOOKUP(B30,'Plantilla publicacion'!$A$3:$M$505,8,0)</f>
        <v>Ejecutar el plan de trabajo para el cumplimiento de los objetivos de mejora efr  (Informes trimestrales (4) de seguimiento y soportes documentales de cumplimiento)</v>
      </c>
      <c r="I30" s="109">
        <f>VLOOKUP(B30,'Plantilla publicacion'!$A$3:$M$505,9,0)</f>
        <v>100</v>
      </c>
      <c r="J30" s="109" t="str">
        <f>VLOOKUP(B30,'Plantilla publicacion'!$A$3:$M$505,10,0)</f>
        <v>Porcentual</v>
      </c>
      <c r="K30" s="110" t="str">
        <f>VLOOKUP(B30,'Plantilla publicacion'!$A$3:$M$505,11,0)</f>
        <v>2025-02-03</v>
      </c>
      <c r="L30" s="110" t="str">
        <f>VLOOKUP(B30,'Plantilla publicacion'!$A$3:$M$505,12,0)</f>
        <v>2025-12-22</v>
      </c>
      <c r="M30" s="111"/>
      <c r="N30" s="158" t="str">
        <f>VLOOKUP(B30,'Plantilla publicacion'!$A$3:$M$505,13,0)</f>
        <v>117-GRUPO DE TRABAJO DE DESARROLLO DE TALENTO HUMANO</v>
      </c>
    </row>
    <row r="31" spans="1:14" s="12" customFormat="1" ht="25.5" x14ac:dyDescent="0.25">
      <c r="A31" s="5" t="str">
        <f>VLOOKUP(B31,'Plantilla publicacion'!$A$3:$B$490,2,0)</f>
        <v>Producto</v>
      </c>
      <c r="B31" s="142" t="s">
        <v>583</v>
      </c>
      <c r="C31" s="199" t="str">
        <f>VLOOKUP(B31,'Plantilla publicacion'!$A$3:$R$490,17,0)</f>
        <v>PND - 5-31-5-b- Convergencia regional - Entidades públicas territoriales y nacionales fortalecidas / PES - Transformación Institucional</v>
      </c>
      <c r="D31" s="199" t="str">
        <f>VLOOKUP(B31,'Plantilla publicacion'!$A$3:$M$497,6,0)</f>
        <v>60-Fortalecer el Sistema Integral de Gestión Institucional en el marco del Modelo Integrado de Planeación y gestión para mejorar la prestación del servicio.</v>
      </c>
      <c r="E31" s="199" t="str">
        <f>VLOOKUP(B31,'Plantilla publicacion'!$A$3:$O$490,14,0)</f>
        <v>106-Cumplimiento de productos del PAI asociados a Fortalecer el Sistema Integral de Gestión Institucional para mejorar la prestación del servicio.</v>
      </c>
      <c r="F31" s="199" t="str">
        <f>VLOOKUP(B31,'Plantilla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199" t="str">
        <f>VLOOKUP(B31,'Plantilla publicacion'!$A$3:$M$497,7,0)</f>
        <v>FUNCIONAMIENTO</v>
      </c>
      <c r="H31" s="15" t="str">
        <f>VLOOKUP(B31,'Plantilla publicacion'!$A$3:$M$505,8,0)</f>
        <v>Plan de Bienestar Social y Estímulos, elaborado y ejecutado (Informe semestral de la ejecución del plan / único entregable)</v>
      </c>
      <c r="I31" s="15">
        <f>VLOOKUP(B31,'Plantilla publicacion'!$A$3:$M$505,9,0)</f>
        <v>100</v>
      </c>
      <c r="J31" s="15" t="str">
        <f>VLOOKUP(B31,'Plantilla publicacion'!$A$3:$M$505,10,0)</f>
        <v>Porcentual</v>
      </c>
      <c r="K31" s="187" t="str">
        <f>VLOOKUP(B31,'Plantilla publicacion'!$A$3:$M$505,11,0)</f>
        <v>2025-01-13</v>
      </c>
      <c r="L31" s="187" t="str">
        <f>VLOOKUP(B31,'Plantilla publicacion'!$A$3:$M$505,12,0)</f>
        <v>2025-12-22</v>
      </c>
      <c r="M31" s="15" t="str">
        <f>IF(ISERROR(VLOOKUP(B31,'Plantilla publicacion'!$A$3:$P$490,16,0)),"NA",VLOOKUP(B31,'Plantilla publicacion'!$A$3:$P$490,16,0))</f>
        <v>DECRETO 612</v>
      </c>
      <c r="N31" s="143" t="str">
        <f>VLOOKUP(B31,'Plantilla publicacion'!$A$3:$M$505,13,0)</f>
        <v>117-GRUPO DE TRABAJO DE DESARROLLO DE TALENTO HUMANO</v>
      </c>
    </row>
    <row r="32" spans="1:14" ht="51" x14ac:dyDescent="0.25">
      <c r="A32" s="5" t="str">
        <f>VLOOKUP(B32,'Plantilla publicacion'!$A$3:$B$490,2,0)</f>
        <v>Actividad propia</v>
      </c>
      <c r="B32" s="139" t="s">
        <v>585</v>
      </c>
      <c r="C32" s="200"/>
      <c r="D32" s="200">
        <f>VLOOKUP(B32,'Plantilla publicacion'!$A$3:$M$490,6,0)</f>
        <v>0</v>
      </c>
      <c r="E32" s="200"/>
      <c r="F32" s="200"/>
      <c r="G32" s="200" t="str">
        <f>VLOOKUP(B32,'Plantilla publicacion'!$A$3:$M$490,7,0)</f>
        <v>N/A</v>
      </c>
      <c r="H32" s="6" t="str">
        <f>VLOOKUP(B32,'Plantilla publicacion'!$A$3:$M$505,8,0)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6">
        <f>VLOOKUP(B32,'Plantilla publicacion'!$A$3:$M$505,9,0)</f>
        <v>1</v>
      </c>
      <c r="J32" s="6" t="str">
        <f>VLOOKUP(B32,'Plantilla publicacion'!$A$3:$M$505,10,0)</f>
        <v>Númerica</v>
      </c>
      <c r="K32" s="7" t="str">
        <f>VLOOKUP(B32,'Plantilla publicacion'!$A$3:$M$505,11,0)</f>
        <v>2025-01-13</v>
      </c>
      <c r="L32" s="7" t="str">
        <f>VLOOKUP(B32,'Plantilla publicacion'!$A$3:$M$505,12,0)</f>
        <v>2025-01-31</v>
      </c>
      <c r="M32" s="58"/>
      <c r="N32" s="156" t="str">
        <f>VLOOKUP(B32,'Plantilla publicacion'!$A$3:$M$505,13,0)</f>
        <v>117-GRUPO DE TRABAJO DE DESARROLLO DE TALENTO HUMANO</v>
      </c>
    </row>
    <row r="33" spans="1:14" ht="38.25" x14ac:dyDescent="0.25">
      <c r="A33" s="5" t="str">
        <f>VLOOKUP(B33,'Plantilla publicacion'!$A$3:$B$490,2,0)</f>
        <v>Actividad propia</v>
      </c>
      <c r="B33" s="139" t="s">
        <v>587</v>
      </c>
      <c r="C33" s="200"/>
      <c r="D33" s="200">
        <f>VLOOKUP(B33,'Plantilla publicacion'!$A$3:$M$490,6,0)</f>
        <v>0</v>
      </c>
      <c r="E33" s="200"/>
      <c r="F33" s="200"/>
      <c r="G33" s="200" t="str">
        <f>VLOOKUP(B33,'Plantilla publicacion'!$A$3:$M$490,7,0)</f>
        <v>N/A</v>
      </c>
      <c r="H33" s="6" t="str">
        <f>VLOOKUP(B33,'Plantilla publicacion'!$A$3:$M$505,8,0)</f>
        <v>Realizar la Resolución de adopción del plan de bienestar social y Estímulos  y publicar el plan aprobado en la página web e intrasic (Resolución adoptando el Plan de Bienestar Social y Estímulos y  Soporte de publicación del plan)</v>
      </c>
      <c r="I33" s="6">
        <f>VLOOKUP(B33,'Plantilla publicacion'!$A$3:$M$505,9,0)</f>
        <v>1</v>
      </c>
      <c r="J33" s="6" t="str">
        <f>VLOOKUP(B33,'Plantilla publicacion'!$A$3:$M$505,10,0)</f>
        <v>Númerica</v>
      </c>
      <c r="K33" s="7" t="str">
        <f>VLOOKUP(B33,'Plantilla publicacion'!$A$3:$M$505,11,0)</f>
        <v>2025-01-13</v>
      </c>
      <c r="L33" s="7" t="str">
        <f>VLOOKUP(B33,'Plantilla publicacion'!$A$3:$M$505,12,0)</f>
        <v>2025-01-31</v>
      </c>
      <c r="M33" s="58"/>
      <c r="N33" s="156" t="str">
        <f>VLOOKUP(B33,'Plantilla publicacion'!$A$3:$M$505,13,0)</f>
        <v>117-GRUPO DE TRABAJO DE DESARROLLO DE TALENTO HUMANO</v>
      </c>
    </row>
    <row r="34" spans="1:14" ht="51.75" thickBot="1" x14ac:dyDescent="0.3">
      <c r="A34" s="5" t="str">
        <f>VLOOKUP(B34,'Plantilla publicacion'!$A$3:$B$490,2,0)</f>
        <v>Actividad propia</v>
      </c>
      <c r="B34" s="157" t="s">
        <v>589</v>
      </c>
      <c r="C34" s="201"/>
      <c r="D34" s="201">
        <f>VLOOKUP(B34,'Plantilla publicacion'!$A$3:$M$490,6,0)</f>
        <v>0</v>
      </c>
      <c r="E34" s="201"/>
      <c r="F34" s="201"/>
      <c r="G34" s="201" t="str">
        <f>VLOOKUP(B34,'Plantilla publicacion'!$A$3:$M$490,7,0)</f>
        <v>N/A</v>
      </c>
      <c r="H34" s="11" t="str">
        <f>VLOOKUP(B34,'Plantilla publicacion'!$A$3:$M$505,8,0)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11">
        <f>VLOOKUP(B34,'Plantilla publicacion'!$A$3:$M$505,9,0)</f>
        <v>100</v>
      </c>
      <c r="J34" s="11" t="str">
        <f>VLOOKUP(B34,'Plantilla publicacion'!$A$3:$M$505,10,0)</f>
        <v>Porcentual</v>
      </c>
      <c r="K34" s="113" t="str">
        <f>VLOOKUP(B34,'Plantilla publicacion'!$A$3:$M$505,11,0)</f>
        <v>2025-02-03</v>
      </c>
      <c r="L34" s="113" t="str">
        <f>VLOOKUP(B34,'Plantilla publicacion'!$A$3:$M$505,12,0)</f>
        <v>2025-12-22</v>
      </c>
      <c r="M34" s="111"/>
      <c r="N34" s="158" t="str">
        <f>VLOOKUP(B34,'Plantilla publicacion'!$A$3:$M$505,13,0)</f>
        <v>117-GRUPO DE TRABAJO DE DESARROLLO DE TALENTO HUMANO</v>
      </c>
    </row>
    <row r="35" spans="1:14" s="12" customFormat="1" ht="25.5" x14ac:dyDescent="0.25">
      <c r="A35" s="5" t="str">
        <f>VLOOKUP(B35,'Plantilla publicacion'!$A$3:$B$490,2,0)</f>
        <v>Producto</v>
      </c>
      <c r="B35" s="101" t="s">
        <v>590</v>
      </c>
      <c r="C35" s="199" t="str">
        <f>VLOOKUP(B35,'Plantilla publicacion'!$A$3:$R$490,17,0)</f>
        <v>PND - 5-31-5-b- Convergencia regional - Entidades públicas territoriales y nacionales fortalecidas / PES - Transformación Institucional</v>
      </c>
      <c r="D35" s="199" t="str">
        <f>VLOOKUP(B35,'Plantilla publicacion'!$A$3:$M$497,6,0)</f>
        <v>60-Fortalecer el Sistema Integral de Gestión Institucional en el marco del Modelo Integrado de Planeación y gestión para mejorar la prestación del servicio.</v>
      </c>
      <c r="E35" s="199" t="str">
        <f>VLOOKUP(B35,'Plantilla publicacion'!$A$3:$O$490,14,0)</f>
        <v>106-Cumplimiento de productos del PAI asociados a Fortalecer el Sistema Integral de Gestión Institucional para mejorar la prestación del servicio.</v>
      </c>
      <c r="F35" s="199" t="str">
        <f>VLOOKUP(B35,'Plantilla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199" t="str">
        <f>VLOOKUP(B35,'Plantilla publicacion'!$A$3:$M$497,7,0)</f>
        <v>FUNCIONAMIENTO</v>
      </c>
      <c r="H35" s="103" t="str">
        <f>VLOOKUP(B35,'Plantilla publicacion'!$A$3:$M$505,8,0)</f>
        <v>Plan de Capacitación, elaborado y ejecutado  (Informe semestral de la ejecución del plan)</v>
      </c>
      <c r="I35" s="103">
        <f>VLOOKUP(B35,'Plantilla publicacion'!$A$3:$M$505,9,0)</f>
        <v>100</v>
      </c>
      <c r="J35" s="103" t="str">
        <f>VLOOKUP(B35,'Plantilla publicacion'!$A$3:$M$505,10,0)</f>
        <v>Porcentual</v>
      </c>
      <c r="K35" s="188" t="str">
        <f>VLOOKUP(B35,'Plantilla publicacion'!$A$3:$M$505,11,0)</f>
        <v>2025-01-13</v>
      </c>
      <c r="L35" s="188" t="str">
        <f>VLOOKUP(B35,'Plantilla publicacion'!$A$3:$M$505,12,0)</f>
        <v>2025-12-22</v>
      </c>
      <c r="M35" s="15" t="str">
        <f>IF(ISERROR(VLOOKUP(B35,'Plantilla publicacion'!$A$3:$P$490,16,0)),"NA",VLOOKUP(B35,'Plantilla publicacion'!$A$3:$P$490,16,0))</f>
        <v>DECRETO 612</v>
      </c>
      <c r="N35" s="143" t="str">
        <f>VLOOKUP(B35,'Plantilla publicacion'!$A$3:$M$505,13,0)</f>
        <v>117-GRUPO DE TRABAJO DE DESARROLLO DE TALENTO HUMANO</v>
      </c>
    </row>
    <row r="36" spans="1:14" ht="38.25" x14ac:dyDescent="0.25">
      <c r="A36" s="5" t="str">
        <f>VLOOKUP(B36,'Plantilla publicacion'!$A$3:$B$490,2,0)</f>
        <v>Actividad propia</v>
      </c>
      <c r="B36" s="139" t="s">
        <v>592</v>
      </c>
      <c r="C36" s="200"/>
      <c r="D36" s="200">
        <f>VLOOKUP(B36,'Plantilla publicacion'!$A$3:$M$490,6,0)</f>
        <v>0</v>
      </c>
      <c r="E36" s="200"/>
      <c r="F36" s="200"/>
      <c r="G36" s="200" t="str">
        <f>VLOOKUP(B36,'Plantilla publicacion'!$A$3:$M$490,7,0)</f>
        <v>N/A</v>
      </c>
      <c r="H36" s="6" t="str">
        <f>VLOOKUP(B36,'Plantilla publicacion'!$A$3:$M$505,8,0)</f>
        <v>Elaborar y presentar para aprobación del Comité Institucional de Gestión y desempeño la propuesta de plan de capacitación (Acta de Comité Institucional de Gestión y Desempeño aprobando el Plan de Capacitación único entregable)</v>
      </c>
      <c r="I36" s="6">
        <f>VLOOKUP(B36,'Plantilla publicacion'!$A$3:$M$505,9,0)</f>
        <v>1</v>
      </c>
      <c r="J36" s="6" t="str">
        <f>VLOOKUP(B36,'Plantilla publicacion'!$A$3:$M$505,10,0)</f>
        <v>Númerica</v>
      </c>
      <c r="K36" s="7" t="str">
        <f>VLOOKUP(B36,'Plantilla publicacion'!$A$3:$M$505,11,0)</f>
        <v>2025-01-13</v>
      </c>
      <c r="L36" s="7" t="str">
        <f>VLOOKUP(B36,'Plantilla publicacion'!$A$3:$M$505,12,0)</f>
        <v>2025-01-31</v>
      </c>
      <c r="M36" s="58"/>
      <c r="N36" s="156" t="str">
        <f>VLOOKUP(B36,'Plantilla publicacion'!$A$3:$M$505,13,0)</f>
        <v>117-GRUPO DE TRABAJO DE DESARROLLO DE TALENTO HUMANO</v>
      </c>
    </row>
    <row r="37" spans="1:14" ht="38.25" x14ac:dyDescent="0.25">
      <c r="A37" s="5" t="str">
        <f>VLOOKUP(B37,'Plantilla publicacion'!$A$3:$B$490,2,0)</f>
        <v>Actividad propia</v>
      </c>
      <c r="B37" s="139" t="s">
        <v>594</v>
      </c>
      <c r="C37" s="200"/>
      <c r="D37" s="200">
        <f>VLOOKUP(B37,'Plantilla publicacion'!$A$3:$M$490,6,0)</f>
        <v>0</v>
      </c>
      <c r="E37" s="200"/>
      <c r="F37" s="200"/>
      <c r="G37" s="200" t="str">
        <f>VLOOKUP(B37,'Plantilla publicacion'!$A$3:$M$490,7,0)</f>
        <v>N/A</v>
      </c>
      <c r="H37" s="6" t="str">
        <f>VLOOKUP(B37,'Plantilla publicacion'!$A$3:$M$505,8,0)</f>
        <v>Realizar la Resolución de adopción del plan de capacitación y publicar el plan aprobado en la página web e intrasic (Resolución adoptando el Plan de Capacitación-único entregable)</v>
      </c>
      <c r="I37" s="6">
        <f>VLOOKUP(B37,'Plantilla publicacion'!$A$3:$M$505,9,0)</f>
        <v>1</v>
      </c>
      <c r="J37" s="6" t="str">
        <f>VLOOKUP(B37,'Plantilla publicacion'!$A$3:$M$505,10,0)</f>
        <v>Númerica</v>
      </c>
      <c r="K37" s="7" t="str">
        <f>VLOOKUP(B37,'Plantilla publicacion'!$A$3:$M$505,11,0)</f>
        <v>2025-01-13</v>
      </c>
      <c r="L37" s="7" t="str">
        <f>VLOOKUP(B37,'Plantilla publicacion'!$A$3:$M$505,12,0)</f>
        <v>2025-01-31</v>
      </c>
      <c r="M37" s="58"/>
      <c r="N37" s="156" t="str">
        <f>VLOOKUP(B37,'Plantilla publicacion'!$A$3:$M$505,13,0)</f>
        <v>117-GRUPO DE TRABAJO DE DESARROLLO DE TALENTO HUMANO</v>
      </c>
    </row>
    <row r="38" spans="1:14" ht="39" thickBot="1" x14ac:dyDescent="0.3">
      <c r="A38" s="5" t="str">
        <f>VLOOKUP(B38,'Plantilla publicacion'!$A$3:$B$490,2,0)</f>
        <v>Actividad propia</v>
      </c>
      <c r="B38" s="140" t="s">
        <v>596</v>
      </c>
      <c r="C38" s="201"/>
      <c r="D38" s="201">
        <f>VLOOKUP(B38,'Plantilla publicacion'!$A$3:$M$490,6,0)</f>
        <v>0</v>
      </c>
      <c r="E38" s="201"/>
      <c r="F38" s="201"/>
      <c r="G38" s="201" t="str">
        <f>VLOOKUP(B38,'Plantilla publicacion'!$A$3:$M$490,7,0)</f>
        <v>N/A</v>
      </c>
      <c r="H38" s="109" t="str">
        <f>VLOOKUP(B38,'Plantilla publicacion'!$A$3:$M$505,8,0)</f>
        <v>Ejecutar el  plan de Capacitación (Listas de asistencia cuando aplique, captura de pantalla de la reunión de capacitaciones cuando aplique e informe semestral de las actividades realizadas)</v>
      </c>
      <c r="I38" s="109">
        <f>VLOOKUP(B38,'Plantilla publicacion'!$A$3:$M$505,9,0)</f>
        <v>100</v>
      </c>
      <c r="J38" s="109" t="str">
        <f>VLOOKUP(B38,'Plantilla publicacion'!$A$3:$M$505,10,0)</f>
        <v>Porcentual</v>
      </c>
      <c r="K38" s="110" t="str">
        <f>VLOOKUP(B38,'Plantilla publicacion'!$A$3:$M$505,11,0)</f>
        <v>2025-02-03</v>
      </c>
      <c r="L38" s="110" t="str">
        <f>VLOOKUP(B38,'Plantilla publicacion'!$A$3:$M$505,12,0)</f>
        <v>2025-12-22</v>
      </c>
      <c r="M38" s="111"/>
      <c r="N38" s="158" t="str">
        <f>VLOOKUP(B38,'Plantilla publicacion'!$A$3:$M$505,13,0)</f>
        <v>117-GRUPO DE TRABAJO DE DESARROLLO DE TALENTO HUMANO</v>
      </c>
    </row>
    <row r="39" spans="1:14" s="12" customFormat="1" ht="25.5" x14ac:dyDescent="0.25">
      <c r="A39" s="5" t="str">
        <f>VLOOKUP(B39,'Plantilla publicacion'!$A$3:$B$490,2,0)</f>
        <v>Producto</v>
      </c>
      <c r="B39" s="101" t="s">
        <v>597</v>
      </c>
      <c r="C39" s="199" t="str">
        <f>VLOOKUP(B39,'Plantilla publicacion'!$A$3:$R$490,17,0)</f>
        <v>PND - 5-31-5-b- Convergencia regional - Entidades públicas territoriales y nacionales fortalecidas / PES - Transformación Institucional</v>
      </c>
      <c r="D39" s="199" t="str">
        <f>VLOOKUP(B39,'Plantilla publicacion'!$A$3:$M$497,6,0)</f>
        <v>60-Fortalecer el Sistema Integral de Gestión Institucional en el marco del Modelo Integrado de Planeación y gestión para mejorar la prestación del servicio.</v>
      </c>
      <c r="E39" s="199" t="str">
        <f>VLOOKUP(B39,'Plantilla publicacion'!$A$3:$O$490,14,0)</f>
        <v>106-Cumplimiento de productos del PAI asociados a Fortalecer el Sistema Integral de Gestión Institucional para mejorar la prestación del servicio.</v>
      </c>
      <c r="F39" s="199" t="str">
        <f>VLOOKUP(B39,'Plantilla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199" t="str">
        <f>VLOOKUP(B39,'Plantilla publicacion'!$A$3:$M$497,7,0)</f>
        <v>FUNCIONAMIENTO</v>
      </c>
      <c r="H39" s="103" t="str">
        <f>VLOOKUP(B39,'Plantilla publicacion'!$A$3:$M$505,8,0)</f>
        <v>Plan de Seguridad y salud en el Trabajo SST, elaborado y ejecutado  (Informe semestral de la ejecución del plan)</v>
      </c>
      <c r="I39" s="103">
        <f>VLOOKUP(B39,'Plantilla publicacion'!$A$3:$M$505,9,0)</f>
        <v>100</v>
      </c>
      <c r="J39" s="103" t="str">
        <f>VLOOKUP(B39,'Plantilla publicacion'!$A$3:$M$505,10,0)</f>
        <v>Porcentual</v>
      </c>
      <c r="K39" s="188" t="str">
        <f>VLOOKUP(B39,'Plantilla publicacion'!$A$3:$M$505,11,0)</f>
        <v>2025-01-13</v>
      </c>
      <c r="L39" s="188" t="str">
        <f>VLOOKUP(B39,'Plantilla publicacion'!$A$3:$M$505,12,0)</f>
        <v>2025-12-22</v>
      </c>
      <c r="M39" s="15" t="str">
        <f>IF(ISERROR(VLOOKUP(B39,'Plantilla publicacion'!$A$3:$P$490,16,0)),"NA",VLOOKUP(B39,'Plantilla publicacion'!$A$3:$P$490,16,0))</f>
        <v>DECRETO 612</v>
      </c>
      <c r="N39" s="143" t="str">
        <f>VLOOKUP(B39,'Plantilla publicacion'!$A$3:$M$505,13,0)</f>
        <v>117-GRUPO DE TRABAJO DE DESARROLLO DE TALENTO HUMANO</v>
      </c>
    </row>
    <row r="40" spans="1:14" ht="25.5" x14ac:dyDescent="0.25">
      <c r="A40" s="5" t="str">
        <f>VLOOKUP(B40,'Plantilla publicacion'!$A$3:$B$490,2,0)</f>
        <v>Actividad propia</v>
      </c>
      <c r="B40" s="139" t="s">
        <v>599</v>
      </c>
      <c r="C40" s="200"/>
      <c r="D40" s="200">
        <f>VLOOKUP(B40,'Plantilla publicacion'!$A$3:$M$490,6,0)</f>
        <v>0</v>
      </c>
      <c r="E40" s="200"/>
      <c r="F40" s="200"/>
      <c r="G40" s="200" t="str">
        <f>VLOOKUP(B40,'Plantilla publicacion'!$A$3:$M$490,7,0)</f>
        <v>N/A</v>
      </c>
      <c r="H40" s="6" t="str">
        <f>VLOOKUP(B40,'Plantilla publicacion'!$A$3:$M$505,8,0)</f>
        <v>Realizar la resolución de adopción del Plan de SST  (Resolución adoptando el Plan de SST-único entregable)</v>
      </c>
      <c r="I40" s="6">
        <f>VLOOKUP(B40,'Plantilla publicacion'!$A$3:$M$505,9,0)</f>
        <v>1</v>
      </c>
      <c r="J40" s="6" t="str">
        <f>VLOOKUP(B40,'Plantilla publicacion'!$A$3:$M$505,10,0)</f>
        <v>Porcentual</v>
      </c>
      <c r="K40" s="7" t="str">
        <f>VLOOKUP(B40,'Plantilla publicacion'!$A$3:$M$505,11,0)</f>
        <v>2025-01-13</v>
      </c>
      <c r="L40" s="7" t="str">
        <f>VLOOKUP(B40,'Plantilla publicacion'!$A$3:$M$505,12,0)</f>
        <v>2025-01-31</v>
      </c>
      <c r="M40" s="58"/>
      <c r="N40" s="156" t="str">
        <f>VLOOKUP(B40,'Plantilla publicacion'!$A$3:$M$505,13,0)</f>
        <v>117-GRUPO DE TRABAJO DE DESARROLLO DE TALENTO HUMANO</v>
      </c>
    </row>
    <row r="41" spans="1:14" ht="51.75" thickBot="1" x14ac:dyDescent="0.3">
      <c r="A41" s="5" t="str">
        <f>VLOOKUP(B41,'Plantilla publicacion'!$A$3:$B$490,2,0)</f>
        <v>Actividad propia</v>
      </c>
      <c r="B41" s="140" t="s">
        <v>601</v>
      </c>
      <c r="C41" s="201"/>
      <c r="D41" s="201">
        <f>VLOOKUP(B41,'Plantilla publicacion'!$A$3:$M$490,6,0)</f>
        <v>0</v>
      </c>
      <c r="E41" s="201"/>
      <c r="F41" s="201"/>
      <c r="G41" s="201" t="str">
        <f>VLOOKUP(B41,'Plantilla publicacion'!$A$3:$M$490,7,0)</f>
        <v>N/A</v>
      </c>
      <c r="H41" s="109" t="str">
        <f>VLOOKUP(B41,'Plantilla publicacion'!$A$3:$M$505,8,0)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109">
        <f>VLOOKUP(B41,'Plantilla publicacion'!$A$3:$M$505,9,0)</f>
        <v>100</v>
      </c>
      <c r="J41" s="109" t="str">
        <f>VLOOKUP(B41,'Plantilla publicacion'!$A$3:$M$505,10,0)</f>
        <v>Porcentual</v>
      </c>
      <c r="K41" s="110" t="str">
        <f>VLOOKUP(B41,'Plantilla publicacion'!$A$3:$M$505,11,0)</f>
        <v>2025-02-03</v>
      </c>
      <c r="L41" s="110" t="str">
        <f>VLOOKUP(B41,'Plantilla publicacion'!$A$3:$M$505,12,0)</f>
        <v>2025-12-22</v>
      </c>
      <c r="M41" s="111"/>
      <c r="N41" s="158" t="str">
        <f>VLOOKUP(B41,'Plantilla publicacion'!$A$3:$M$505,13,0)</f>
        <v>117-GRUPO DE TRABAJO DE DESARROLLO DE TALENTO HUMANO</v>
      </c>
    </row>
    <row r="42" spans="1:14" ht="22.5" customHeight="1" x14ac:dyDescent="0.25">
      <c r="A42" s="5" t="e">
        <f>VLOOKUP(B42,'Plantilla publicacion'!$A$3:$B$490,2,0)</f>
        <v>#N/A</v>
      </c>
      <c r="B42" s="202" t="s">
        <v>50</v>
      </c>
      <c r="C42" s="203"/>
      <c r="D42" s="203"/>
      <c r="E42" s="203"/>
      <c r="F42" s="203"/>
      <c r="G42" s="203"/>
      <c r="H42" s="203"/>
      <c r="I42" s="203"/>
      <c r="J42" s="203"/>
      <c r="K42" s="203"/>
      <c r="L42" s="203"/>
      <c r="M42" s="203"/>
      <c r="N42" s="204"/>
    </row>
    <row r="43" spans="1:14" ht="22.5" customHeight="1" thickBot="1" x14ac:dyDescent="0.3">
      <c r="A43" s="5" t="e">
        <f>VLOOKUP(B43,'Plantilla publicacion'!$A$3:$B$490,2,0)</f>
        <v>#N/A</v>
      </c>
      <c r="B43" s="205" t="s">
        <v>8</v>
      </c>
      <c r="C43" s="206"/>
      <c r="D43" s="207"/>
      <c r="E43" s="54"/>
      <c r="F43" s="54"/>
      <c r="G43" s="208"/>
      <c r="H43" s="209"/>
      <c r="I43" s="209"/>
      <c r="J43" s="209"/>
      <c r="K43" s="209"/>
      <c r="L43" s="209"/>
      <c r="M43" s="209"/>
      <c r="N43" s="210"/>
    </row>
    <row r="44" spans="1:14" ht="48" customHeight="1" thickBot="1" x14ac:dyDescent="0.3">
      <c r="B44" s="22" t="s">
        <v>484</v>
      </c>
      <c r="C44" s="23" t="s">
        <v>1547</v>
      </c>
      <c r="D44" s="23" t="s">
        <v>0</v>
      </c>
      <c r="E44" s="23" t="s">
        <v>1494</v>
      </c>
      <c r="F44" s="23" t="s">
        <v>1550</v>
      </c>
      <c r="G44" s="23" t="s">
        <v>1</v>
      </c>
      <c r="H44" s="23" t="s">
        <v>2</v>
      </c>
      <c r="I44" s="23" t="s">
        <v>3</v>
      </c>
      <c r="J44" s="23" t="s">
        <v>4</v>
      </c>
      <c r="K44" s="24" t="s">
        <v>5</v>
      </c>
      <c r="L44" s="24" t="s">
        <v>6</v>
      </c>
      <c r="M44" s="57" t="s">
        <v>1548</v>
      </c>
      <c r="N44" s="25" t="s">
        <v>7</v>
      </c>
    </row>
    <row r="45" spans="1:14" ht="22.5" customHeight="1" x14ac:dyDescent="0.25">
      <c r="B45" s="26"/>
      <c r="C45" s="55"/>
      <c r="D45" s="27"/>
      <c r="E45" s="27"/>
      <c r="F45" s="27"/>
      <c r="G45" s="27"/>
      <c r="H45" s="27"/>
      <c r="I45" s="27"/>
      <c r="J45" s="27"/>
      <c r="K45" s="28"/>
      <c r="L45" s="28"/>
      <c r="M45" s="28"/>
      <c r="N45" s="16"/>
    </row>
    <row r="46" spans="1:14" ht="22.5" customHeight="1" x14ac:dyDescent="0.25">
      <c r="B46" s="8"/>
      <c r="C46" s="56"/>
      <c r="D46" s="20"/>
      <c r="E46" s="20"/>
      <c r="F46" s="20"/>
      <c r="G46" s="20"/>
      <c r="H46" s="20"/>
      <c r="I46" s="20"/>
      <c r="J46" s="20"/>
      <c r="K46" s="21"/>
      <c r="L46" s="21"/>
      <c r="M46" s="21"/>
      <c r="N46" s="6"/>
    </row>
    <row r="47" spans="1:14" ht="22.5" customHeight="1" x14ac:dyDescent="0.25">
      <c r="B47" s="8"/>
      <c r="C47" s="56"/>
      <c r="D47" s="20"/>
      <c r="E47" s="20"/>
      <c r="F47" s="20"/>
      <c r="G47" s="20"/>
      <c r="H47" s="20"/>
      <c r="I47" s="20"/>
      <c r="J47" s="20"/>
      <c r="K47" s="21"/>
      <c r="L47" s="21"/>
      <c r="M47" s="21"/>
      <c r="N47" s="6"/>
    </row>
    <row r="48" spans="1:14" ht="22.5" customHeight="1" x14ac:dyDescent="0.25">
      <c r="B48" s="8"/>
      <c r="C48" s="56"/>
      <c r="D48" s="20"/>
      <c r="E48" s="20"/>
      <c r="F48" s="20"/>
      <c r="G48" s="20"/>
      <c r="H48" s="20"/>
      <c r="I48" s="20"/>
      <c r="J48" s="20"/>
      <c r="K48" s="21"/>
      <c r="L48" s="21"/>
      <c r="M48" s="21"/>
      <c r="N48" s="6"/>
    </row>
  </sheetData>
  <autoFilter ref="A9:N44" xr:uid="{9219754B-10FF-474F-854A-1FEB24BAF3C0}"/>
  <mergeCells count="54">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 ref="F13:F15"/>
    <mergeCell ref="G13:G15"/>
    <mergeCell ref="B42:N42"/>
    <mergeCell ref="C31:C34"/>
    <mergeCell ref="D31:D34"/>
    <mergeCell ref="E31:E34"/>
    <mergeCell ref="F31:F34"/>
    <mergeCell ref="G31:G34"/>
    <mergeCell ref="C28:C30"/>
    <mergeCell ref="D28:D30"/>
    <mergeCell ref="E28:E30"/>
    <mergeCell ref="F28:F30"/>
    <mergeCell ref="G28:G30"/>
    <mergeCell ref="C39:C41"/>
    <mergeCell ref="D39:D41"/>
    <mergeCell ref="E39:E41"/>
    <mergeCell ref="F39:F41"/>
    <mergeCell ref="G39:G41"/>
    <mergeCell ref="C20:C24"/>
    <mergeCell ref="D20:D24"/>
    <mergeCell ref="E20:E24"/>
    <mergeCell ref="F20:F24"/>
    <mergeCell ref="G20:G24"/>
    <mergeCell ref="C25:C27"/>
    <mergeCell ref="D25:D27"/>
    <mergeCell ref="E25:E27"/>
    <mergeCell ref="F25:F27"/>
    <mergeCell ref="G25:G27"/>
    <mergeCell ref="C35:C38"/>
    <mergeCell ref="D35:D38"/>
    <mergeCell ref="E35:E38"/>
    <mergeCell ref="F35:F38"/>
    <mergeCell ref="G35:G38"/>
    <mergeCell ref="C16:C19"/>
    <mergeCell ref="D16:D19"/>
    <mergeCell ref="E16:E19"/>
    <mergeCell ref="G16:G19"/>
    <mergeCell ref="F16:F19"/>
  </mergeCells>
  <conditionalFormatting sqref="A13:B13 H13:L13 O13:XFD13">
    <cfRule type="cellIs" dxfId="551" priority="77" operator="equal">
      <formula>0</formula>
    </cfRule>
  </conditionalFormatting>
  <conditionalFormatting sqref="A16:B16 H16:L16 O16:XFD16">
    <cfRule type="cellIs" dxfId="550" priority="76" operator="equal">
      <formula>0</formula>
    </cfRule>
  </conditionalFormatting>
  <conditionalFormatting sqref="A20:B20 H20:L20 O20:XFD20">
    <cfRule type="cellIs" dxfId="549" priority="75" operator="equal">
      <formula>0</formula>
    </cfRule>
  </conditionalFormatting>
  <conditionalFormatting sqref="A25:B25 H25:L25 O25:XFD25">
    <cfRule type="cellIs" dxfId="548" priority="74" operator="equal">
      <formula>0</formula>
    </cfRule>
  </conditionalFormatting>
  <conditionalFormatting sqref="A28:B28 H28:L28 O28:XFD28">
    <cfRule type="cellIs" dxfId="547" priority="73" operator="equal">
      <formula>0</formula>
    </cfRule>
  </conditionalFormatting>
  <conditionalFormatting sqref="A31:B31 H31:L31 O31:XFD31">
    <cfRule type="cellIs" dxfId="546" priority="72" operator="equal">
      <formula>0</formula>
    </cfRule>
  </conditionalFormatting>
  <conditionalFormatting sqref="A35:B35 H35:L35 O35:XFD35">
    <cfRule type="cellIs" dxfId="545" priority="71" operator="equal">
      <formula>0</formula>
    </cfRule>
  </conditionalFormatting>
  <conditionalFormatting sqref="A39:B39 H39:L39 O39:XFD39">
    <cfRule type="cellIs" dxfId="544" priority="70" operator="equal">
      <formula>0</formula>
    </cfRule>
  </conditionalFormatting>
  <conditionalFormatting sqref="C20:G20">
    <cfRule type="cellIs" dxfId="543" priority="44" operator="equal">
      <formula>0</formula>
    </cfRule>
  </conditionalFormatting>
  <conditionalFormatting sqref="C25:G25">
    <cfRule type="cellIs" dxfId="542" priority="43" operator="equal">
      <formula>0</formula>
    </cfRule>
  </conditionalFormatting>
  <conditionalFormatting sqref="C31:G31">
    <cfRule type="cellIs" dxfId="541" priority="41" operator="equal">
      <formula>0</formula>
    </cfRule>
  </conditionalFormatting>
  <conditionalFormatting sqref="C13">
    <cfRule type="cellIs" dxfId="540" priority="38" operator="equal">
      <formula>0</formula>
    </cfRule>
  </conditionalFormatting>
  <conditionalFormatting sqref="D13">
    <cfRule type="cellIs" dxfId="539" priority="37" operator="equal">
      <formula>0</formula>
    </cfRule>
  </conditionalFormatting>
  <conditionalFormatting sqref="E13">
    <cfRule type="cellIs" dxfId="538" priority="36" operator="equal">
      <formula>0</formula>
    </cfRule>
  </conditionalFormatting>
  <conditionalFormatting sqref="F13:G13">
    <cfRule type="cellIs" dxfId="537" priority="35" operator="equal">
      <formula>0</formula>
    </cfRule>
  </conditionalFormatting>
  <conditionalFormatting sqref="C28">
    <cfRule type="cellIs" dxfId="536" priority="34" operator="equal">
      <formula>0</formula>
    </cfRule>
  </conditionalFormatting>
  <conditionalFormatting sqref="D28">
    <cfRule type="cellIs" dxfId="535" priority="33" operator="equal">
      <formula>0</formula>
    </cfRule>
  </conditionalFormatting>
  <conditionalFormatting sqref="E28">
    <cfRule type="cellIs" dxfId="534" priority="32" operator="equal">
      <formula>0</formula>
    </cfRule>
  </conditionalFormatting>
  <conditionalFormatting sqref="F28:G28">
    <cfRule type="cellIs" dxfId="533" priority="31" operator="equal">
      <formula>0</formula>
    </cfRule>
  </conditionalFormatting>
  <conditionalFormatting sqref="C39">
    <cfRule type="cellIs" dxfId="532" priority="30" operator="equal">
      <formula>0</formula>
    </cfRule>
  </conditionalFormatting>
  <conditionalFormatting sqref="D39">
    <cfRule type="cellIs" dxfId="531" priority="29" operator="equal">
      <formula>0</formula>
    </cfRule>
  </conditionalFormatting>
  <conditionalFormatting sqref="E39">
    <cfRule type="cellIs" dxfId="530" priority="28" operator="equal">
      <formula>0</formula>
    </cfRule>
  </conditionalFormatting>
  <conditionalFormatting sqref="F39">
    <cfRule type="cellIs" dxfId="529" priority="27" operator="equal">
      <formula>0</formula>
    </cfRule>
  </conditionalFormatting>
  <conditionalFormatting sqref="G39">
    <cfRule type="cellIs" dxfId="528" priority="26" operator="equal">
      <formula>0</formula>
    </cfRule>
  </conditionalFormatting>
  <conditionalFormatting sqref="C35">
    <cfRule type="cellIs" dxfId="527" priority="25" operator="equal">
      <formula>0</formula>
    </cfRule>
  </conditionalFormatting>
  <conditionalFormatting sqref="D35">
    <cfRule type="cellIs" dxfId="526" priority="24" operator="equal">
      <formula>0</formula>
    </cfRule>
  </conditionalFormatting>
  <conditionalFormatting sqref="E35">
    <cfRule type="cellIs" dxfId="525" priority="23" operator="equal">
      <formula>0</formula>
    </cfRule>
  </conditionalFormatting>
  <conditionalFormatting sqref="F35">
    <cfRule type="cellIs" dxfId="524" priority="22" operator="equal">
      <formula>0</formula>
    </cfRule>
  </conditionalFormatting>
  <conditionalFormatting sqref="G35">
    <cfRule type="cellIs" dxfId="523" priority="21" operator="equal">
      <formula>0</formula>
    </cfRule>
  </conditionalFormatting>
  <conditionalFormatting sqref="C16">
    <cfRule type="cellIs" dxfId="522" priority="20" operator="equal">
      <formula>0</formula>
    </cfRule>
  </conditionalFormatting>
  <conditionalFormatting sqref="D16">
    <cfRule type="cellIs" dxfId="521" priority="19" operator="equal">
      <formula>0</formula>
    </cfRule>
  </conditionalFormatting>
  <conditionalFormatting sqref="E16">
    <cfRule type="cellIs" dxfId="520" priority="18" operator="equal">
      <formula>0</formula>
    </cfRule>
  </conditionalFormatting>
  <conditionalFormatting sqref="G16">
    <cfRule type="cellIs" dxfId="519" priority="17" operator="equal">
      <formula>0</formula>
    </cfRule>
  </conditionalFormatting>
  <conditionalFormatting sqref="F16">
    <cfRule type="cellIs" dxfId="518" priority="16"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N31"/>
  <sheetViews>
    <sheetView showGridLines="0" view="pageBreakPreview" topLeftCell="B4" zoomScale="57" zoomScaleNormal="110" zoomScaleSheetLayoutView="100" workbookViewId="0">
      <selection activeCell="B4" sqref="B4:N4"/>
    </sheetView>
  </sheetViews>
  <sheetFormatPr baseColWidth="10" defaultRowHeight="15" x14ac:dyDescent="0.25"/>
  <cols>
    <col min="1" max="1" width="7.5703125"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6384" width="11.42578125" style="5"/>
  </cols>
  <sheetData>
    <row r="1" spans="1:14" ht="24" customHeight="1" x14ac:dyDescent="0.25">
      <c r="B1" s="232"/>
      <c r="C1" s="232"/>
      <c r="D1" s="233"/>
      <c r="E1" s="48"/>
      <c r="F1" s="48"/>
      <c r="H1" s="124"/>
      <c r="I1" s="124"/>
      <c r="J1" s="124"/>
      <c r="K1" s="184"/>
      <c r="L1" s="184"/>
      <c r="M1" s="124"/>
      <c r="N1" s="124"/>
    </row>
    <row r="2" spans="1:14" ht="24" customHeight="1" x14ac:dyDescent="0.25">
      <c r="B2" s="192"/>
      <c r="C2" s="192"/>
      <c r="D2" s="192"/>
      <c r="E2" s="136" t="s">
        <v>14</v>
      </c>
      <c r="F2" s="59"/>
      <c r="G2" s="137"/>
      <c r="H2" s="126"/>
      <c r="I2" s="126"/>
      <c r="J2" s="126"/>
      <c r="K2" s="185"/>
      <c r="L2" s="185"/>
      <c r="M2" s="126"/>
      <c r="N2" s="126"/>
    </row>
    <row r="3" spans="1:14" ht="24" customHeight="1" x14ac:dyDescent="0.25">
      <c r="B3" s="234"/>
      <c r="C3" s="234"/>
      <c r="D3" s="235"/>
      <c r="E3" s="49"/>
      <c r="F3" s="49"/>
      <c r="G3" s="138"/>
      <c r="H3" s="128"/>
      <c r="I3" s="128"/>
      <c r="J3" s="128"/>
      <c r="K3" s="186"/>
      <c r="L3" s="186"/>
      <c r="M3" s="128"/>
      <c r="N3" s="128"/>
    </row>
    <row r="4" spans="1:14" ht="32.25" customHeight="1" x14ac:dyDescent="0.25">
      <c r="B4" s="236" t="s">
        <v>1502</v>
      </c>
      <c r="C4" s="236"/>
      <c r="D4" s="236"/>
      <c r="E4" s="236"/>
      <c r="F4" s="236"/>
      <c r="G4" s="236"/>
      <c r="H4" s="236"/>
      <c r="I4" s="236"/>
      <c r="J4" s="236"/>
      <c r="K4" s="236"/>
      <c r="L4" s="236"/>
      <c r="M4" s="236"/>
      <c r="N4" s="237"/>
    </row>
    <row r="5" spans="1:14" ht="66.75" customHeight="1" x14ac:dyDescent="0.25">
      <c r="B5" s="9"/>
      <c r="C5" s="9"/>
      <c r="D5" s="242" t="s">
        <v>1503</v>
      </c>
      <c r="E5" s="242"/>
      <c r="F5" s="242"/>
      <c r="G5" s="242"/>
      <c r="H5" s="242"/>
      <c r="I5" s="242"/>
      <c r="J5" s="242"/>
      <c r="K5" s="242"/>
      <c r="L5" s="242"/>
      <c r="M5" s="41"/>
      <c r="N5" s="9"/>
    </row>
    <row r="6" spans="1:14" ht="28.5" customHeight="1" x14ac:dyDescent="0.25">
      <c r="B6" s="238" t="str">
        <f>CONCATENATE(COUNTIF(A9:A35,"producto")," PRODUCTOS")</f>
        <v>4 PRODUCTOS</v>
      </c>
      <c r="C6" s="238"/>
      <c r="D6" s="238"/>
      <c r="E6" s="238"/>
      <c r="F6" s="238"/>
      <c r="G6" s="238"/>
      <c r="H6" s="238"/>
      <c r="I6" s="238"/>
      <c r="J6" s="238"/>
      <c r="K6" s="238"/>
      <c r="L6" s="238"/>
      <c r="M6" s="238"/>
      <c r="N6" s="238"/>
    </row>
    <row r="7" spans="1:14" ht="16.5" thickBot="1" x14ac:dyDescent="0.3">
      <c r="B7" s="229" t="s">
        <v>58</v>
      </c>
      <c r="C7" s="230"/>
      <c r="D7" s="230"/>
      <c r="E7" s="230"/>
      <c r="F7" s="230"/>
      <c r="G7" s="230"/>
      <c r="H7" s="230"/>
      <c r="I7" s="230"/>
      <c r="J7" s="230"/>
      <c r="K7" s="230"/>
      <c r="L7" s="230"/>
      <c r="M7" s="230"/>
      <c r="N7" s="231"/>
    </row>
    <row r="8" spans="1:14" ht="48" customHeight="1" thickBot="1" x14ac:dyDescent="0.3">
      <c r="B8" s="22" t="s">
        <v>484</v>
      </c>
      <c r="C8" s="23" t="s">
        <v>1547</v>
      </c>
      <c r="D8" s="23" t="s">
        <v>0</v>
      </c>
      <c r="E8" s="23" t="s">
        <v>1494</v>
      </c>
      <c r="F8" s="23" t="s">
        <v>1550</v>
      </c>
      <c r="G8" s="23" t="s">
        <v>1</v>
      </c>
      <c r="H8" s="23" t="s">
        <v>2</v>
      </c>
      <c r="I8" s="23" t="s">
        <v>3</v>
      </c>
      <c r="J8" s="23" t="s">
        <v>4</v>
      </c>
      <c r="K8" s="24" t="s">
        <v>5</v>
      </c>
      <c r="L8" s="24" t="s">
        <v>6</v>
      </c>
      <c r="M8" s="57" t="s">
        <v>1548</v>
      </c>
      <c r="N8" s="25" t="s">
        <v>7</v>
      </c>
    </row>
    <row r="9" spans="1:14" s="12" customFormat="1" ht="25.5" x14ac:dyDescent="0.25">
      <c r="A9" s="5" t="str">
        <f>VLOOKUP(B9,'Plantilla publicacion'!$A$3:$B$490,2,0)</f>
        <v>Producto</v>
      </c>
      <c r="B9" s="15" t="s">
        <v>1141</v>
      </c>
      <c r="C9" s="227" t="str">
        <f>VLOOKUP(B9,'Plantilla publicacion'!$A$3:$R$490,17,0)</f>
        <v>PND - 5-31-5-b- Convergencia regional - Entidades públicas territoriales y nacionales fortalecidas / PES - Transformación Institucional</v>
      </c>
      <c r="D9" s="227" t="str">
        <f>VLOOKUP(B9,'Plantilla publicacion'!$A$3:$M$497,6,0)</f>
        <v>60-Fortalecer el Sistema Integral de Gestión Institucional en el marco del Modelo Integrado de Planeación y gestión para mejorar la prestación del servicio.</v>
      </c>
      <c r="E9" s="227" t="str">
        <f>VLOOKUP(B9,'Plantilla publicacion'!$A$3:$O$490,14,0)</f>
        <v>106-Cumplimiento de productos del PAI asociados a Fortalecer el Sistema Integral de Gestión Institucional para mejorar la prestación del servicio.</v>
      </c>
      <c r="F9" s="227" t="str">
        <f>VLOOKUP(B9,'Plantilla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227" t="str">
        <f>VLOOKUP(B9,'Plantilla publicacion'!$A$3:$M$497,7,0)</f>
        <v>N/A</v>
      </c>
      <c r="H9" s="15" t="str">
        <f>VLOOKUP(B9,'Plantilla publicacion'!$A$3:$M$505,8,0)</f>
        <v>Plan de Transparencia y Ética Publica, formulado y ejecutado</v>
      </c>
      <c r="I9" s="15">
        <f>VLOOKUP(B9,'Plantilla publicacion'!$A$3:$M$505,9,0)</f>
        <v>100</v>
      </c>
      <c r="J9" s="15" t="str">
        <f>VLOOKUP(B9,'Plantilla publicacion'!$A$3:$M$505,10,0)</f>
        <v>Porcentual</v>
      </c>
      <c r="K9" s="187" t="str">
        <f>VLOOKUP(B9,'Plantilla publicacion'!$A$3:$M$505,11,0)</f>
        <v>2025-01-15</v>
      </c>
      <c r="L9" s="187" t="str">
        <f>VLOOKUP(B9,'Plantilla publicacion'!$A$3:$M$505,12,0)</f>
        <v>2025-12-22</v>
      </c>
      <c r="M9" s="15" t="str">
        <f>IF(ISERROR(VLOOKUP(B9,'Plantilla publicacion'!$A$3:$P$490,16,0)),"NA",VLOOKUP(B9,'Plantilla publicacion'!$A$3:$P$490,16,0))</f>
        <v>DECRETO 612</v>
      </c>
      <c r="N9" s="15" t="str">
        <f>VLOOKUP(B9,'Plantilla publicacion'!$A$3:$M$505,13,0)</f>
        <v>100-SECRETARIA GENERAL;
30-OFICINA ASESORA DE PLANEACIÓN</v>
      </c>
    </row>
    <row r="10" spans="1:14" ht="38.25" x14ac:dyDescent="0.25">
      <c r="A10" s="5" t="str">
        <f>VLOOKUP(B10,'Plantilla publicacion'!$A$3:$B$490,2,0)</f>
        <v>Actividad propia</v>
      </c>
      <c r="B10" s="18" t="s">
        <v>1144</v>
      </c>
      <c r="C10" s="200"/>
      <c r="D10" s="200">
        <f>VLOOKUP(B10,'Plantilla publicacion'!$A$3:$M$490,6,0)</f>
        <v>0</v>
      </c>
      <c r="E10" s="200"/>
      <c r="F10" s="200"/>
      <c r="G10" s="200" t="str">
        <f>VLOOKUP(B10,'Plantilla publicacion'!$A$3:$M$490,7,0)</f>
        <v>N/A</v>
      </c>
      <c r="H10" s="6" t="str">
        <f>VLOOKUP(B10,'Plantilla publicacion'!$A$3:$M$505,8,0)</f>
        <v>Elaborar el plan de trabajo para formular el Programa de Transparencia y Ética Pública - PTEP, en el marco de la ley 2195 de 2022 y su decreto reglamentario 1122 de 2024</v>
      </c>
      <c r="I10" s="6">
        <f>VLOOKUP(B10,'Plantilla publicacion'!$A$3:$M$505,9,0)</f>
        <v>1</v>
      </c>
      <c r="J10" s="6" t="str">
        <f>VLOOKUP(B10,'Plantilla publicacion'!$A$3:$M$505,10,0)</f>
        <v>Númerica</v>
      </c>
      <c r="K10" s="7" t="str">
        <f>VLOOKUP(B10,'Plantilla publicacion'!$A$3:$M$505,11,0)</f>
        <v>2025-01-15</v>
      </c>
      <c r="L10" s="7" t="str">
        <f>VLOOKUP(B10,'Plantilla publicacion'!$A$3:$M$505,12,0)</f>
        <v>2025-02-15</v>
      </c>
      <c r="M10" s="58"/>
      <c r="N10" s="39" t="str">
        <f>VLOOKUP(B10,'Plantilla publicacion'!$A$3:$M$505,13,0)</f>
        <v>100-SECRETARIA GENERAL;
30-OFICINA ASESORA DE PLANEACIÓN</v>
      </c>
    </row>
    <row r="11" spans="1:14" ht="31.5" customHeight="1" thickBot="1" x14ac:dyDescent="0.3">
      <c r="A11" s="5" t="str">
        <f>VLOOKUP(B11,'Plantilla publicacion'!$A$3:$B$490,2,0)</f>
        <v>Actividad propia</v>
      </c>
      <c r="B11" s="18" t="s">
        <v>1145</v>
      </c>
      <c r="C11" s="228"/>
      <c r="D11" s="228">
        <f>VLOOKUP(B11,'Plantilla publicacion'!$A$3:$M$490,6,0)</f>
        <v>0</v>
      </c>
      <c r="E11" s="228"/>
      <c r="F11" s="228"/>
      <c r="G11" s="228" t="str">
        <f>VLOOKUP(B11,'Plantilla publicacion'!$A$3:$M$490,7,0)</f>
        <v>N/A</v>
      </c>
      <c r="H11" s="6" t="str">
        <f>VLOOKUP(B11,'Plantilla publicacion'!$A$3:$M$505,8,0)</f>
        <v>Ejecutar el plan de trabajo del Programa de Transparencia y Ética Pública</v>
      </c>
      <c r="I11" s="6">
        <f>VLOOKUP(B11,'Plantilla publicacion'!$A$3:$M$505,9,0)</f>
        <v>100</v>
      </c>
      <c r="J11" s="6" t="str">
        <f>VLOOKUP(B11,'Plantilla publicacion'!$A$3:$M$505,10,0)</f>
        <v>Porcentual</v>
      </c>
      <c r="K11" s="7" t="str">
        <f>VLOOKUP(B11,'Plantilla publicacion'!$A$3:$M$505,11,0)</f>
        <v>2025-01-31</v>
      </c>
      <c r="L11" s="7" t="str">
        <f>VLOOKUP(B11,'Plantilla publicacion'!$A$3:$M$505,12,0)</f>
        <v>2025-12-22</v>
      </c>
      <c r="M11" s="58"/>
      <c r="N11" s="39" t="str">
        <f>VLOOKUP(B11,'Plantilla publicacion'!$A$3:$M$505,13,0)</f>
        <v>100-SECRETARIA GENERAL;
30-OFICINA ASESORA DE PLANEACIÓN</v>
      </c>
    </row>
    <row r="12" spans="1:14" ht="16.5" thickBot="1" x14ac:dyDescent="0.3">
      <c r="B12" s="239" t="s">
        <v>18</v>
      </c>
      <c r="C12" s="240"/>
      <c r="D12" s="240"/>
      <c r="E12" s="240"/>
      <c r="F12" s="240"/>
      <c r="G12" s="240"/>
      <c r="H12" s="240"/>
      <c r="I12" s="240"/>
      <c r="J12" s="240"/>
      <c r="K12" s="240"/>
      <c r="L12" s="240"/>
      <c r="M12" s="240"/>
      <c r="N12" s="241"/>
    </row>
    <row r="13" spans="1:14" ht="16.5" thickBot="1" x14ac:dyDescent="0.3">
      <c r="B13" s="225" t="s">
        <v>8</v>
      </c>
      <c r="C13" s="225"/>
      <c r="D13" s="225"/>
      <c r="E13" s="50"/>
      <c r="F13" s="50"/>
      <c r="G13" s="226"/>
      <c r="H13" s="226"/>
      <c r="I13" s="226"/>
      <c r="J13" s="226"/>
      <c r="K13" s="226"/>
      <c r="L13" s="226"/>
      <c r="M13" s="226"/>
      <c r="N13" s="226"/>
    </row>
    <row r="14" spans="1:14" ht="48" customHeight="1" thickBot="1" x14ac:dyDescent="0.3">
      <c r="B14" s="22" t="s">
        <v>484</v>
      </c>
      <c r="C14" s="23" t="s">
        <v>1547</v>
      </c>
      <c r="D14" s="23" t="s">
        <v>0</v>
      </c>
      <c r="E14" s="23" t="s">
        <v>1494</v>
      </c>
      <c r="F14" s="23" t="s">
        <v>1550</v>
      </c>
      <c r="G14" s="23" t="s">
        <v>1</v>
      </c>
      <c r="H14" s="23" t="s">
        <v>2</v>
      </c>
      <c r="I14" s="23" t="s">
        <v>3</v>
      </c>
      <c r="J14" s="23" t="s">
        <v>4</v>
      </c>
      <c r="K14" s="24" t="s">
        <v>5</v>
      </c>
      <c r="L14" s="24" t="s">
        <v>6</v>
      </c>
      <c r="M14" s="57" t="s">
        <v>1548</v>
      </c>
      <c r="N14" s="25" t="s">
        <v>7</v>
      </c>
    </row>
    <row r="15" spans="1:14" s="12" customFormat="1" ht="89.25" x14ac:dyDescent="0.25">
      <c r="A15" s="5" t="str">
        <f>VLOOKUP(B15,'Plantilla publicacion'!$A$3:$B$490,2,0)</f>
        <v>Producto</v>
      </c>
      <c r="B15" s="15" t="s">
        <v>1123</v>
      </c>
      <c r="C15" s="15" t="str">
        <f>VLOOKUP(B15,'Plantilla publicacion'!$A$3:$R$490,17,0)</f>
        <v>PND - 5-31-5-b- Convergencia regional - Entidades públicas territoriales y nacionales fortalecidas / PES - Transformación Institucional</v>
      </c>
      <c r="D15" s="15" t="str">
        <f>VLOOKUP(B15,'Plantilla publicacion'!$A$3:$M$497,6,0)</f>
        <v>60-Fortalecer el Sistema Integral de Gestión Institucional en el marco del Modelo Integrado de Planeación y gestión para mejorar la prestación del servicio.</v>
      </c>
      <c r="E15" s="15" t="str">
        <f>VLOOKUP(B15,'Plantilla publicacion'!$A$3:$O$490,14,0)</f>
        <v>106-Cumplimiento de productos del PAI asociados a Fortalecer el Sistema Integral de Gestión Institucional para mejorar la prestación del servicio.</v>
      </c>
      <c r="F15" s="15" t="str">
        <f>VLOOKUP(B15,'Plantilla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5" t="str">
        <f>VLOOKUP(B15,'Plantilla publicacion'!$A$3:$M$497,7,0)</f>
        <v>C-3503-0200-0016-40401c</v>
      </c>
      <c r="H15" s="15" t="str">
        <f>VLOOKUP(B15,'Plantilla publicacion'!$A$3:$M$505,8,0)</f>
        <v>Estudio de costos de los trámites priorizados, realizado (Estudio Realizado )</v>
      </c>
      <c r="I15" s="15">
        <f>VLOOKUP(B15,'Plantilla publicacion'!$A$3:$M$505,9,0)</f>
        <v>1</v>
      </c>
      <c r="J15" s="15" t="str">
        <f>VLOOKUP(B15,'Plantilla publicacion'!$A$3:$M$505,10,0)</f>
        <v>Númerica</v>
      </c>
      <c r="K15" s="187" t="str">
        <f>VLOOKUP(B15,'Plantilla publicacion'!$A$3:$M$505,11,0)</f>
        <v>2025-05-05</v>
      </c>
      <c r="L15" s="187" t="str">
        <f>VLOOKUP(B15,'Plantilla publicacion'!$A$3:$M$505,12,0)</f>
        <v>2025-11-20</v>
      </c>
      <c r="M15" s="15">
        <f>IF(ISERROR(VLOOKUP(B15,'Plantilla publicacion'!$A$3:$P$490,16,0)),"NA",VLOOKUP(B15,'Plantilla publicacion'!$A$3:$P$490,16,0))</f>
        <v>0</v>
      </c>
      <c r="N15" s="155" t="str">
        <f>VLOOKUP(B15,'Plantilla publicacion'!$A$3:$M$505,13,0)</f>
        <v>30-OFICINA ASESORA DE PLANEACIÓN;
37-GRUPO DE TRABAJO DE ESTUDIOS ECONÓMICOS</v>
      </c>
    </row>
    <row r="16" spans="1:14" ht="25.5" x14ac:dyDescent="0.25">
      <c r="A16" s="5" t="str">
        <f>VLOOKUP(B16,'Plantilla publicacion'!$A$3:$B$490,2,0)</f>
        <v>Actividad propia</v>
      </c>
      <c r="B16" s="18" t="s">
        <v>1126</v>
      </c>
      <c r="C16" s="18"/>
      <c r="D16" s="18">
        <f>VLOOKUP(B16,'Plantilla publicacion'!$A$3:$M$497,6,0)</f>
        <v>0</v>
      </c>
      <c r="E16" s="18"/>
      <c r="F16" s="18"/>
      <c r="G16" s="18" t="str">
        <f>VLOOKUP(B16,'Plantilla publicacion'!$A$3:$M$497,7,0)</f>
        <v>N/A</v>
      </c>
      <c r="H16" s="6" t="str">
        <f>VLOOKUP(B16,'Plantilla publicacion'!$A$3:$M$505,8,0)</f>
        <v>Priorizar los trámites objeto del estudio de costeo (Documento con la priorización de trámites)</v>
      </c>
      <c r="I16" s="6">
        <f>VLOOKUP(B16,'Plantilla publicacion'!$A$3:$M$505,9,0)</f>
        <v>1</v>
      </c>
      <c r="J16" s="6" t="str">
        <f>VLOOKUP(B16,'Plantilla publicacion'!$A$3:$M$505,10,0)</f>
        <v>Númerica</v>
      </c>
      <c r="K16" s="7" t="str">
        <f>VLOOKUP(B16,'Plantilla publicacion'!$A$3:$M$505,11,0)</f>
        <v>2025-05-05</v>
      </c>
      <c r="L16" s="7" t="str">
        <f>VLOOKUP(B16,'Plantilla publicacion'!$A$3:$M$505,12,0)</f>
        <v>2025-06-06</v>
      </c>
      <c r="M16" s="58"/>
      <c r="N16" s="39" t="str">
        <f>VLOOKUP(B16,'Plantilla publicacion'!$A$3:$M$505,13,0)</f>
        <v>30-OFICINA ASESORA DE PLANEACIÓN</v>
      </c>
    </row>
    <row r="17" spans="1:14" ht="38.25" x14ac:dyDescent="0.25">
      <c r="A17" s="5" t="str">
        <f>VLOOKUP(B17,'Plantilla publicacion'!$A$3:$B$490,2,0)</f>
        <v>Actividad propia</v>
      </c>
      <c r="B17" s="18" t="s">
        <v>1128</v>
      </c>
      <c r="C17" s="18"/>
      <c r="D17" s="18">
        <f>VLOOKUP(B17,'Plantilla publicacion'!$A$3:$M$497,6,0)</f>
        <v>0</v>
      </c>
      <c r="E17" s="18"/>
      <c r="F17" s="18"/>
      <c r="G17" s="18" t="str">
        <f>VLOOKUP(B17,'Plantilla publicacion'!$A$3:$M$497,7,0)</f>
        <v>N/A</v>
      </c>
      <c r="H17" s="6" t="str">
        <f>VLOOKUP(B17,'Plantilla publicacion'!$A$3:$M$505,8,0)</f>
        <v>Recopilar la información necesaria para realizar el estudio de costeo de uno de los trámites priorizados  (Documento que relacione la documentación recopilada)</v>
      </c>
      <c r="I17" s="6">
        <f>VLOOKUP(B17,'Plantilla publicacion'!$A$3:$M$505,9,0)</f>
        <v>100</v>
      </c>
      <c r="J17" s="6" t="str">
        <f>VLOOKUP(B17,'Plantilla publicacion'!$A$3:$M$505,10,0)</f>
        <v>Porcentual</v>
      </c>
      <c r="K17" s="7" t="str">
        <f>VLOOKUP(B17,'Plantilla publicacion'!$A$3:$M$505,11,0)</f>
        <v>2025-06-09</v>
      </c>
      <c r="L17" s="7" t="str">
        <f>VLOOKUP(B17,'Plantilla publicacion'!$A$3:$M$505,12,0)</f>
        <v>2025-08-15</v>
      </c>
      <c r="M17" s="58"/>
      <c r="N17" s="39" t="str">
        <f>VLOOKUP(B17,'Plantilla publicacion'!$A$3:$M$505,13,0)</f>
        <v>30-OFICINA ASESORA DE PLANEACIÓN;
37-GRUPO DE TRABAJO DE ESTUDIOS ECONÓMICOS</v>
      </c>
    </row>
    <row r="18" spans="1:14" ht="38.25" x14ac:dyDescent="0.25">
      <c r="A18" s="5" t="str">
        <f>VLOOKUP(B18,'Plantilla publicacion'!$A$3:$B$490,2,0)</f>
        <v>Actividad propia</v>
      </c>
      <c r="B18" s="18" t="s">
        <v>1130</v>
      </c>
      <c r="C18" s="18"/>
      <c r="D18" s="18">
        <f>VLOOKUP(B18,'Plantilla publicacion'!$A$3:$M$497,6,0)</f>
        <v>0</v>
      </c>
      <c r="E18" s="18"/>
      <c r="F18" s="18"/>
      <c r="G18" s="18" t="str">
        <f>VLOOKUP(B18,'Plantilla publicacion'!$A$3:$M$497,7,0)</f>
        <v>N/A</v>
      </c>
      <c r="H18" s="6" t="str">
        <f>VLOOKUP(B18,'Plantilla publicacion'!$A$3:$M$505,8,0)</f>
        <v>Recopilar la información necesaria para realizar el estudio de costeo de los demás trámites priorizados (Documento que relacione la documentación recopilada)</v>
      </c>
      <c r="I18" s="6">
        <f>VLOOKUP(B18,'Plantilla publicacion'!$A$3:$M$505,9,0)</f>
        <v>100</v>
      </c>
      <c r="J18" s="6" t="str">
        <f>VLOOKUP(B18,'Plantilla publicacion'!$A$3:$M$505,10,0)</f>
        <v>Porcentual</v>
      </c>
      <c r="K18" s="7" t="str">
        <f>VLOOKUP(B18,'Plantilla publicacion'!$A$3:$M$505,11,0)</f>
        <v>2025-08-18</v>
      </c>
      <c r="L18" s="7" t="str">
        <f>VLOOKUP(B18,'Plantilla publicacion'!$A$3:$M$505,12,0)</f>
        <v>2025-09-26</v>
      </c>
      <c r="M18" s="58"/>
      <c r="N18" s="39" t="str">
        <f>VLOOKUP(B18,'Plantilla publicacion'!$A$3:$M$505,13,0)</f>
        <v>30-OFICINA ASESORA DE PLANEACIÓN;
37-GRUPO DE TRABAJO DE ESTUDIOS ECONÓMICOS</v>
      </c>
    </row>
    <row r="19" spans="1:14" ht="25.5" x14ac:dyDescent="0.25">
      <c r="A19" s="5" t="str">
        <f>VLOOKUP(B19,'Plantilla publicacion'!$A$3:$B$490,2,0)</f>
        <v>Actividad propia</v>
      </c>
      <c r="B19" s="18" t="s">
        <v>1132</v>
      </c>
      <c r="C19" s="18"/>
      <c r="D19" s="18">
        <f>VLOOKUP(B19,'Plantilla publicacion'!$A$3:$M$497,6,0)</f>
        <v>0</v>
      </c>
      <c r="E19" s="18"/>
      <c r="F19" s="18"/>
      <c r="G19" s="18" t="str">
        <f>VLOOKUP(B19,'Plantilla publicacion'!$A$3:$M$497,7,0)</f>
        <v>N/A</v>
      </c>
      <c r="H19" s="6" t="str">
        <f>VLOOKUP(B19,'Plantilla publicacion'!$A$3:$M$505,8,0)</f>
        <v>Realizar estudio de costo de los trámites priorizados (Estudio Realizado)</v>
      </c>
      <c r="I19" s="6">
        <f>VLOOKUP(B19,'Plantilla publicacion'!$A$3:$M$505,9,0)</f>
        <v>1</v>
      </c>
      <c r="J19" s="6" t="str">
        <f>VLOOKUP(B19,'Plantilla publicacion'!$A$3:$M$505,10,0)</f>
        <v>Númerica</v>
      </c>
      <c r="K19" s="7" t="str">
        <f>VLOOKUP(B19,'Plantilla publicacion'!$A$3:$M$505,11,0)</f>
        <v>2025-07-16</v>
      </c>
      <c r="L19" s="7" t="str">
        <f>VLOOKUP(B19,'Plantilla publicacion'!$A$3:$M$505,12,0)</f>
        <v>2025-09-29</v>
      </c>
      <c r="M19" s="58"/>
      <c r="N19" s="39" t="str">
        <f>VLOOKUP(B19,'Plantilla publicacion'!$A$3:$M$505,13,0)</f>
        <v>30-OFICINA ASESORA DE PLANEACIÓN;
37-GRUPO DE TRABAJO DE ESTUDIOS ECONÓMICOS</v>
      </c>
    </row>
    <row r="20" spans="1:14" ht="25.5" x14ac:dyDescent="0.25">
      <c r="B20" s="18" t="s">
        <v>1878</v>
      </c>
      <c r="C20" s="311"/>
      <c r="D20" s="311"/>
      <c r="E20" s="311"/>
      <c r="F20" s="311"/>
      <c r="G20" s="18" t="str">
        <f>VLOOKUP(B20,'Plantilla publicacion'!$A$3:$M$497,7,0)</f>
        <v>N/A</v>
      </c>
      <c r="H20" s="6" t="str">
        <f>VLOOKUP(B20,'Plantilla publicacion'!$A$3:$M$505,8,0)</f>
        <v>Socializar los resultados del estudio con los jefes de las áreas responsables de los trámites costeados (Correo electronico con el envío del estudio realizado  /  Listas de asistencia a reunion de socialización)</v>
      </c>
      <c r="I20" s="6">
        <f>VLOOKUP(B20,'Plantilla publicacion'!$A$3:$M$505,9,0)</f>
        <v>1</v>
      </c>
      <c r="J20" s="6" t="str">
        <f>VLOOKUP(B20,'Plantilla publicacion'!$A$3:$M$505,10,0)</f>
        <v>Númerica</v>
      </c>
      <c r="K20" s="7" t="str">
        <f>VLOOKUP(B20,'Plantilla publicacion'!$A$3:$M$505,11,0)</f>
        <v>2025-11-03</v>
      </c>
      <c r="L20" s="7" t="str">
        <f>VLOOKUP(B20,'Plantilla publicacion'!$A$3:$M$505,12,0)</f>
        <v>2025-11-20</v>
      </c>
      <c r="M20" s="58"/>
      <c r="N20" s="39" t="str">
        <f>VLOOKUP(B20,'Plantilla publicacion'!$A$3:$M$505,13,0)</f>
        <v>30-OFICINA ASESORA DE PLANEACIÓN;
37-GRUPO DE TRABAJO DE ESTUDIOS ECONÓMICOS</v>
      </c>
    </row>
    <row r="21" spans="1:14" s="12" customFormat="1" ht="216.75" x14ac:dyDescent="0.25">
      <c r="A21" s="5" t="str">
        <f>VLOOKUP(B21,'Plantilla publicacion'!$A$3:$B$490,2,0)</f>
        <v>Producto</v>
      </c>
      <c r="B21" s="15" t="s">
        <v>1216</v>
      </c>
      <c r="C21" s="15" t="str">
        <f>VLOOKUP(B21,'Plantilla publicacion'!$A$3:$R$490,17,0)</f>
        <v>PND - 5-31-5-b- Convergencia regional - Entidades públicas territoriales y nacionales fortalecidas / PES - Transformación Institucional</v>
      </c>
      <c r="D21" s="15" t="str">
        <f>VLOOKUP(B21,'Plantilla publicacion'!$A$3:$M$497,6,0)</f>
        <v>60-Fortalecer el Sistema Integral de Gestión Institucional en el marco del Modelo Integrado de Planeación y gestión para mejorar la prestación del servicio.</v>
      </c>
      <c r="E21" s="15" t="str">
        <f>VLOOKUP(B21,'Plantilla publicacion'!$A$3:$O$490,14,0)</f>
        <v>106-Cumplimiento de productos del PAI asociados a Fortalecer el Sistema Integral de Gestión Institucional para mejorar la prestación del servicio.</v>
      </c>
      <c r="F21" s="15" t="str">
        <f>VLOOKUP(B21,'Plantilla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 s="15" t="str">
        <f>VLOOKUP(B21,'Plantilla publicacion'!$A$3:$M$497,7,0)</f>
        <v>N/A</v>
      </c>
      <c r="H21" s="15" t="str">
        <f>VLOOKUP(B21,'Plantilla publicacion'!$A$3:$M$505,8,0)</f>
        <v>Estrategia para incrementar los ingresos garantizando la sostenibilidad financiera de la Entidad, diseñada  (Documento de diseño de la estrategia para incrementar los ingresos)</v>
      </c>
      <c r="I21" s="15">
        <f>VLOOKUP(B21,'Plantilla publicacion'!$A$3:$M$505,9,0)</f>
        <v>1</v>
      </c>
      <c r="J21" s="15" t="str">
        <f>VLOOKUP(B21,'Plantilla publicacion'!$A$3:$M$505,10,0)</f>
        <v>Númerica</v>
      </c>
      <c r="K21" s="187" t="str">
        <f>VLOOKUP(B21,'Plantilla publicacion'!$A$3:$M$505,11,0)</f>
        <v>2025-02-17</v>
      </c>
      <c r="L21" s="187" t="str">
        <f>VLOOKUP(B21,'Plantilla publicacion'!$A$3:$M$505,12,0)</f>
        <v>2025-11-17</v>
      </c>
      <c r="M21" s="15">
        <f>IF(ISERROR(VLOOKUP(B21,'Plantilla publicacion'!$A$3:$P$490,16,0)),"NA",VLOOKUP(B21,'Plantilla publicacion'!$A$3:$P$490,16,0))</f>
        <v>0</v>
      </c>
      <c r="N21" s="155" t="str">
        <f>VLOOKUP(B21,'Plantilla publicacion'!$A$3:$M$505,13,0)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2" spans="1:14" ht="38.25" x14ac:dyDescent="0.25">
      <c r="A22" s="5" t="str">
        <f>VLOOKUP(B22,'Plantilla publicacion'!$A$3:$B$490,2,0)</f>
        <v>Actividad propia</v>
      </c>
      <c r="B22" s="18" t="s">
        <v>1219</v>
      </c>
      <c r="C22" s="18"/>
      <c r="D22" s="18">
        <f>VLOOKUP(B22,'Plantilla publicacion'!$A$3:$M$497,6,0)</f>
        <v>0</v>
      </c>
      <c r="E22" s="18"/>
      <c r="F22" s="18"/>
      <c r="G22" s="18" t="str">
        <f>VLOOKUP(B22,'Plantilla publicacion'!$A$3:$M$497,7,0)</f>
        <v>N/A</v>
      </c>
      <c r="H22" s="6" t="str">
        <f>VLOOKUP(B22,'Plantilla publicacion'!$A$3:$M$505,8,0)</f>
        <v>Monitorear el comportamiento del recaudo por Delegatura y presentar reportes periódicos a los Delegados y al Secretario General (Tablero de control con el seguimiento del recaudo por delegatura  y Correos electrónicos)</v>
      </c>
      <c r="I22" s="6">
        <f>VLOOKUP(B22,'Plantilla publicacion'!$A$3:$M$505,9,0)</f>
        <v>6</v>
      </c>
      <c r="J22" s="6" t="str">
        <f>VLOOKUP(B22,'Plantilla publicacion'!$A$3:$M$505,10,0)</f>
        <v>Númerica</v>
      </c>
      <c r="K22" s="7" t="str">
        <f>VLOOKUP(B22,'Plantilla publicacion'!$A$3:$M$505,11,0)</f>
        <v>2025-02-17</v>
      </c>
      <c r="L22" s="7" t="str">
        <f>VLOOKUP(B22,'Plantilla publicacion'!$A$3:$M$505,12,0)</f>
        <v>2025-11-17</v>
      </c>
      <c r="M22" s="58"/>
      <c r="N22" s="39" t="str">
        <f>VLOOKUP(B22,'Plantilla publicacion'!$A$3:$M$505,13,0)</f>
        <v>100-SECRETARIA GENERAL;
130-DIRECCIÓN FINANCIERA</v>
      </c>
    </row>
    <row r="23" spans="1:14" ht="153" x14ac:dyDescent="0.25">
      <c r="A23" s="5" t="str">
        <f>VLOOKUP(B23,'Plantilla publicacion'!$A$3:$B$490,2,0)</f>
        <v>Actividad propia</v>
      </c>
      <c r="B23" s="18" t="s">
        <v>1221</v>
      </c>
      <c r="C23" s="18"/>
      <c r="D23" s="18">
        <f>VLOOKUP(B23,'Plantilla publicacion'!$A$3:$M$497,6,0)</f>
        <v>0</v>
      </c>
      <c r="E23" s="18"/>
      <c r="F23" s="18"/>
      <c r="G23" s="18" t="str">
        <f>VLOOKUP(B23,'Plantilla publicacion'!$A$3:$M$497,7,0)</f>
        <v>N/A</v>
      </c>
      <c r="H23" s="6" t="str">
        <f>VLOOKUP(B23,'Plantilla publicacion'!$A$3:$M$505,8,0)</f>
        <v>Elaborar y presentar en comité directivo el estudio de análisis de nuevas fuentes de ingreso (Documento de estudio con identificación de nuevas fuentes de ingresos y Acta del Comité Directivo)</v>
      </c>
      <c r="I23" s="6">
        <f>VLOOKUP(B23,'Plantilla publicacion'!$A$3:$M$505,9,0)</f>
        <v>1</v>
      </c>
      <c r="J23" s="6" t="str">
        <f>VLOOKUP(B23,'Plantilla publicacion'!$A$3:$M$505,10,0)</f>
        <v>Númerica</v>
      </c>
      <c r="K23" s="7" t="str">
        <f>VLOOKUP(B23,'Plantilla publicacion'!$A$3:$M$505,11,0)</f>
        <v>2025-02-17</v>
      </c>
      <c r="L23" s="7" t="str">
        <f>VLOOKUP(B23,'Plantilla publicacion'!$A$3:$M$505,12,0)</f>
        <v>2025-09-30</v>
      </c>
      <c r="M23" s="58"/>
      <c r="N23" s="39" t="str">
        <f>VLOOKUP(B23,'Plantilla publicacion'!$A$3:$M$505,13,0)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row>
    <row r="24" spans="1:14" ht="165.75" x14ac:dyDescent="0.25">
      <c r="A24" s="5" t="str">
        <f>VLOOKUP(B24,'Plantilla publicacion'!$A$3:$B$490,2,0)</f>
        <v>Actividad sin participaci�n</v>
      </c>
      <c r="B24" s="18" t="s">
        <v>1224</v>
      </c>
      <c r="C24" s="18"/>
      <c r="D24" s="18">
        <f>VLOOKUP(B24,'Plantilla publicacion'!$A$3:$M$497,6,0)</f>
        <v>0</v>
      </c>
      <c r="E24" s="18"/>
      <c r="F24" s="18"/>
      <c r="G24" s="18" t="str">
        <f>VLOOKUP(B24,'Plantilla publicacion'!$A$3:$M$497,7,0)</f>
        <v>N/A</v>
      </c>
      <c r="H24" s="6" t="str">
        <f>VLOOKUP(B24,'Plantilla publicacion'!$A$3:$M$505,8,0)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4" s="6">
        <f>VLOOKUP(B24,'Plantilla publicacion'!$A$3:$M$505,9,0)</f>
        <v>1</v>
      </c>
      <c r="J24" s="6" t="str">
        <f>VLOOKUP(B24,'Plantilla publicacion'!$A$3:$M$505,10,0)</f>
        <v>Númerica</v>
      </c>
      <c r="K24" s="7" t="str">
        <f>VLOOKUP(B24,'Plantilla publicacion'!$A$3:$M$505,11,0)</f>
        <v>2025-02-17</v>
      </c>
      <c r="L24" s="7" t="str">
        <f>VLOOKUP(B24,'Plantilla publicacion'!$A$3:$M$505,12,0)</f>
        <v>2025-10-31</v>
      </c>
      <c r="M24" s="58"/>
      <c r="N24" s="39" t="str">
        <f>VLOOKUP(B24,'Plantilla publicacion'!$A$3:$M$505,13,0)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5" spans="1:14" ht="51" x14ac:dyDescent="0.25">
      <c r="A25" s="5" t="str">
        <f>VLOOKUP(B25,'Plantilla publicacion'!$A$3:$B$490,2,0)</f>
        <v>Actividad propia</v>
      </c>
      <c r="B25" s="18" t="s">
        <v>1226</v>
      </c>
      <c r="C25" s="18"/>
      <c r="D25" s="18">
        <f>VLOOKUP(B25,'Plantilla publicacion'!$A$3:$M$497,6,0)</f>
        <v>0</v>
      </c>
      <c r="E25" s="18"/>
      <c r="F25" s="18"/>
      <c r="G25" s="18" t="str">
        <f>VLOOKUP(B25,'Plantilla publicacion'!$A$3:$M$497,7,0)</f>
        <v>N/A</v>
      </c>
      <c r="H25" s="6" t="str">
        <f>VLOOKUP(B25,'Plantilla publicacion'!$A$3:$M$505,8,0)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5" s="6">
        <f>VLOOKUP(B25,'Plantilla publicacion'!$A$3:$M$505,9,0)</f>
        <v>1</v>
      </c>
      <c r="J25" s="6" t="str">
        <f>VLOOKUP(B25,'Plantilla publicacion'!$A$3:$M$505,10,0)</f>
        <v>Númerica</v>
      </c>
      <c r="K25" s="7" t="str">
        <f>VLOOKUP(B25,'Plantilla publicacion'!$A$3:$M$505,11,0)</f>
        <v>2025-02-17</v>
      </c>
      <c r="L25" s="7" t="str">
        <f>VLOOKUP(B25,'Plantilla publicacion'!$A$3:$M$505,12,0)</f>
        <v>2025-05-30</v>
      </c>
      <c r="M25" s="58"/>
      <c r="N25" s="39" t="str">
        <f>VLOOKUP(B25,'Plantilla publicacion'!$A$3:$M$505,13,0)</f>
        <v>130-DIRECCIÓN FINANCIERA;
11-GRUPO DE TRABAJO DE COBRO COACTIVO</v>
      </c>
    </row>
    <row r="26" spans="1:14" ht="165.75" x14ac:dyDescent="0.25">
      <c r="A26" s="5" t="str">
        <f>VLOOKUP(B26,'Plantilla publicacion'!$A$3:$B$490,2,0)</f>
        <v>Actividad propia</v>
      </c>
      <c r="B26" s="29" t="s">
        <v>1228</v>
      </c>
      <c r="C26" s="29"/>
      <c r="D26" s="18">
        <f>VLOOKUP(B26,'Plantilla publicacion'!$A$3:$M$497,6,0)</f>
        <v>0</v>
      </c>
      <c r="E26" s="18"/>
      <c r="F26" s="18"/>
      <c r="G26" s="18" t="str">
        <f>VLOOKUP(B26,'Plantilla publicacion'!$A$3:$M$497,7,0)</f>
        <v>N/A</v>
      </c>
      <c r="H26" s="6" t="str">
        <f>VLOOKUP(B26,'Plantilla publicacion'!$A$3:$M$505,8,0)</f>
        <v>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v>
      </c>
      <c r="I26" s="6">
        <f>VLOOKUP(B26,'Plantilla publicacion'!$A$3:$M$505,9,0)</f>
        <v>2</v>
      </c>
      <c r="J26" s="6" t="str">
        <f>VLOOKUP(B26,'Plantilla publicacion'!$A$3:$M$505,10,0)</f>
        <v>Númerica</v>
      </c>
      <c r="K26" s="7" t="str">
        <f>VLOOKUP(B26,'Plantilla publicacion'!$A$3:$M$505,11,0)</f>
        <v>2025-06-02</v>
      </c>
      <c r="L26" s="7" t="str">
        <f>VLOOKUP(B26,'Plantilla publicacion'!$A$3:$M$505,12,0)</f>
        <v>2025-11-17</v>
      </c>
      <c r="M26" s="58"/>
      <c r="N26" s="39" t="str">
        <f>VLOOKUP(B26,'Plantilla publicacion'!$A$3:$M$505,13,0)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row>
    <row r="27" spans="1:14" ht="16.5" thickBot="1" x14ac:dyDescent="0.3">
      <c r="A27" s="5" t="e">
        <f>VLOOKUP(B27,'Plantilla publicacion'!$A$3:$B$490,2,0)</f>
        <v>#N/A</v>
      </c>
      <c r="B27" s="224" t="s">
        <v>21</v>
      </c>
      <c r="C27" s="224"/>
      <c r="D27" s="224"/>
      <c r="E27" s="224"/>
      <c r="F27" s="224"/>
      <c r="G27" s="224"/>
      <c r="H27" s="224"/>
      <c r="I27" s="224"/>
      <c r="J27" s="224"/>
      <c r="K27" s="224"/>
      <c r="L27" s="224"/>
      <c r="M27" s="224"/>
      <c r="N27" s="224"/>
    </row>
    <row r="28" spans="1:14" ht="48" customHeight="1" thickBot="1" x14ac:dyDescent="0.3">
      <c r="B28" s="22" t="s">
        <v>484</v>
      </c>
      <c r="C28" s="23" t="s">
        <v>1547</v>
      </c>
      <c r="D28" s="23" t="s">
        <v>0</v>
      </c>
      <c r="E28" s="23" t="s">
        <v>1494</v>
      </c>
      <c r="F28" s="23" t="s">
        <v>1550</v>
      </c>
      <c r="G28" s="23" t="s">
        <v>1</v>
      </c>
      <c r="H28" s="23" t="s">
        <v>2</v>
      </c>
      <c r="I28" s="23" t="s">
        <v>3</v>
      </c>
      <c r="J28" s="23" t="s">
        <v>4</v>
      </c>
      <c r="K28" s="24" t="s">
        <v>5</v>
      </c>
      <c r="L28" s="24" t="s">
        <v>6</v>
      </c>
      <c r="M28" s="57" t="s">
        <v>1548</v>
      </c>
      <c r="N28" s="25" t="s">
        <v>7</v>
      </c>
    </row>
    <row r="29" spans="1:14" s="12" customFormat="1" ht="140.25" customHeight="1" x14ac:dyDescent="0.25">
      <c r="A29" s="5" t="str">
        <f>VLOOKUP(B29,'Plantilla publicacion'!$A$3:$B$490,2,0)</f>
        <v>Producto</v>
      </c>
      <c r="B29" s="15" t="s">
        <v>713</v>
      </c>
      <c r="C29" s="227" t="str">
        <f>VLOOKUP(B29,'Plantilla publicacion'!$A$3:$R$490,17,0)</f>
        <v>PND - 5-31-5-b- Convergencia regional - Entidades públicas territoriales y nacionales fortalecidas / PES - Transformación Institucional</v>
      </c>
      <c r="D29" s="227" t="str">
        <f>VLOOKUP(B29,'Plantilla publicacion'!$A$3:$M$497,6,0)</f>
        <v>60-Fortalecer el Sistema Integral de Gestión Institucional en el marco del Modelo Integrado de Planeación y gestión para mejorar la prestación del servicio.</v>
      </c>
      <c r="E29" s="227" t="str">
        <f>VLOOKUP(B29,'Plantilla publicacion'!$A$3:$O$490,14,0)</f>
        <v>106-Cumplimiento de productos del PAI asociados a Fortalecer el Sistema Integral de Gestión Institucional para mejorar la prestación del servicio.</v>
      </c>
      <c r="F29" s="227" t="str">
        <f>VLOOKUP(B29,'Plantilla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9" s="227" t="str">
        <f>VLOOKUP(B29,'Plantilla publicacion'!$A$3:$M$497,7,0)</f>
        <v>N/A</v>
      </c>
      <c r="H29" s="15" t="str">
        <f>VLOOKUP(B29,'Plantilla publicacion'!$A$3:$M$505,8,0)</f>
        <v>Diagnóstico de necesidades que permita realizar el seguimiento del ciclo de contratación, elaborado  (Documento diagnostico )</v>
      </c>
      <c r="I29" s="15">
        <f>VLOOKUP(B29,'Plantilla publicacion'!$A$3:$M$505,9,0)</f>
        <v>1</v>
      </c>
      <c r="J29" s="15" t="str">
        <f>VLOOKUP(B29,'Plantilla publicacion'!$A$3:$M$505,10,0)</f>
        <v>Númerica</v>
      </c>
      <c r="K29" s="187" t="str">
        <f>VLOOKUP(B29,'Plantilla publicacion'!$A$3:$M$505,11,0)</f>
        <v>2025-07-01</v>
      </c>
      <c r="L29" s="187" t="str">
        <f>VLOOKUP(B29,'Plantilla publicacion'!$A$3:$M$505,12,0)</f>
        <v>2025-11-28</v>
      </c>
      <c r="M29" s="15">
        <f>IF(ISERROR(VLOOKUP(B29,'Plantilla publicacion'!$A$3:$P$490,16,0)),"NA",VLOOKUP(B29,'Plantilla publicacion'!$A$3:$P$490,16,0))</f>
        <v>0</v>
      </c>
      <c r="N29" s="155" t="str">
        <f>VLOOKUP(B29,'Plantilla publicacion'!$A$3:$M$505,13,0)</f>
        <v>105-GRUPO DE TRABAJO DE CONTRATACIÓN;
20-OFICINA DE TECNOLOGÍA E INFORMÁTICA</v>
      </c>
    </row>
    <row r="30" spans="1:14" ht="52.5" customHeight="1" x14ac:dyDescent="0.25">
      <c r="A30" s="5" t="str">
        <f>VLOOKUP(B30,'Plantilla publicacion'!$A$3:$B$490,2,0)</f>
        <v>Actividad propia</v>
      </c>
      <c r="B30" s="18" t="s">
        <v>717</v>
      </c>
      <c r="C30" s="200"/>
      <c r="D30" s="200">
        <f>VLOOKUP(B30,'Plantilla publicacion'!$A$3:$M$490,6,0)</f>
        <v>0</v>
      </c>
      <c r="E30" s="200"/>
      <c r="F30" s="200"/>
      <c r="G30" s="200" t="str">
        <f>VLOOKUP(B30,'Plantilla publicacion'!$A$3:$M$490,7,0)</f>
        <v>N/A</v>
      </c>
      <c r="H30" s="6" t="str">
        <f>VLOOKUP(B30,'Plantilla publicacion'!$A$3:$M$505,8,0)</f>
        <v>Identificar las necesidades de  ajuste a herramientas tecnológicas para el seguimiento del ciclo  de contratción (Documento con las necesidades identificadas)</v>
      </c>
      <c r="I30" s="6">
        <f>VLOOKUP(B30,'Plantilla publicacion'!$A$3:$M$505,9,0)</f>
        <v>1</v>
      </c>
      <c r="J30" s="6" t="str">
        <f>VLOOKUP(B30,'Plantilla publicacion'!$A$3:$M$505,10,0)</f>
        <v>Númerica</v>
      </c>
      <c r="K30" s="7" t="str">
        <f>VLOOKUP(B30,'Plantilla publicacion'!$A$3:$M$505,11,0)</f>
        <v>2025-07-01</v>
      </c>
      <c r="L30" s="7" t="str">
        <f>VLOOKUP(B30,'Plantilla publicacion'!$A$3:$M$505,12,0)</f>
        <v>2025-09-30</v>
      </c>
      <c r="M30" s="58"/>
      <c r="N30" s="39" t="str">
        <f>VLOOKUP(B30,'Plantilla publicacion'!$A$3:$M$505,13,0)</f>
        <v>105-GRUPO DE TRABAJO DE CONTRATACIÓN;
20-OFICINA DE TECNOLOGÍA E INFORMÁTICA</v>
      </c>
    </row>
    <row r="31" spans="1:14" ht="50.25" customHeight="1" x14ac:dyDescent="0.25">
      <c r="A31" s="5" t="str">
        <f>VLOOKUP(B31,'Plantilla publicacion'!$A$3:$B$490,2,0)</f>
        <v>Actividad sin participaci�n</v>
      </c>
      <c r="B31" s="18" t="s">
        <v>719</v>
      </c>
      <c r="C31" s="228"/>
      <c r="D31" s="228">
        <f>VLOOKUP(B31,'Plantilla publicacion'!$A$3:$M$490,6,0)</f>
        <v>0</v>
      </c>
      <c r="E31" s="228"/>
      <c r="F31" s="228"/>
      <c r="G31" s="228" t="str">
        <f>VLOOKUP(B31,'Plantilla publicacion'!$A$3:$M$490,7,0)</f>
        <v>N/A</v>
      </c>
      <c r="H31" s="6" t="str">
        <f>VLOOKUP(B31,'Plantilla publicacion'!$A$3:$M$505,8,0)</f>
        <v>Emitir concepto de viabilidad técnica y presupuestal con base en las necesidades identificadas (Concepto diagnóstico entregado)</v>
      </c>
      <c r="I31" s="6">
        <f>VLOOKUP(B31,'Plantilla publicacion'!$A$3:$M$505,9,0)</f>
        <v>1</v>
      </c>
      <c r="J31" s="6" t="str">
        <f>VLOOKUP(B31,'Plantilla publicacion'!$A$3:$M$505,10,0)</f>
        <v>Númerica</v>
      </c>
      <c r="K31" s="7" t="str">
        <f>VLOOKUP(B31,'Plantilla publicacion'!$A$3:$M$505,11,0)</f>
        <v>2025-10-01</v>
      </c>
      <c r="L31" s="7" t="str">
        <f>VLOOKUP(B31,'Plantilla publicacion'!$A$3:$M$505,12,0)</f>
        <v>2025-11-28</v>
      </c>
      <c r="M31" s="58"/>
      <c r="N31" s="39" t="str">
        <f>VLOOKUP(B31,'Plantilla publicacion'!$A$3:$M$505,13,0)</f>
        <v>20-OFICINA DE TECNOLOGÍA E INFORMÁTICA</v>
      </c>
    </row>
  </sheetData>
  <autoFilter ref="A8:N31" xr:uid="{2B518075-C2AA-412F-846D-DFC3D162D202}"/>
  <mergeCells count="19">
    <mergeCell ref="B7:N7"/>
    <mergeCell ref="B1:D3"/>
    <mergeCell ref="B4:N4"/>
    <mergeCell ref="B6:N6"/>
    <mergeCell ref="B12:N12"/>
    <mergeCell ref="D5:L5"/>
    <mergeCell ref="C9:C11"/>
    <mergeCell ref="D9:D11"/>
    <mergeCell ref="E9:E11"/>
    <mergeCell ref="F9:F11"/>
    <mergeCell ref="G9:G11"/>
    <mergeCell ref="B27:N27"/>
    <mergeCell ref="B13:D13"/>
    <mergeCell ref="G13:N13"/>
    <mergeCell ref="C29:C31"/>
    <mergeCell ref="D29:D31"/>
    <mergeCell ref="E29:E31"/>
    <mergeCell ref="F29:F31"/>
    <mergeCell ref="G29:G31"/>
  </mergeCells>
  <conditionalFormatting sqref="B5:F5 N5 A6 A7:N7 A21:B21 H29:L29 D15:L15 D21:L21 H9:L9 A29:B31 A9:B11 A1:F1 A4:N4 O4:XFD7 O9:XFD11 N9 N15 N21 N29 H30:N31 A22:N27 A32:N1048576 O29:XFD1048576 A12:XFD14 H1:XFD1 A2:XFD3 A28:XFD28 A15:B15 O15:XFD27 H10:N11 A16:N20">
    <cfRule type="cellIs" dxfId="517" priority="40" operator="equal">
      <formula>0</formula>
    </cfRule>
  </conditionalFormatting>
  <conditionalFormatting sqref="B6:N6">
    <cfRule type="cellIs" dxfId="516" priority="39" operator="equal">
      <formula>0</formula>
    </cfRule>
  </conditionalFormatting>
  <conditionalFormatting sqref="A8:XFD8">
    <cfRule type="cellIs" dxfId="515" priority="26" operator="equal">
      <formula>0</formula>
    </cfRule>
  </conditionalFormatting>
  <conditionalFormatting sqref="C15">
    <cfRule type="cellIs" dxfId="514" priority="23" operator="equal">
      <formula>0</formula>
    </cfRule>
  </conditionalFormatting>
  <conditionalFormatting sqref="C21">
    <cfRule type="cellIs" dxfId="513" priority="22" operator="equal">
      <formula>0</formula>
    </cfRule>
  </conditionalFormatting>
  <conditionalFormatting sqref="C29">
    <cfRule type="cellIs" dxfId="512" priority="19" operator="equal">
      <formula>0</formula>
    </cfRule>
  </conditionalFormatting>
  <conditionalFormatting sqref="D29">
    <cfRule type="cellIs" dxfId="511" priority="18" operator="equal">
      <formula>0</formula>
    </cfRule>
  </conditionalFormatting>
  <conditionalFormatting sqref="E29">
    <cfRule type="cellIs" dxfId="510" priority="17" operator="equal">
      <formula>0</formula>
    </cfRule>
  </conditionalFormatting>
  <conditionalFormatting sqref="F29">
    <cfRule type="cellIs" dxfId="509" priority="16" operator="equal">
      <formula>0</formula>
    </cfRule>
  </conditionalFormatting>
  <conditionalFormatting sqref="G29">
    <cfRule type="cellIs" dxfId="508" priority="15" operator="equal">
      <formula>0</formula>
    </cfRule>
  </conditionalFormatting>
  <conditionalFormatting sqref="C9">
    <cfRule type="cellIs" dxfId="507" priority="10" operator="equal">
      <formula>0</formula>
    </cfRule>
  </conditionalFormatting>
  <conditionalFormatting sqref="D9">
    <cfRule type="cellIs" dxfId="506" priority="9" operator="equal">
      <formula>0</formula>
    </cfRule>
  </conditionalFormatting>
  <conditionalFormatting sqref="E9">
    <cfRule type="cellIs" dxfId="505" priority="8" operator="equal">
      <formula>0</formula>
    </cfRule>
  </conditionalFormatting>
  <conditionalFormatting sqref="F9">
    <cfRule type="cellIs" dxfId="504" priority="7" operator="equal">
      <formula>0</formula>
    </cfRule>
  </conditionalFormatting>
  <conditionalFormatting sqref="G9">
    <cfRule type="cellIs" dxfId="503" priority="6" operator="equal">
      <formula>0</formula>
    </cfRule>
  </conditionalFormatting>
  <conditionalFormatting sqref="M9">
    <cfRule type="cellIs" dxfId="502" priority="5" operator="equal">
      <formula>0</formula>
    </cfRule>
  </conditionalFormatting>
  <conditionalFormatting sqref="M15">
    <cfRule type="cellIs" dxfId="501" priority="3" operator="equal">
      <formula>0</formula>
    </cfRule>
  </conditionalFormatting>
  <conditionalFormatting sqref="M21">
    <cfRule type="cellIs" dxfId="500" priority="2" operator="equal">
      <formula>0</formula>
    </cfRule>
  </conditionalFormatting>
  <conditionalFormatting sqref="M29">
    <cfRule type="cellIs" dxfId="499" priority="1" operator="equal">
      <formula>0</formula>
    </cfRule>
  </conditionalFormatting>
  <dataValidations count="1">
    <dataValidation type="list" allowBlank="1" showInputMessage="1" showErrorMessage="1" sqref="C29 C15 C21 C9"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N379"/>
  <sheetViews>
    <sheetView showGridLines="0" view="pageBreakPreview" topLeftCell="F1" zoomScale="69" zoomScaleNormal="110" zoomScaleSheetLayoutView="110" workbookViewId="0">
      <selection activeCell="F2" sqref="F2"/>
    </sheetView>
  </sheetViews>
  <sheetFormatPr baseColWidth="10" defaultRowHeight="15" x14ac:dyDescent="0.25"/>
  <cols>
    <col min="1" max="1" width="0" style="5" hidden="1" customWidth="1"/>
    <col min="2" max="2" width="15.140625"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47.7109375" style="4" customWidth="1"/>
    <col min="14" max="14" width="41.28515625" style="1" customWidth="1"/>
    <col min="15" max="16384" width="11.42578125" style="5"/>
  </cols>
  <sheetData>
    <row r="1" spans="1:14" ht="43.5" customHeight="1" x14ac:dyDescent="0.25">
      <c r="B1" s="232"/>
      <c r="C1" s="232"/>
      <c r="D1" s="232"/>
      <c r="E1" s="59"/>
      <c r="F1" s="59"/>
      <c r="H1" s="126"/>
      <c r="I1" s="126"/>
      <c r="J1" s="126"/>
      <c r="K1" s="185"/>
      <c r="L1" s="185"/>
      <c r="M1" s="126"/>
      <c r="N1" s="126"/>
    </row>
    <row r="2" spans="1:14" ht="25.5" customHeight="1" x14ac:dyDescent="0.25">
      <c r="B2" s="192"/>
      <c r="C2" s="192"/>
      <c r="D2" s="192"/>
      <c r="E2" s="136" t="s">
        <v>14</v>
      </c>
      <c r="F2" s="59"/>
      <c r="G2" s="126"/>
      <c r="H2" s="126"/>
      <c r="I2" s="126"/>
      <c r="J2" s="126"/>
      <c r="K2" s="185"/>
      <c r="L2" s="185"/>
      <c r="M2" s="126"/>
      <c r="N2" s="126"/>
    </row>
    <row r="3" spans="1:14" ht="32.25" customHeight="1" x14ac:dyDescent="0.25">
      <c r="B3" s="234"/>
      <c r="C3" s="234"/>
      <c r="D3" s="234"/>
      <c r="E3" s="59"/>
      <c r="F3" s="59"/>
      <c r="G3" s="126"/>
      <c r="H3" s="126"/>
      <c r="I3" s="126"/>
      <c r="J3" s="126"/>
      <c r="K3" s="185"/>
      <c r="L3" s="185"/>
      <c r="M3" s="126"/>
      <c r="N3" s="126"/>
    </row>
    <row r="4" spans="1:14" ht="23.25" customHeight="1" x14ac:dyDescent="0.25">
      <c r="B4" s="236" t="s">
        <v>1504</v>
      </c>
      <c r="C4" s="236"/>
      <c r="D4" s="236"/>
      <c r="E4" s="264"/>
      <c r="F4" s="264"/>
      <c r="G4" s="264"/>
      <c r="H4" s="264"/>
      <c r="I4" s="264"/>
      <c r="J4" s="264"/>
      <c r="K4" s="264"/>
      <c r="L4" s="264"/>
      <c r="M4" s="264"/>
      <c r="N4" s="265"/>
    </row>
    <row r="5" spans="1:14" ht="84" customHeight="1" x14ac:dyDescent="0.25">
      <c r="B5" s="242" t="s">
        <v>1505</v>
      </c>
      <c r="C5" s="242"/>
      <c r="D5" s="242"/>
      <c r="E5" s="242"/>
      <c r="F5" s="242"/>
      <c r="G5" s="242"/>
      <c r="H5" s="242"/>
      <c r="I5" s="242"/>
      <c r="J5" s="242"/>
      <c r="K5" s="242"/>
      <c r="L5" s="242"/>
      <c r="M5" s="41"/>
      <c r="N5" s="10"/>
    </row>
    <row r="6" spans="1:14" ht="25.5" customHeight="1" x14ac:dyDescent="0.25">
      <c r="B6" s="238" t="str">
        <f>CONCATENATE(COUNTIF(A10:A379,"producto")," PRODUCTOS")</f>
        <v>81 PRODUCTOS</v>
      </c>
      <c r="C6" s="238"/>
      <c r="D6" s="238"/>
      <c r="E6" s="238"/>
      <c r="F6" s="238"/>
      <c r="G6" s="238"/>
      <c r="H6" s="238"/>
      <c r="I6" s="238"/>
      <c r="J6" s="238"/>
      <c r="K6" s="238"/>
      <c r="L6" s="238"/>
      <c r="M6" s="238"/>
      <c r="N6" s="238"/>
    </row>
    <row r="7" spans="1:14" ht="32.25" customHeight="1" thickBot="1" x14ac:dyDescent="0.3">
      <c r="B7" s="266" t="s">
        <v>16</v>
      </c>
      <c r="C7" s="267"/>
      <c r="D7" s="267"/>
      <c r="E7" s="267"/>
      <c r="F7" s="267"/>
      <c r="G7" s="267"/>
      <c r="H7" s="267"/>
      <c r="I7" s="267"/>
      <c r="J7" s="267"/>
      <c r="K7" s="267"/>
      <c r="L7" s="267"/>
      <c r="M7" s="267"/>
      <c r="N7" s="268"/>
    </row>
    <row r="8" spans="1:14" ht="39" hidden="1" customHeight="1" x14ac:dyDescent="0.3">
      <c r="B8" s="258" t="s">
        <v>8</v>
      </c>
      <c r="C8" s="259"/>
      <c r="D8" s="260"/>
      <c r="E8" s="73"/>
      <c r="F8" s="73"/>
      <c r="G8" s="261"/>
      <c r="H8" s="262"/>
      <c r="I8" s="262"/>
      <c r="J8" s="262"/>
      <c r="K8" s="262"/>
      <c r="L8" s="262"/>
      <c r="M8" s="262"/>
      <c r="N8" s="263"/>
    </row>
    <row r="9" spans="1:14" ht="48" customHeight="1" thickBot="1" x14ac:dyDescent="0.3">
      <c r="B9" s="77" t="s">
        <v>484</v>
      </c>
      <c r="C9" s="79" t="s">
        <v>1547</v>
      </c>
      <c r="D9" s="79" t="s">
        <v>0</v>
      </c>
      <c r="E9" s="79" t="s">
        <v>1494</v>
      </c>
      <c r="F9" s="79" t="s">
        <v>1550</v>
      </c>
      <c r="G9" s="79" t="s">
        <v>1</v>
      </c>
      <c r="H9" s="79" t="s">
        <v>2</v>
      </c>
      <c r="I9" s="79" t="s">
        <v>3</v>
      </c>
      <c r="J9" s="79" t="s">
        <v>4</v>
      </c>
      <c r="K9" s="80" t="s">
        <v>5</v>
      </c>
      <c r="L9" s="80" t="s">
        <v>6</v>
      </c>
      <c r="M9" s="81" t="s">
        <v>1548</v>
      </c>
      <c r="N9" s="81" t="s">
        <v>7</v>
      </c>
    </row>
    <row r="10" spans="1:14" s="12" customFormat="1" ht="25.5" x14ac:dyDescent="0.25">
      <c r="A10" s="5" t="str">
        <f>VLOOKUP(B10,'Plantilla publicacion'!$A$3:$B$490,2,0)</f>
        <v>Producto</v>
      </c>
      <c r="B10" s="101" t="s">
        <v>604</v>
      </c>
      <c r="C10" s="199" t="str">
        <f>VLOOKUP(B10,'Plantilla publicacion'!$A$3:$R$490,17,0)</f>
        <v>PND - 5-31-5-b- Convergencia regional - Entidades públicas territoriales y nacionales fortalecidas / PES - Transformación Institucional</v>
      </c>
      <c r="D10" s="199" t="str">
        <f>VLOOKUP(B10,'Plantilla publicacion'!$A$3:$M$490,6,0)</f>
        <v>60-Fortalecer el Sistema Integral de Gestión Institucional en el marco del Modelo Integrado de Planeación y gestión para mejorar la prestación del servicio.</v>
      </c>
      <c r="E10" s="19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19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99" t="str">
        <f>VLOOKUP(B10,'Plantilla publicacion'!$A$3:$M$490,7,0)</f>
        <v>FUNCIONAMIENTO</v>
      </c>
      <c r="H10" s="103" t="str">
        <f>VLOOKUP(B10,'Plantilla publicacion'!$A$3:$M$490,8,0)</f>
        <v>Estrategia para la reducción de emisiones, adaptación al cambio climático y la transición energética y la protección del medio ambiente, ejecutada (Informe final)</v>
      </c>
      <c r="I10" s="103">
        <f>VLOOKUP(B10,'Plantilla publicacion'!$A$3:$M$490,9,0)</f>
        <v>100</v>
      </c>
      <c r="J10" s="103" t="str">
        <f>VLOOKUP(B10,'Plantilla publicacion'!$A$3:$M$490,10,0)</f>
        <v>Porcentual</v>
      </c>
      <c r="K10" s="188" t="str">
        <f>VLOOKUP(B10,'Plantilla publicacion'!$A$3:$M$490,11,0)</f>
        <v>2025-01-02</v>
      </c>
      <c r="L10" s="188" t="str">
        <f>VLOOKUP(B10,'Plantilla publicacion'!$A$3:$M$490,12,0)</f>
        <v>2025-12-22</v>
      </c>
      <c r="M10" s="15">
        <f>IF(ISERROR(VLOOKUP(B10,'Plantilla publicacion'!$A$3:$P$490,16,0)),"NA",VLOOKUP(B10,'Plantilla publicacion'!$A$3:$P$490,16,0))</f>
        <v>0</v>
      </c>
      <c r="N10" s="104" t="str">
        <f>VLOOKUP(B10,'Plantilla publicacion'!$A$3:$M$490,13,0)</f>
        <v>142-GRUPO DE TRABAJO DE SERVICIOS ADMINISTRATIVOS Y RECURSOS FÍSICOS</v>
      </c>
    </row>
    <row r="11" spans="1:14" s="14" customFormat="1" ht="63.75" x14ac:dyDescent="0.25">
      <c r="A11" s="13" t="str">
        <f>VLOOKUP(B11,'Plantilla publicacion'!$A$3:$B$490,2,0)</f>
        <v>Actividad propia</v>
      </c>
      <c r="B11" s="105" t="s">
        <v>608</v>
      </c>
      <c r="C11" s="200"/>
      <c r="D11" s="200">
        <f>VLOOKUP(B11,'Plantilla publicacion'!$A$3:$M$490,6,0)</f>
        <v>0</v>
      </c>
      <c r="E11" s="200"/>
      <c r="F11" s="200"/>
      <c r="G11" s="200" t="str">
        <f>VLOOKUP(B11,'Plantilla publicacion'!$A$3:$M$490,7,0)</f>
        <v>N/A</v>
      </c>
      <c r="H11" s="6" t="str">
        <f>VLOOKUP(B11,'Plantilla publicacion'!$A$3:$M$490,8,0)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publicacion'!$A$3:$M$490,9,0)</f>
        <v>100</v>
      </c>
      <c r="J11" s="6" t="str">
        <f>VLOOKUP(B11,'Plantilla publicacion'!$A$3:$M$490,10,0)</f>
        <v>Porcentual</v>
      </c>
      <c r="K11" s="7" t="str">
        <f>VLOOKUP(B11,'Plantilla publicacion'!$A$3:$M$490,11,0)</f>
        <v>2025-01-02</v>
      </c>
      <c r="L11" s="7" t="str">
        <f>VLOOKUP(B11,'Plantilla publicacion'!$A$3:$M$490,12,0)</f>
        <v>2025-12-22</v>
      </c>
      <c r="M11" s="58"/>
      <c r="N11" s="106" t="str">
        <f>VLOOKUP(B11,'Plantilla publicacion'!$A$3:$M$490,13,0)</f>
        <v>142-GRUPO DE TRABAJO DE SERVICIOS ADMINISTRATIVOS Y RECURSOS FÍSICOS</v>
      </c>
    </row>
    <row r="12" spans="1:14" s="14" customFormat="1" ht="76.5" x14ac:dyDescent="0.25">
      <c r="A12" s="13" t="str">
        <f>VLOOKUP(B12,'Plantilla publicacion'!$A$3:$B$490,2,0)</f>
        <v>Actividad propia</v>
      </c>
      <c r="B12" s="105" t="s">
        <v>610</v>
      </c>
      <c r="C12" s="200"/>
      <c r="D12" s="200">
        <f>VLOOKUP(B12,'Plantilla publicacion'!$A$3:$M$490,6,0)</f>
        <v>0</v>
      </c>
      <c r="E12" s="200"/>
      <c r="F12" s="200"/>
      <c r="G12" s="200" t="str">
        <f>VLOOKUP(B12,'Plantilla publicacion'!$A$3:$M$490,7,0)</f>
        <v>N/A</v>
      </c>
      <c r="H12" s="6" t="str">
        <f>VLOOKUP(B12,'Plantilla publicacion'!$A$3:$M$490,8,0)</f>
        <v>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publicacion'!$A$3:$M$490,9,0)</f>
        <v>100</v>
      </c>
      <c r="J12" s="6" t="str">
        <f>VLOOKUP(B12,'Plantilla publicacion'!$A$3:$M$490,10,0)</f>
        <v>Porcentual</v>
      </c>
      <c r="K12" s="7" t="str">
        <f>VLOOKUP(B12,'Plantilla publicacion'!$A$3:$M$490,11,0)</f>
        <v>2025-01-02</v>
      </c>
      <c r="L12" s="7" t="str">
        <f>VLOOKUP(B12,'Plantilla publicacion'!$A$3:$M$490,12,0)</f>
        <v>2025-12-22</v>
      </c>
      <c r="M12" s="58"/>
      <c r="N12" s="106" t="str">
        <f>VLOOKUP(B12,'Plantilla publicacion'!$A$3:$M$490,13,0)</f>
        <v>142-GRUPO DE TRABAJO DE SERVICIOS ADMINISTRATIVOS Y RECURSOS FÍSICOS</v>
      </c>
    </row>
    <row r="13" spans="1:14" s="14" customFormat="1" ht="51" x14ac:dyDescent="0.25">
      <c r="A13" s="13" t="str">
        <f>VLOOKUP(B13,'Plantilla publicacion'!$A$3:$B$490,2,0)</f>
        <v>Actividad propia</v>
      </c>
      <c r="B13" s="105" t="s">
        <v>612</v>
      </c>
      <c r="C13" s="200"/>
      <c r="D13" s="200">
        <f>VLOOKUP(B13,'Plantilla publicacion'!$A$3:$M$490,6,0)</f>
        <v>0</v>
      </c>
      <c r="E13" s="200"/>
      <c r="F13" s="200"/>
      <c r="G13" s="200" t="str">
        <f>VLOOKUP(B13,'Plantilla publicacion'!$A$3:$M$490,7,0)</f>
        <v>N/A</v>
      </c>
      <c r="H13" s="6" t="str">
        <f>VLOOKUP(B13,'Plantilla publicacion'!$A$3:$M$490,8,0)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publicacion'!$A$3:$M$490,9,0)</f>
        <v>1</v>
      </c>
      <c r="J13" s="6" t="str">
        <f>VLOOKUP(B13,'Plantilla publicacion'!$A$3:$M$490,10,0)</f>
        <v>Númerica</v>
      </c>
      <c r="K13" s="7" t="str">
        <f>VLOOKUP(B13,'Plantilla publicacion'!$A$3:$M$490,11,0)</f>
        <v>2025-03-01</v>
      </c>
      <c r="L13" s="7" t="str">
        <f>VLOOKUP(B13,'Plantilla publicacion'!$A$3:$M$490,12,0)</f>
        <v>2025-07-01</v>
      </c>
      <c r="M13" s="58"/>
      <c r="N13" s="106" t="str">
        <f>VLOOKUP(B13,'Plantilla publicacion'!$A$3:$M$490,13,0)</f>
        <v>142-GRUPO DE TRABAJO DE SERVICIOS ADMINISTRATIVOS Y RECURSOS FÍSICOS</v>
      </c>
    </row>
    <row r="14" spans="1:14" s="14" customFormat="1" ht="25.5" x14ac:dyDescent="0.25">
      <c r="A14" s="13" t="str">
        <f>VLOOKUP(B14,'Plantilla publicacion'!$A$3:$B$490,2,0)</f>
        <v>Actividad propia</v>
      </c>
      <c r="B14" s="105" t="s">
        <v>614</v>
      </c>
      <c r="C14" s="200"/>
      <c r="D14" s="200">
        <f>VLOOKUP(B14,'Plantilla publicacion'!$A$3:$M$490,6,0)</f>
        <v>0</v>
      </c>
      <c r="E14" s="200"/>
      <c r="F14" s="200"/>
      <c r="G14" s="200" t="str">
        <f>VLOOKUP(B14,'Plantilla publicacion'!$A$3:$M$490,7,0)</f>
        <v>N/A</v>
      </c>
      <c r="H14" s="6" t="str">
        <f>VLOOKUP(B14,'Plantilla publicacion'!$A$3:$M$490,8,0)</f>
        <v>Elaborar matriz que permita identificar los aspectos más significativos y ejecutar las alternativas que conlleven a reducir los impactos ambientales de la SIC. (Matriz de aspectos ambientales)</v>
      </c>
      <c r="I14" s="6">
        <f>VLOOKUP(B14,'Plantilla publicacion'!$A$3:$M$490,9,0)</f>
        <v>1</v>
      </c>
      <c r="J14" s="6" t="str">
        <f>VLOOKUP(B14,'Plantilla publicacion'!$A$3:$M$490,10,0)</f>
        <v>Númerica</v>
      </c>
      <c r="K14" s="7" t="str">
        <f>VLOOKUP(B14,'Plantilla publicacion'!$A$3:$M$490,11,0)</f>
        <v>2025-05-02</v>
      </c>
      <c r="L14" s="7" t="str">
        <f>VLOOKUP(B14,'Plantilla publicacion'!$A$3:$M$490,12,0)</f>
        <v>2025-06-27</v>
      </c>
      <c r="M14" s="58"/>
      <c r="N14" s="106" t="str">
        <f>VLOOKUP(B14,'Plantilla publicacion'!$A$3:$M$490,13,0)</f>
        <v>142-GRUPO DE TRABAJO DE SERVICIOS ADMINISTRATIVOS Y RECURSOS FÍSICOS</v>
      </c>
    </row>
    <row r="15" spans="1:14" s="14" customFormat="1" ht="26.25" thickBot="1" x14ac:dyDescent="0.3">
      <c r="A15" s="13" t="str">
        <f>VLOOKUP(B15,'Plantilla publicacion'!$A$3:$B$490,2,0)</f>
        <v>Actividad propia</v>
      </c>
      <c r="B15" s="107" t="s">
        <v>616</v>
      </c>
      <c r="C15" s="201"/>
      <c r="D15" s="201">
        <f>VLOOKUP(B15,'Plantilla publicacion'!$A$3:$M$490,6,0)</f>
        <v>0</v>
      </c>
      <c r="E15" s="201"/>
      <c r="F15" s="201"/>
      <c r="G15" s="201" t="str">
        <f>VLOOKUP(B15,'Plantilla publicacion'!$A$3:$M$490,7,0)</f>
        <v>N/A</v>
      </c>
      <c r="H15" s="109" t="str">
        <f>VLOOKUP(B15,'Plantilla publicacion'!$A$3:$M$490,8,0)</f>
        <v>Certificar el cumplimiento de la ISO 14001  (Certificación de 1ra recertificación ISO 14001:2015) Reporte y/o informe final de auditoría de 1ra recertificación ISO 14001:2015)</v>
      </c>
      <c r="I15" s="109">
        <f>VLOOKUP(B15,'Plantilla publicacion'!$A$3:$M$490,9,0)</f>
        <v>1</v>
      </c>
      <c r="J15" s="109" t="str">
        <f>VLOOKUP(B15,'Plantilla publicacion'!$A$3:$M$490,10,0)</f>
        <v>Númerica</v>
      </c>
      <c r="K15" s="110" t="str">
        <f>VLOOKUP(B15,'Plantilla publicacion'!$A$3:$M$490,11,0)</f>
        <v>2025-10-01</v>
      </c>
      <c r="L15" s="110" t="str">
        <f>VLOOKUP(B15,'Plantilla publicacion'!$A$3:$M$490,12,0)</f>
        <v>2025-12-22</v>
      </c>
      <c r="M15" s="111"/>
      <c r="N15" s="112" t="str">
        <f>VLOOKUP(B15,'Plantilla publicacion'!$A$3:$M$490,13,0)</f>
        <v>142-GRUPO DE TRABAJO DE SERVICIOS ADMINISTRATIVOS Y RECURSOS FÍSICOS</v>
      </c>
    </row>
    <row r="16" spans="1:14" s="12" customFormat="1" ht="25.5" x14ac:dyDescent="0.25">
      <c r="A16" s="5" t="str">
        <f>VLOOKUP(B16,'Plantilla publicacion'!$A$3:$B$490,2,0)</f>
        <v>Producto</v>
      </c>
      <c r="B16" s="101" t="s">
        <v>766</v>
      </c>
      <c r="C16" s="199" t="str">
        <f>VLOOKUP(B16,'Plantilla publicacion'!$A$3:$R$490,17,0)</f>
        <v>PND - 5-31-5-b- Convergencia regional - Entidades públicas territoriales y nacionales fortalecidas / PES - Transformación Institucional</v>
      </c>
      <c r="D16" s="199" t="str">
        <f>VLOOKUP(B16,'Plantilla publicacion'!$A$3:$M$490,6,0)</f>
        <v>60-Fortalecer el Sistema Integral de Gestión Institucional en el marco del Modelo Integrado de Planeación y gestión para mejorar la prestación del servicio.</v>
      </c>
      <c r="E16" s="199"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199"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99" t="str">
        <f>VLOOKUP(B16,'Plantilla publicacion'!$A$3:$M$490,7,0)</f>
        <v>FUNCIONAMIENTO</v>
      </c>
      <c r="H16" s="103" t="str">
        <f>VLOOKUP(B16,'Plantilla publicacion'!$A$3:$M$490,8,0)</f>
        <v>Formatos de actos administrativos, estandarizados (Correo electrónico dirigido  al Grupo de Operaciones con los formatos predeterminados actualizados, entregados)</v>
      </c>
      <c r="I16" s="103">
        <f>VLOOKUP(B16,'Plantilla publicacion'!$A$3:$M$490,9,0)</f>
        <v>100</v>
      </c>
      <c r="J16" s="103" t="str">
        <f>VLOOKUP(B16,'Plantilla publicacion'!$A$3:$M$490,10,0)</f>
        <v>Porcentual</v>
      </c>
      <c r="K16" s="188" t="str">
        <f>VLOOKUP(B16,'Plantilla publicacion'!$A$3:$M$490,11,0)</f>
        <v>2025-01-20</v>
      </c>
      <c r="L16" s="188" t="str">
        <f>VLOOKUP(B16,'Plantilla publicacion'!$A$3:$M$490,12,0)</f>
        <v>2025-12-31</v>
      </c>
      <c r="M16" s="15">
        <f>IF(ISERROR(VLOOKUP(B16,'Plantilla publicacion'!$A$3:$P$490,16,0)),"NA",VLOOKUP(B16,'Plantilla publicacion'!$A$3:$P$490,16,0))</f>
        <v>0</v>
      </c>
      <c r="N16" s="104" t="str">
        <f>VLOOKUP(B16,'Plantilla publicacion'!$A$3:$M$490,13,0)</f>
        <v>2020-DIRECCIÓN DE NUEVAS CREACIONES</v>
      </c>
    </row>
    <row r="17" spans="1:14" s="14" customFormat="1" ht="38.25" x14ac:dyDescent="0.25">
      <c r="A17" s="13" t="str">
        <f>VLOOKUP(B17,'Plantilla publicacion'!$A$3:$B$490,2,0)</f>
        <v>Actividad propia</v>
      </c>
      <c r="B17" s="105" t="s">
        <v>768</v>
      </c>
      <c r="C17" s="200"/>
      <c r="D17" s="200">
        <f>VLOOKUP(B17,'Plantilla publicacion'!$A$3:$M$490,6,0)</f>
        <v>0</v>
      </c>
      <c r="E17" s="200"/>
      <c r="F17" s="200"/>
      <c r="G17" s="200" t="str">
        <f>VLOOKUP(B17,'Plantilla publicacion'!$A$3:$M$490,7,0)</f>
        <v>N/A</v>
      </c>
      <c r="H17" s="6" t="str">
        <f>VLOOKUP(B17,'Plantilla publicacion'!$A$3:$M$490,8,0)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publicacion'!$A$3:$M$490,9,0)</f>
        <v>100</v>
      </c>
      <c r="J17" s="6" t="str">
        <f>VLOOKUP(B17,'Plantilla publicacion'!$A$3:$M$490,10,0)</f>
        <v>Porcentual</v>
      </c>
      <c r="K17" s="7" t="str">
        <f>VLOOKUP(B17,'Plantilla publicacion'!$A$3:$M$490,11,0)</f>
        <v>2025-01-20</v>
      </c>
      <c r="L17" s="7" t="str">
        <f>VLOOKUP(B17,'Plantilla publicacion'!$A$3:$M$490,12,0)</f>
        <v>2025-12-31</v>
      </c>
      <c r="M17" s="58"/>
      <c r="N17" s="106" t="str">
        <f>VLOOKUP(B17,'Plantilla publicacion'!$A$3:$M$490,13,0)</f>
        <v>2020-DIRECCIÓN DE NUEVAS CREACIONES</v>
      </c>
    </row>
    <row r="18" spans="1:14" s="14" customFormat="1" ht="39" thickBot="1" x14ac:dyDescent="0.3">
      <c r="A18" s="13" t="str">
        <f>VLOOKUP(B18,'Plantilla publicacion'!$A$3:$B$490,2,0)</f>
        <v>Actividad propia</v>
      </c>
      <c r="B18" s="107" t="s">
        <v>770</v>
      </c>
      <c r="C18" s="201"/>
      <c r="D18" s="201">
        <f>VLOOKUP(B18,'Plantilla publicacion'!$A$3:$M$490,6,0)</f>
        <v>0</v>
      </c>
      <c r="E18" s="201"/>
      <c r="F18" s="201"/>
      <c r="G18" s="201" t="str">
        <f>VLOOKUP(B18,'Plantilla publicacion'!$A$3:$M$490,7,0)</f>
        <v>N/A</v>
      </c>
      <c r="H18" s="109" t="str">
        <f>VLOOKUP(B18,'Plantilla publicacion'!$A$3:$M$490,8,0)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9">
        <f>VLOOKUP(B18,'Plantilla publicacion'!$A$3:$M$490,9,0)</f>
        <v>100</v>
      </c>
      <c r="J18" s="109" t="str">
        <f>VLOOKUP(B18,'Plantilla publicacion'!$A$3:$M$490,10,0)</f>
        <v>Porcentual</v>
      </c>
      <c r="K18" s="110" t="str">
        <f>VLOOKUP(B18,'Plantilla publicacion'!$A$3:$M$490,11,0)</f>
        <v>2025-01-20</v>
      </c>
      <c r="L18" s="110" t="str">
        <f>VLOOKUP(B18,'Plantilla publicacion'!$A$3:$M$490,12,0)</f>
        <v>2025-12-31</v>
      </c>
      <c r="M18" s="111"/>
      <c r="N18" s="112" t="str">
        <f>VLOOKUP(B18,'Plantilla publicacion'!$A$3:$M$490,13,0)</f>
        <v>2020-DIRECCIÓN DE NUEVAS CREACIONES</v>
      </c>
    </row>
    <row r="19" spans="1:14" s="12" customFormat="1" ht="51" x14ac:dyDescent="0.25">
      <c r="A19" s="5" t="str">
        <f>VLOOKUP(B19,'Plantilla publicacion'!$A$3:$B$490,2,0)</f>
        <v>Producto</v>
      </c>
      <c r="B19" s="15" t="s">
        <v>918</v>
      </c>
      <c r="C19" s="200" t="str">
        <f>VLOOKUP(B19,'Plantilla publicacion'!$A$3:$R$490,17,0)</f>
        <v>PND - 5-31-5-b- Convergencia regional - Entidades públicas territoriales y nacionales fortalecidas / PES - Transformación Institucional</v>
      </c>
      <c r="D19" s="200" t="str">
        <f>VLOOKUP(B19,'Plantilla publicacion'!$A$3:$M$490,6,0)</f>
        <v>81-Mejorar la oportunidad en la atención de trámites y servicios.</v>
      </c>
      <c r="E19" s="200"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200"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200" t="str">
        <f>VLOOKUP(B19,'Plantilla publicacion'!$A$3:$M$490,7,0)</f>
        <v>C-3503-0200-0012-20104c</v>
      </c>
      <c r="H19" s="15" t="str">
        <f>VLOOKUP(B19,'Plantilla publicacion'!$A$3:$M$490,8,0)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publicacion'!$A$3:$M$490,9,0)</f>
        <v>1</v>
      </c>
      <c r="J19" s="15" t="str">
        <f>VLOOKUP(B19,'Plantilla publicacion'!$A$3:$M$490,10,0)</f>
        <v>Númerica</v>
      </c>
      <c r="K19" s="187" t="str">
        <f>VLOOKUP(B19,'Plantilla publicacion'!$A$3:$M$490,11,0)</f>
        <v>2025-02-03</v>
      </c>
      <c r="L19" s="187" t="str">
        <f>VLOOKUP(B19,'Plantilla publicacion'!$A$3:$M$490,12,0)</f>
        <v>2025-09-30</v>
      </c>
      <c r="M19" s="15">
        <f>IF(ISERROR(VLOOKUP(B19,'Plantilla publicacion'!$A$3:$P$490,16,0)),"NA",VLOOKUP(B19,'Plantilla publicacion'!$A$3:$P$490,16,0))</f>
        <v>0</v>
      </c>
      <c r="N19" s="106" t="str">
        <f>VLOOKUP(B19,'Plantilla publicacion'!$A$3:$M$490,13,0)</f>
        <v>7100-DIRECCIÓN DE INVESTIGACIONES DE PROTECCIÓN DE DATOS PERSONALES</v>
      </c>
    </row>
    <row r="20" spans="1:14" s="14" customFormat="1" ht="38.25" x14ac:dyDescent="0.25">
      <c r="A20" s="13" t="str">
        <f>VLOOKUP(B20,'Plantilla publicacion'!$A$3:$B$490,2,0)</f>
        <v>Actividad propia</v>
      </c>
      <c r="B20" s="6" t="s">
        <v>920</v>
      </c>
      <c r="C20" s="200"/>
      <c r="D20" s="200">
        <f>VLOOKUP(B20,'Plantilla publicacion'!$A$3:$M$490,6,0)</f>
        <v>0</v>
      </c>
      <c r="E20" s="200"/>
      <c r="F20" s="200"/>
      <c r="G20" s="200" t="str">
        <f>VLOOKUP(B20,'Plantilla publicacion'!$A$3:$M$490,7,0)</f>
        <v>N/A</v>
      </c>
      <c r="H20" s="6" t="str">
        <f>VLOOKUP(B20,'Plantilla publicacion'!$A$3:$M$490,8,0)</f>
        <v>Realizar el diseño de la integración de la herramienta del Detector de Políticas con el Registro Nacional de Bases de Datos (Documento técnico con los diagramas de componentes requeridos y la descripción de cada uno)</v>
      </c>
      <c r="I20" s="6">
        <f>VLOOKUP(B20,'Plantilla publicacion'!$A$3:$M$490,9,0)</f>
        <v>1</v>
      </c>
      <c r="J20" s="6" t="str">
        <f>VLOOKUP(B20,'Plantilla publicacion'!$A$3:$M$490,10,0)</f>
        <v>Númerica</v>
      </c>
      <c r="K20" s="7" t="str">
        <f>VLOOKUP(B20,'Plantilla publicacion'!$A$3:$M$490,11,0)</f>
        <v>2025-02-03</v>
      </c>
      <c r="L20" s="7" t="str">
        <f>VLOOKUP(B20,'Plantilla publicacion'!$A$3:$M$490,12,0)</f>
        <v>2025-03-17</v>
      </c>
      <c r="M20" s="58"/>
      <c r="N20" s="106" t="str">
        <f>VLOOKUP(B20,'Plantilla publicacion'!$A$3:$M$490,13,0)</f>
        <v>7100-DIRECCIÓN DE INVESTIGACIONES DE PROTECCIÓN DE DATOS PERSONALES</v>
      </c>
    </row>
    <row r="21" spans="1:14" s="14" customFormat="1" ht="51" x14ac:dyDescent="0.25">
      <c r="A21" s="13" t="str">
        <f>VLOOKUP(B21,'Plantilla publicacion'!$A$3:$B$490,2,0)</f>
        <v>Actividad propia</v>
      </c>
      <c r="B21" s="6" t="s">
        <v>922</v>
      </c>
      <c r="C21" s="200"/>
      <c r="D21" s="200">
        <f>VLOOKUP(B21,'Plantilla publicacion'!$A$3:$M$490,6,0)</f>
        <v>0</v>
      </c>
      <c r="E21" s="200"/>
      <c r="F21" s="200"/>
      <c r="G21" s="200" t="str">
        <f>VLOOKUP(B21,'Plantilla publicacion'!$A$3:$M$490,7,0)</f>
        <v>N/A</v>
      </c>
      <c r="H21" s="6" t="str">
        <f>VLOOKUP(B21,'Plantilla publicacion'!$A$3:$M$490,8,0)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publicacion'!$A$3:$M$490,9,0)</f>
        <v>1</v>
      </c>
      <c r="J21" s="6" t="str">
        <f>VLOOKUP(B21,'Plantilla publicacion'!$A$3:$M$490,10,0)</f>
        <v>Númerica</v>
      </c>
      <c r="K21" s="7" t="str">
        <f>VLOOKUP(B21,'Plantilla publicacion'!$A$3:$M$490,11,0)</f>
        <v>2025-03-18</v>
      </c>
      <c r="L21" s="7" t="str">
        <f>VLOOKUP(B21,'Plantilla publicacion'!$A$3:$M$490,12,0)</f>
        <v>2025-05-29</v>
      </c>
      <c r="M21" s="58"/>
      <c r="N21" s="106" t="str">
        <f>VLOOKUP(B21,'Plantilla publicacion'!$A$3:$M$490,13,0)</f>
        <v>7100-DIRECCIÓN DE INVESTIGACIONES DE PROTECCIÓN DE DATOS PERSONALES</v>
      </c>
    </row>
    <row r="22" spans="1:14" s="14" customFormat="1" ht="38.25" x14ac:dyDescent="0.25">
      <c r="A22" s="13" t="str">
        <f>VLOOKUP(B22,'Plantilla publicacion'!$A$3:$B$490,2,0)</f>
        <v>Actividad propia</v>
      </c>
      <c r="B22" s="6" t="s">
        <v>923</v>
      </c>
      <c r="C22" s="200"/>
      <c r="D22" s="200">
        <f>VLOOKUP(B22,'Plantilla publicacion'!$A$3:$M$490,6,0)</f>
        <v>0</v>
      </c>
      <c r="E22" s="200"/>
      <c r="F22" s="200"/>
      <c r="G22" s="200" t="str">
        <f>VLOOKUP(B22,'Plantilla publicacion'!$A$3:$M$490,7,0)</f>
        <v>N/A</v>
      </c>
      <c r="H22" s="6" t="str">
        <f>VLOOKUP(B22,'Plantilla publicacion'!$A$3:$M$490,8,0)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publicacion'!$A$3:$M$490,9,0)</f>
        <v>1</v>
      </c>
      <c r="J22" s="6" t="str">
        <f>VLOOKUP(B22,'Plantilla publicacion'!$A$3:$M$490,10,0)</f>
        <v>Númerica</v>
      </c>
      <c r="K22" s="7" t="str">
        <f>VLOOKUP(B22,'Plantilla publicacion'!$A$3:$M$490,11,0)</f>
        <v>2025-06-03</v>
      </c>
      <c r="L22" s="7" t="str">
        <f>VLOOKUP(B22,'Plantilla publicacion'!$A$3:$M$490,12,0)</f>
        <v>2025-07-11</v>
      </c>
      <c r="M22" s="58"/>
      <c r="N22" s="106" t="str">
        <f>VLOOKUP(B22,'Plantilla publicacion'!$A$3:$M$490,13,0)</f>
        <v>7100-DIRECCIÓN DE INVESTIGACIONES DE PROTECCIÓN DE DATOS PERSONALES</v>
      </c>
    </row>
    <row r="23" spans="1:14" s="14" customFormat="1" ht="38.25" x14ac:dyDescent="0.25">
      <c r="A23" s="13" t="str">
        <f>VLOOKUP(B23,'Plantilla publicacion'!$A$3:$B$490,2,0)</f>
        <v>Actividad propia</v>
      </c>
      <c r="B23" s="6" t="s">
        <v>924</v>
      </c>
      <c r="C23" s="200"/>
      <c r="D23" s="200">
        <f>VLOOKUP(B23,'Plantilla publicacion'!$A$3:$M$490,6,0)</f>
        <v>0</v>
      </c>
      <c r="E23" s="200"/>
      <c r="F23" s="200"/>
      <c r="G23" s="200" t="str">
        <f>VLOOKUP(B23,'Plantilla publicacion'!$A$3:$M$490,7,0)</f>
        <v>N/A</v>
      </c>
      <c r="H23" s="6" t="str">
        <f>VLOOKUP(B23,'Plantilla publicacion'!$A$3:$M$490,8,0)</f>
        <v>Realizar capacitación a los usuarios funcionales para socializar el manejo del servicio del Detector de Políticas como parte del sistema RNBD (Actas de Capacitación realizadas a los usuarios funcionales)</v>
      </c>
      <c r="I23" s="6">
        <f>VLOOKUP(B23,'Plantilla publicacion'!$A$3:$M$490,9,0)</f>
        <v>1</v>
      </c>
      <c r="J23" s="6" t="str">
        <f>VLOOKUP(B23,'Plantilla publicacion'!$A$3:$M$490,10,0)</f>
        <v>Númerica</v>
      </c>
      <c r="K23" s="7" t="str">
        <f>VLOOKUP(B23,'Plantilla publicacion'!$A$3:$M$490,11,0)</f>
        <v>2025-07-14</v>
      </c>
      <c r="L23" s="7" t="str">
        <f>VLOOKUP(B23,'Plantilla publicacion'!$A$3:$M$490,12,0)</f>
        <v>2025-08-29</v>
      </c>
      <c r="M23" s="58"/>
      <c r="N23" s="106" t="str">
        <f>VLOOKUP(B23,'Plantilla publicacion'!$A$3:$M$490,13,0)</f>
        <v>7100-DIRECCIÓN DE INVESTIGACIONES DE PROTECCIÓN DE DATOS PERSONALES</v>
      </c>
    </row>
    <row r="24" spans="1:14" s="14" customFormat="1" ht="26.25" thickBot="1" x14ac:dyDescent="0.3">
      <c r="A24" s="13" t="str">
        <f>VLOOKUP(B24,'Plantilla publicacion'!$A$3:$B$490,2,0)</f>
        <v>Actividad propia</v>
      </c>
      <c r="B24" s="11" t="s">
        <v>926</v>
      </c>
      <c r="C24" s="200"/>
      <c r="D24" s="200">
        <f>VLOOKUP(B24,'Plantilla publicacion'!$A$3:$M$490,6,0)</f>
        <v>0</v>
      </c>
      <c r="E24" s="200"/>
      <c r="F24" s="200"/>
      <c r="G24" s="200" t="str">
        <f>VLOOKUP(B24,'Plantilla publicacion'!$A$3:$M$490,7,0)</f>
        <v>N/A</v>
      </c>
      <c r="H24" s="11" t="str">
        <f>VLOOKUP(B24,'Plantilla publicacion'!$A$3:$M$490,8,0)</f>
        <v>Realizar paso a producción de la versión del sistema RNBD que incluya la integración con el Detector de Políticas (Informe que evidencie el paso a producción)</v>
      </c>
      <c r="I24" s="11">
        <f>VLOOKUP(B24,'Plantilla publicacion'!$A$3:$M$490,9,0)</f>
        <v>1</v>
      </c>
      <c r="J24" s="11" t="str">
        <f>VLOOKUP(B24,'Plantilla publicacion'!$A$3:$M$490,10,0)</f>
        <v>Númerica</v>
      </c>
      <c r="K24" s="113" t="str">
        <f>VLOOKUP(B24,'Plantilla publicacion'!$A$3:$M$490,11,0)</f>
        <v>2025-09-01</v>
      </c>
      <c r="L24" s="113" t="str">
        <f>VLOOKUP(B24,'Plantilla publicacion'!$A$3:$M$490,12,0)</f>
        <v>2025-09-30</v>
      </c>
      <c r="M24" s="114"/>
      <c r="N24" s="115" t="str">
        <f>VLOOKUP(B24,'Plantilla publicacion'!$A$3:$M$490,13,0)</f>
        <v>7100-DIRECCIÓN DE INVESTIGACIONES DE PROTECCIÓN DE DATOS PERSONALES</v>
      </c>
    </row>
    <row r="25" spans="1:14" s="12" customFormat="1" ht="38.25" x14ac:dyDescent="0.25">
      <c r="A25" s="5" t="str">
        <f>VLOOKUP(B25,'Plantilla publicacion'!$A$3:$B$490,2,0)</f>
        <v>Producto</v>
      </c>
      <c r="B25" s="101" t="s">
        <v>928</v>
      </c>
      <c r="C25" s="199" t="str">
        <f>VLOOKUP(B25,'Plantilla publicacion'!$A$3:$R$490,17,0)</f>
        <v>PND - 5-31-5-d- Convergencia regional - Gobierno digital para la gente / PES - Transformación Institucional</v>
      </c>
      <c r="D25" s="199" t="str">
        <f>VLOOKUP(B25,'Plantilla publicacion'!$A$3:$M$490,6,0)</f>
        <v>62-Fortalecer la infraestructura, uso y aprovechamiento de las tecnologías de la información, para optimizar la capacidad institucional</v>
      </c>
      <c r="E25" s="199"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199"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199" t="str">
        <f>VLOOKUP(B25,'Plantilla publicacion'!$A$3:$M$490,7,0)</f>
        <v>C-3503-0200-0012-20104c</v>
      </c>
      <c r="H25" s="103" t="str">
        <f>VLOOKUP(B25,'Plantilla publicacion'!$A$3:$M$490,8,0)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103">
        <f>VLOOKUP(B25,'Plantilla publicacion'!$A$3:$M$490,9,0)</f>
        <v>1</v>
      </c>
      <c r="J25" s="103" t="str">
        <f>VLOOKUP(B25,'Plantilla publicacion'!$A$3:$M$490,10,0)</f>
        <v>Númerica</v>
      </c>
      <c r="K25" s="188" t="str">
        <f>VLOOKUP(B25,'Plantilla publicacion'!$A$3:$M$490,11,0)</f>
        <v>2025-02-03</v>
      </c>
      <c r="L25" s="188" t="str">
        <f>VLOOKUP(B25,'Plantilla publicacion'!$A$3:$M$490,12,0)</f>
        <v>2025-10-30</v>
      </c>
      <c r="M25" s="15">
        <f>IF(ISERROR(VLOOKUP(B25,'Plantilla publicacion'!$A$3:$P$490,16,0)),"NA",VLOOKUP(B25,'Plantilla publicacion'!$A$3:$P$490,16,0))</f>
        <v>0</v>
      </c>
      <c r="N25" s="104" t="str">
        <f>VLOOKUP(B25,'Plantilla publicacion'!$A$3:$M$490,13,0)</f>
        <v>20-OFICINA DE TECNOLOGÍA E INFORMÁTICA;
7200-DIRECCION DE HABEAS DATA</v>
      </c>
    </row>
    <row r="26" spans="1:14" s="14" customFormat="1" ht="38.25" x14ac:dyDescent="0.25">
      <c r="A26" s="13" t="str">
        <f>VLOOKUP(B26,'Plantilla publicacion'!$A$3:$B$490,2,0)</f>
        <v>Actividad propia</v>
      </c>
      <c r="B26" s="105" t="s">
        <v>931</v>
      </c>
      <c r="C26" s="200"/>
      <c r="D26" s="200">
        <f>VLOOKUP(B26,'Plantilla publicacion'!$A$3:$M$490,6,0)</f>
        <v>0</v>
      </c>
      <c r="E26" s="200"/>
      <c r="F26" s="200"/>
      <c r="G26" s="200" t="str">
        <f>VLOOKUP(B26,'Plantilla publicacion'!$A$3:$M$490,7,0)</f>
        <v>N/A</v>
      </c>
      <c r="H26" s="6" t="str">
        <f>VLOOKUP(B26,'Plantilla publicacion'!$A$3:$M$490,8,0)</f>
        <v>Elaborar y aprobar requerimiento (1. Formato Solicitud de Requerimientos a Sistemas de Información GS03-F18, 2. Formato Lista de Chequeo de Requisitos de Seguridad de la Información GS03-F27 (Opcional) )</v>
      </c>
      <c r="I26" s="6">
        <f>VLOOKUP(B26,'Plantilla publicacion'!$A$3:$M$490,9,0)</f>
        <v>1</v>
      </c>
      <c r="J26" s="6" t="str">
        <f>VLOOKUP(B26,'Plantilla publicacion'!$A$3:$M$490,10,0)</f>
        <v>Númerica</v>
      </c>
      <c r="K26" s="7" t="str">
        <f>VLOOKUP(B26,'Plantilla publicacion'!$A$3:$M$490,11,0)</f>
        <v>2025-02-03</v>
      </c>
      <c r="L26" s="7" t="str">
        <f>VLOOKUP(B26,'Plantilla publicacion'!$A$3:$M$490,12,0)</f>
        <v>2025-04-30</v>
      </c>
      <c r="M26" s="58"/>
      <c r="N26" s="106" t="str">
        <f>VLOOKUP(B26,'Plantilla publicacion'!$A$3:$M$490,13,0)</f>
        <v>20-OFICINA DE TECNOLOGÍA E INFORMÁTICA;
7200-DIRECCION DE HABEAS DATA</v>
      </c>
    </row>
    <row r="27" spans="1:14" s="14" customFormat="1" ht="25.5" x14ac:dyDescent="0.25">
      <c r="A27" s="13" t="str">
        <f>VLOOKUP(B27,'Plantilla publicacion'!$A$3:$B$490,2,0)</f>
        <v>Actividad sin participaci�n</v>
      </c>
      <c r="B27" s="105" t="s">
        <v>933</v>
      </c>
      <c r="C27" s="200"/>
      <c r="D27" s="200">
        <f>VLOOKUP(B27,'Plantilla publicacion'!$A$3:$M$490,6,0)</f>
        <v>0</v>
      </c>
      <c r="E27" s="200"/>
      <c r="F27" s="200"/>
      <c r="G27" s="200" t="str">
        <f>VLOOKUP(B27,'Plantilla publicacion'!$A$3:$M$490,7,0)</f>
        <v>N/A</v>
      </c>
      <c r="H27" s="6" t="str">
        <f>VLOOKUP(B27,'Plantilla publicacion'!$A$3:$M$490,8,0)</f>
        <v>Diseñar la solución (1. Anteproyecto (Alcance, estado del arte, metodología, métricas, cronograma, etc.) / Único entregable)</v>
      </c>
      <c r="I27" s="6">
        <f>VLOOKUP(B27,'Plantilla publicacion'!$A$3:$M$490,9,0)</f>
        <v>1</v>
      </c>
      <c r="J27" s="6" t="str">
        <f>VLOOKUP(B27,'Plantilla publicacion'!$A$3:$M$490,10,0)</f>
        <v>Númerica</v>
      </c>
      <c r="K27" s="7" t="str">
        <f>VLOOKUP(B27,'Plantilla publicacion'!$A$3:$M$490,11,0)</f>
        <v>2025-05-02</v>
      </c>
      <c r="L27" s="7" t="str">
        <f>VLOOKUP(B27,'Plantilla publicacion'!$A$3:$M$490,12,0)</f>
        <v>2025-07-01</v>
      </c>
      <c r="M27" s="58"/>
      <c r="N27" s="106" t="str">
        <f>VLOOKUP(B27,'Plantilla publicacion'!$A$3:$M$490,13,0)</f>
        <v>20-OFICINA DE TECNOLOGÍA E INFORMÁTICA</v>
      </c>
    </row>
    <row r="28" spans="1:14" s="13" customFormat="1" ht="38.25" x14ac:dyDescent="0.25">
      <c r="A28" s="13" t="str">
        <f>VLOOKUP(B28,'Plantilla publicacion'!$A$3:$B$490,2,0)</f>
        <v>Actividad sin participaci�n</v>
      </c>
      <c r="B28" s="105" t="s">
        <v>934</v>
      </c>
      <c r="C28" s="200"/>
      <c r="D28" s="200">
        <f>VLOOKUP(B28,'Plantilla publicacion'!$A$3:$M$490,6,0)</f>
        <v>0</v>
      </c>
      <c r="E28" s="200"/>
      <c r="F28" s="200"/>
      <c r="G28" s="200" t="str">
        <f>VLOOKUP(B28,'Plantilla publicacion'!$A$3:$M$490,7,0)</f>
        <v>N/A</v>
      </c>
      <c r="H28" s="6" t="str">
        <f>VLOOKUP(B28,'Plantilla publicacion'!$A$3:$M$490,8,0)</f>
        <v>Planeación y gestión de la solución  (1. Reporte planeación de tareas, linea base de requerimientos (historias de usuario) y entregables  en la herramienta devops 2. plan de pruebas diseñado y registrado en la herramienta devops)</v>
      </c>
      <c r="I28" s="6">
        <f>VLOOKUP(B28,'Plantilla publicacion'!$A$3:$M$490,9,0)</f>
        <v>1</v>
      </c>
      <c r="J28" s="6" t="str">
        <f>VLOOKUP(B28,'Plantilla publicacion'!$A$3:$M$490,10,0)</f>
        <v>Númerica</v>
      </c>
      <c r="K28" s="7" t="str">
        <f>VLOOKUP(B28,'Plantilla publicacion'!$A$3:$M$490,11,0)</f>
        <v>2025-07-01</v>
      </c>
      <c r="L28" s="7" t="str">
        <f>VLOOKUP(B28,'Plantilla publicacion'!$A$3:$M$490,12,0)</f>
        <v>2025-07-31</v>
      </c>
      <c r="M28" s="58"/>
      <c r="N28" s="106" t="str">
        <f>VLOOKUP(B28,'Plantilla publicacion'!$A$3:$M$490,13,0)</f>
        <v>20-OFICINA DE TECNOLOGÍA E INFORMÁTICA</v>
      </c>
    </row>
    <row r="29" spans="1:14" s="14" customFormat="1" ht="26.25" thickBot="1" x14ac:dyDescent="0.3">
      <c r="A29" s="13" t="str">
        <f>VLOOKUP(B29,'Plantilla publicacion'!$A$3:$B$490,2,0)</f>
        <v>Actividad sin participaci�n</v>
      </c>
      <c r="B29" s="107" t="s">
        <v>935</v>
      </c>
      <c r="C29" s="201"/>
      <c r="D29" s="201">
        <f>VLOOKUP(B29,'Plantilla publicacion'!$A$3:$M$490,6,0)</f>
        <v>0</v>
      </c>
      <c r="E29" s="201"/>
      <c r="F29" s="201"/>
      <c r="G29" s="201" t="str">
        <f>VLOOKUP(B29,'Plantilla publicacion'!$A$3:$M$490,7,0)</f>
        <v>N/A</v>
      </c>
      <c r="H29" s="109" t="str">
        <f>VLOOKUP(B29,'Plantilla publicacion'!$A$3:$M$490,8,0)</f>
        <v>Desarrollo de la solución (1. Captura de pantalla del Código fuente registrado en devops / 2. Captura de pantalla  de casos de prueba ejecutados por desarrollo. 3. Informe de desarrollo )</v>
      </c>
      <c r="I29" s="109">
        <f>VLOOKUP(B29,'Plantilla publicacion'!$A$3:$M$490,9,0)</f>
        <v>1</v>
      </c>
      <c r="J29" s="109" t="str">
        <f>VLOOKUP(B29,'Plantilla publicacion'!$A$3:$M$490,10,0)</f>
        <v>Númerica</v>
      </c>
      <c r="K29" s="110" t="str">
        <f>VLOOKUP(B29,'Plantilla publicacion'!$A$3:$M$490,11,0)</f>
        <v>2025-08-01</v>
      </c>
      <c r="L29" s="110" t="str">
        <f>VLOOKUP(B29,'Plantilla publicacion'!$A$3:$M$490,12,0)</f>
        <v>2025-10-30</v>
      </c>
      <c r="M29" s="111"/>
      <c r="N29" s="112" t="str">
        <f>VLOOKUP(B29,'Plantilla publicacion'!$A$3:$M$490,13,0)</f>
        <v>20-OFICINA DE TECNOLOGÍA E INFORMÁTICA</v>
      </c>
    </row>
    <row r="30" spans="1:14" s="12" customFormat="1" x14ac:dyDescent="0.25">
      <c r="A30" s="5" t="str">
        <f>VLOOKUP(B30,'Plantilla publicacion'!$A$3:$B$490,2,0)</f>
        <v>Producto</v>
      </c>
      <c r="B30" s="15" t="s">
        <v>1108</v>
      </c>
      <c r="C30" s="200" t="str">
        <f>VLOOKUP(B30,'Plantilla publicacion'!$A$3:$R$490,17,0)</f>
        <v>PND - 5-31-5-b- Convergencia regional - Entidades públicas territoriales y nacionales fortalecidas / PES - Transformación Institucional</v>
      </c>
      <c r="D30" s="200" t="str">
        <f>VLOOKUP(B30,'Plantilla publicacion'!$A$3:$M$490,6,0)</f>
        <v>60-Fortalecer el Sistema Integral de Gestión Institucional en el marco del Modelo Integrado de Planeación y gestión para mejorar la prestación del servicio.</v>
      </c>
      <c r="E30" s="200"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200"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200" t="str">
        <f>VLOOKUP(B30,'Plantilla publicacion'!$A$3:$M$490,7,0)</f>
        <v>C-3503-0200-0016-40401c</v>
      </c>
      <c r="H30" s="15" t="str">
        <f>VLOOKUP(B30,'Plantilla publicacion'!$A$3:$M$490,8,0)</f>
        <v>Proyectos estratégicos transversales estructurados y ejecutados (Informe de resultados)</v>
      </c>
      <c r="I30" s="15">
        <f>VLOOKUP(B30,'Plantilla publicacion'!$A$3:$M$490,9,0)</f>
        <v>100</v>
      </c>
      <c r="J30" s="15" t="str">
        <f>VLOOKUP(B30,'Plantilla publicacion'!$A$3:$M$490,10,0)</f>
        <v>Porcentual</v>
      </c>
      <c r="K30" s="187" t="str">
        <f>VLOOKUP(B30,'Plantilla publicacion'!$A$3:$M$490,11,0)</f>
        <v>2025-02-24</v>
      </c>
      <c r="L30" s="187" t="str">
        <f>VLOOKUP(B30,'Plantilla publicacion'!$A$3:$M$490,12,0)</f>
        <v>2025-12-19</v>
      </c>
      <c r="M30" s="15">
        <f>IF(ISERROR(VLOOKUP(B30,'Plantilla publicacion'!$A$3:$P$490,16,0)),"NA",VLOOKUP(B30,'Plantilla publicacion'!$A$3:$P$490,16,0))</f>
        <v>0</v>
      </c>
      <c r="N30" s="15" t="str">
        <f>VLOOKUP(B30,'Plantilla publicacion'!$A$3:$M$490,13,0)</f>
        <v>30-OFICINA ASESORA DE PLANEACIÓN</v>
      </c>
    </row>
    <row r="31" spans="1:14" s="13" customFormat="1" ht="38.25" x14ac:dyDescent="0.25">
      <c r="A31" s="13" t="str">
        <f>VLOOKUP(B31,'Plantilla publicacion'!$A$3:$B$490,2,0)</f>
        <v>Actividad propia</v>
      </c>
      <c r="B31" s="6" t="s">
        <v>1110</v>
      </c>
      <c r="C31" s="200"/>
      <c r="D31" s="200">
        <f>VLOOKUP(B31,'Plantilla publicacion'!$A$3:$M$490,6,0)</f>
        <v>0</v>
      </c>
      <c r="E31" s="200"/>
      <c r="F31" s="200"/>
      <c r="G31" s="200" t="str">
        <f>VLOOKUP(B31,'Plantilla publicacion'!$A$3:$M$490,7,0)</f>
        <v>N/A</v>
      </c>
      <c r="H31" s="6" t="str">
        <f>VLOOKUP(B31,'Plantilla publicacion'!$A$3:$M$490,8,0)</f>
        <v>Identificar y someter a aprobación del Despacho, la definición de 2 proyectos estratégicos de impacto transversal  a ser ejecutados (proyectos estratégicos de impacto transversal identificados y aprobados)</v>
      </c>
      <c r="I31" s="6">
        <f>VLOOKUP(B31,'Plantilla publicacion'!$A$3:$M$490,9,0)</f>
        <v>2</v>
      </c>
      <c r="J31" s="6" t="str">
        <f>VLOOKUP(B31,'Plantilla publicacion'!$A$3:$M$490,10,0)</f>
        <v>Númerica</v>
      </c>
      <c r="K31" s="7" t="str">
        <f>VLOOKUP(B31,'Plantilla publicacion'!$A$3:$M$490,11,0)</f>
        <v>2025-02-24</v>
      </c>
      <c r="L31" s="7" t="str">
        <f>VLOOKUP(B31,'Plantilla publicacion'!$A$3:$M$490,12,0)</f>
        <v>2025-03-07</v>
      </c>
      <c r="M31" s="58"/>
      <c r="N31" s="17" t="str">
        <f>VLOOKUP(B31,'Plantilla publicacion'!$A$3:$M$490,13,0)</f>
        <v>30-OFICINA ASESORA DE PLANEACIÓN</v>
      </c>
    </row>
    <row r="32" spans="1:14" s="13" customFormat="1" ht="25.5" x14ac:dyDescent="0.25">
      <c r="A32" s="13" t="str">
        <f>VLOOKUP(B32,'Plantilla publicacion'!$A$3:$B$490,2,0)</f>
        <v>Actividad propia</v>
      </c>
      <c r="B32" s="6" t="s">
        <v>1112</v>
      </c>
      <c r="C32" s="200"/>
      <c r="D32" s="200">
        <f>VLOOKUP(B32,'Plantilla publicacion'!$A$3:$M$490,6,0)</f>
        <v>0</v>
      </c>
      <c r="E32" s="200"/>
      <c r="F32" s="200"/>
      <c r="G32" s="200" t="str">
        <f>VLOOKUP(B32,'Plantilla publicacion'!$A$3:$M$490,7,0)</f>
        <v>N/A</v>
      </c>
      <c r="H32" s="6" t="str">
        <f>VLOOKUP(B32,'Plantilla publicacion'!$A$3:$M$490,8,0)</f>
        <v>Diseñar y concertar el plan de trabajo (actividades hito y responsable) (Plan de trabajo Diseñado y concertado con las áreas involucradas)</v>
      </c>
      <c r="I32" s="6">
        <f>VLOOKUP(B32,'Plantilla publicacion'!$A$3:$M$490,9,0)</f>
        <v>1</v>
      </c>
      <c r="J32" s="6" t="str">
        <f>VLOOKUP(B32,'Plantilla publicacion'!$A$3:$M$490,10,0)</f>
        <v>Númerica</v>
      </c>
      <c r="K32" s="7" t="str">
        <f>VLOOKUP(B32,'Plantilla publicacion'!$A$3:$M$490,11,0)</f>
        <v>2025-03-10</v>
      </c>
      <c r="L32" s="7" t="str">
        <f>VLOOKUP(B32,'Plantilla publicacion'!$A$3:$M$490,12,0)</f>
        <v>2025-04-30</v>
      </c>
      <c r="M32" s="58"/>
      <c r="N32" s="17" t="str">
        <f>VLOOKUP(B32,'Plantilla publicacion'!$A$3:$M$490,13,0)</f>
        <v>30-OFICINA ASESORA DE PLANEACIÓN</v>
      </c>
    </row>
    <row r="33" spans="1:14" s="13" customFormat="1" ht="12.75" x14ac:dyDescent="0.25">
      <c r="A33" s="13" t="str">
        <f>VLOOKUP(B33,'Plantilla publicacion'!$A$3:$B$490,2,0)</f>
        <v>Actividad propia</v>
      </c>
      <c r="B33" s="6" t="s">
        <v>1114</v>
      </c>
      <c r="C33" s="200"/>
      <c r="D33" s="200">
        <f>VLOOKUP(B33,'Plantilla publicacion'!$A$3:$M$490,6,0)</f>
        <v>0</v>
      </c>
      <c r="E33" s="200"/>
      <c r="F33" s="200"/>
      <c r="G33" s="200" t="str">
        <f>VLOOKUP(B33,'Plantilla publicacion'!$A$3:$M$490,7,0)</f>
        <v>N/A</v>
      </c>
      <c r="H33" s="6" t="str">
        <f>VLOOKUP(B33,'Plantilla publicacion'!$A$3:$M$490,8,0)</f>
        <v>Ejecutar el plan de trabajo (Seguimiento al plan de trabajo y evidencias de su cumplimiento)</v>
      </c>
      <c r="I33" s="6">
        <f>VLOOKUP(B33,'Plantilla publicacion'!$A$3:$M$490,9,0)</f>
        <v>100</v>
      </c>
      <c r="J33" s="6" t="str">
        <f>VLOOKUP(B33,'Plantilla publicacion'!$A$3:$M$490,10,0)</f>
        <v>Porcentual</v>
      </c>
      <c r="K33" s="7" t="str">
        <f>VLOOKUP(B33,'Plantilla publicacion'!$A$3:$M$490,11,0)</f>
        <v>2025-05-01</v>
      </c>
      <c r="L33" s="7" t="str">
        <f>VLOOKUP(B33,'Plantilla publicacion'!$A$3:$M$490,12,0)</f>
        <v>2025-11-28</v>
      </c>
      <c r="M33" s="58"/>
      <c r="N33" s="17" t="str">
        <f>VLOOKUP(B33,'Plantilla publicacion'!$A$3:$M$490,13,0)</f>
        <v>30-OFICINA ASESORA DE PLANEACIÓN</v>
      </c>
    </row>
    <row r="34" spans="1:14" s="13" customFormat="1" ht="13.5" thickBot="1" x14ac:dyDescent="0.3">
      <c r="A34" s="13" t="str">
        <f>VLOOKUP(B34,'Plantilla publicacion'!$A$3:$B$490,2,0)</f>
        <v>Actividad propia</v>
      </c>
      <c r="B34" s="11" t="s">
        <v>1115</v>
      </c>
      <c r="C34" s="200"/>
      <c r="D34" s="200">
        <f>VLOOKUP(B34,'Plantilla publicacion'!$A$3:$M$490,6,0)</f>
        <v>0</v>
      </c>
      <c r="E34" s="200"/>
      <c r="F34" s="200"/>
      <c r="G34" s="200" t="str">
        <f>VLOOKUP(B34,'Plantilla publicacion'!$A$3:$M$490,7,0)</f>
        <v>N/A</v>
      </c>
      <c r="H34" s="11" t="str">
        <f>VLOOKUP(B34,'Plantilla publicacion'!$A$3:$M$490,8,0)</f>
        <v>Presentar resultados (Presentación de resultados y  Lista de asistencia reunióno de presentación)</v>
      </c>
      <c r="I34" s="11">
        <f>VLOOKUP(B34,'Plantilla publicacion'!$A$3:$M$490,9,0)</f>
        <v>2</v>
      </c>
      <c r="J34" s="11" t="str">
        <f>VLOOKUP(B34,'Plantilla publicacion'!$A$3:$M$490,10,0)</f>
        <v>Númerica</v>
      </c>
      <c r="K34" s="113" t="str">
        <f>VLOOKUP(B34,'Plantilla publicacion'!$A$3:$M$490,11,0)</f>
        <v>2025-12-01</v>
      </c>
      <c r="L34" s="113" t="str">
        <f>VLOOKUP(B34,'Plantilla publicacion'!$A$3:$M$490,12,0)</f>
        <v>2025-12-19</v>
      </c>
      <c r="M34" s="114"/>
      <c r="N34" s="115" t="str">
        <f>VLOOKUP(B34,'Plantilla publicacion'!$A$3:$M$490,13,0)</f>
        <v>30-OFICINA ASESORA DE PLANEACIÓN</v>
      </c>
    </row>
    <row r="35" spans="1:14" s="13" customFormat="1" ht="15" customHeight="1" x14ac:dyDescent="0.25">
      <c r="B35" s="101" t="s">
        <v>1167</v>
      </c>
      <c r="C35" s="253" t="str">
        <f>VLOOKUP(B38,'Plantilla publicacion'!$A$3:$R$490,17,0)</f>
        <v>PND - 5-31-5-b- Convergencia regional - Entidades públicas territoriales y nacionales fortalecidas / PES - Transformación Institucional</v>
      </c>
      <c r="D35" s="253" t="str">
        <f>VLOOKUP(B38,'Plantilla publicacion'!$A$3:$M$490,6,0)</f>
        <v>81-Mejorar la oportunidad en la atención de trámites y servicios.</v>
      </c>
      <c r="E35" s="253"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253"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253" t="str">
        <f>VLOOKUP(B38,'Plantilla publicacion'!$A$3:$M$490,7,0)</f>
        <v>N/A</v>
      </c>
      <c r="H35" s="103" t="str">
        <f>VLOOKUP(B35,'Plantilla publicacion'!$A$3:$M$490,8,0)</f>
        <v>Estudios Económicos o informes que permitan Identificar factores que generen distorsiones en la competencia de los mercados y acciones prioritarias en materia de defensa de la competencia, realizados  (Estudios Económicos o informes elaborados)</v>
      </c>
      <c r="I35" s="103">
        <f>VLOOKUP(B35,'Plantilla publicacion'!$A$3:$M$490,9,0)</f>
        <v>5</v>
      </c>
      <c r="J35" s="103" t="str">
        <f>VLOOKUP(B35,'Plantilla publicacion'!$A$3:$M$490,10,0)</f>
        <v>Númerica</v>
      </c>
      <c r="K35" s="188" t="str">
        <f>VLOOKUP(B35,'Plantilla publicacion'!$A$3:$M$490,11,0)</f>
        <v>2025-02-03</v>
      </c>
      <c r="L35" s="188" t="str">
        <f>VLOOKUP(B35,'Plantilla publicacion'!$A$3:$M$490,12,0)</f>
        <v>2025-12-12</v>
      </c>
      <c r="M35" s="15" t="str">
        <f>IF(ISERROR(VLOOKUP(B35,'Plantilla publicacion'!$A$3:$P$490,16,0)),"NA",VLOOKUP(B35,'Plantilla publicacion'!$A$3:$P$490,16,0))</f>
        <v>PND 9_Ampliar los instrumentos de prevención / PND 10_Fortalecer las actividades de inspección, vigilancia y control / PES_20230189 / PES_20230192 / PEI_4 / PEI_5</v>
      </c>
      <c r="N35" s="104" t="str">
        <f>VLOOKUP(B35,'Plantilla publicacion'!$A$3:$M$490,13,0)</f>
        <v>1000-DESPACHO DEL SUPERINTENDENTE DELEGADO PARA LA PROTECCIÓN DE LA COMPETENCIA</v>
      </c>
    </row>
    <row r="36" spans="1:14" s="13" customFormat="1" ht="25.5" x14ac:dyDescent="0.25">
      <c r="B36" s="105" t="s">
        <v>1169</v>
      </c>
      <c r="C36" s="253"/>
      <c r="D36" s="253"/>
      <c r="E36" s="253"/>
      <c r="F36" s="253"/>
      <c r="G36" s="253"/>
      <c r="H36" s="6" t="str">
        <f>VLOOKUP(B36,'Plantilla publicacion'!$A$3:$M$490,8,0)</f>
        <v>Definir el alcance requerido, para los estudios o informes.  (Acta con el alcance definido)</v>
      </c>
      <c r="I36" s="6">
        <f>VLOOKUP(B36,'Plantilla publicacion'!$A$3:$M$490,9,0)</f>
        <v>5</v>
      </c>
      <c r="J36" s="6" t="str">
        <f>VLOOKUP(B36,'Plantilla publicacion'!$A$3:$M$490,10,0)</f>
        <v>Númerica</v>
      </c>
      <c r="K36" s="7" t="str">
        <f>VLOOKUP(B36,'Plantilla publicacion'!$A$3:$M$490,11,0)</f>
        <v>2025-02-03</v>
      </c>
      <c r="L36" s="7" t="str">
        <f>VLOOKUP(B36,'Plantilla publicacion'!$A$3:$M$490,12,0)</f>
        <v>2025-02-28</v>
      </c>
      <c r="M36" s="58"/>
      <c r="N36" s="106" t="str">
        <f>VLOOKUP(B36,'Plantilla publicacion'!$A$3:$M$490,13,0)</f>
        <v>1000-DESPACHO DEL SUPERINTENDENTE DELEGADO PARA LA PROTECCIÓN DE LA COMPETENCIA</v>
      </c>
    </row>
    <row r="37" spans="1:14" s="13" customFormat="1" ht="26.25" thickBot="1" x14ac:dyDescent="0.3">
      <c r="B37" s="105" t="s">
        <v>1171</v>
      </c>
      <c r="C37" s="254"/>
      <c r="D37" s="254"/>
      <c r="E37" s="254"/>
      <c r="F37" s="254"/>
      <c r="G37" s="254"/>
      <c r="H37" s="6" t="str">
        <f>VLOOKUP(B37,'Plantilla publicacion'!$A$3:$M$490,8,0)</f>
        <v>Realizar y entregar los estudios o informes   (Estudio presentado a la Delegada para la Protección de la Competencia)</v>
      </c>
      <c r="I37" s="6">
        <f>VLOOKUP(B37,'Plantilla publicacion'!$A$3:$M$490,9,0)</f>
        <v>5</v>
      </c>
      <c r="J37" s="6" t="str">
        <f>VLOOKUP(B37,'Plantilla publicacion'!$A$3:$M$490,10,0)</f>
        <v>Númerica</v>
      </c>
      <c r="K37" s="7" t="str">
        <f>VLOOKUP(B37,'Plantilla publicacion'!$A$3:$M$490,11,0)</f>
        <v>2025-03-03</v>
      </c>
      <c r="L37" s="7" t="str">
        <f>VLOOKUP(B37,'Plantilla publicacion'!$A$3:$M$490,12,0)</f>
        <v>2025-12-12</v>
      </c>
      <c r="M37" s="58"/>
      <c r="N37" s="106" t="str">
        <f>VLOOKUP(B37,'Plantilla publicacion'!$A$3:$M$490,13,0)</f>
        <v>1000-DESPACHO DEL SUPERINTENDENTE DELEGADO PARA LA PROTECCIÓN DE LA COMPETENCIA</v>
      </c>
    </row>
    <row r="38" spans="1:14" s="12" customFormat="1" ht="38.25" x14ac:dyDescent="0.25">
      <c r="A38" s="5" t="str">
        <f>VLOOKUP(B38,'Plantilla publicacion'!$A$3:$B$490,2,0)</f>
        <v>Producto</v>
      </c>
      <c r="B38" s="101" t="s">
        <v>1184</v>
      </c>
      <c r="C38" s="199" t="str">
        <f>VLOOKUP(B38,'Plantilla publicacion'!$A$3:$R$490,17,0)</f>
        <v>PND - 5-31-5-b- Convergencia regional - Entidades públicas territoriales y nacionales fortalecidas / PES - Transformación Institucional</v>
      </c>
      <c r="D38" s="199" t="str">
        <f>VLOOKUP(B38,'Plantilla publicacion'!$A$3:$M$490,6,0)</f>
        <v>81-Mejorar la oportunidad en la atención de trámites y servicios.</v>
      </c>
      <c r="E38" s="199"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8" s="199"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199" t="str">
        <f>VLOOKUP(B38,'Plantilla publicacion'!$A$3:$M$490,7,0)</f>
        <v>N/A</v>
      </c>
      <c r="H38" s="103" t="str">
        <f>VLOOKUP(B38,'Plantilla publicacion'!$A$3:$M$490,8,0)</f>
        <v>Herramienta de control y gestión de los tiempos de las actividades de los procedimientos de la Delegatura, diseñada y probada  (Matrices con el registro  de los tiempos de cada actividad entregado)</v>
      </c>
      <c r="I38" s="103">
        <f>VLOOKUP(B38,'Plantilla publicacion'!$A$3:$M$490,9,0)</f>
        <v>1</v>
      </c>
      <c r="J38" s="103" t="str">
        <f>VLOOKUP(B38,'Plantilla publicacion'!$A$3:$M$490,10,0)</f>
        <v>Númerica</v>
      </c>
      <c r="K38" s="188" t="str">
        <f>VLOOKUP(B38,'Plantilla publicacion'!$A$3:$M$490,11,0)</f>
        <v>2025-01-20</v>
      </c>
      <c r="L38" s="188" t="str">
        <f>VLOOKUP(B38,'Plantilla publicacion'!$A$3:$M$490,12,0)</f>
        <v>2025-12-12</v>
      </c>
      <c r="M38" s="15">
        <f>IF(ISERROR(VLOOKUP(B38,'Plantilla publicacion'!$A$3:$P$490,16,0)),"NA",VLOOKUP(B38,'Plantilla publicacion'!$A$3:$P$490,16,0))</f>
        <v>0</v>
      </c>
      <c r="N38" s="104" t="str">
        <f>VLOOKUP(B38,'Plantilla publicacion'!$A$3:$M$490,13,0)</f>
        <v>1000-DESPACHO DEL SUPERINTENDENTE DELEGADO PARA LA PROTECCIÓN DE LA COMPETENCIA</v>
      </c>
    </row>
    <row r="39" spans="1:14" s="14" customFormat="1" ht="25.5" x14ac:dyDescent="0.25">
      <c r="A39" s="13" t="str">
        <f>VLOOKUP(B39,'Plantilla publicacion'!$A$3:$B$490,2,0)</f>
        <v>Actividad propia</v>
      </c>
      <c r="B39" s="105" t="s">
        <v>1186</v>
      </c>
      <c r="C39" s="200"/>
      <c r="D39" s="200">
        <f>VLOOKUP(B39,'Plantilla publicacion'!$A$3:$M$490,6,0)</f>
        <v>0</v>
      </c>
      <c r="E39" s="200"/>
      <c r="F39" s="200"/>
      <c r="G39" s="200" t="str">
        <f>VLOOKUP(B39,'Plantilla publicacion'!$A$3:$M$490,7,0)</f>
        <v>N/A</v>
      </c>
      <c r="H39" s="6" t="str">
        <f>VLOOKUP(B39,'Plantilla publicacion'!$A$3:$M$490,8,0)</f>
        <v>Diseñar la herramienta de control y gestión de tiempos (Matrices por procedimiento)</v>
      </c>
      <c r="I39" s="6">
        <f>VLOOKUP(B39,'Plantilla publicacion'!$A$3:$M$490,9,0)</f>
        <v>4</v>
      </c>
      <c r="J39" s="6" t="str">
        <f>VLOOKUP(B39,'Plantilla publicacion'!$A$3:$M$490,10,0)</f>
        <v>Númerica</v>
      </c>
      <c r="K39" s="7" t="str">
        <f>VLOOKUP(B39,'Plantilla publicacion'!$A$3:$M$490,11,0)</f>
        <v>2025-01-20</v>
      </c>
      <c r="L39" s="7" t="str">
        <f>VLOOKUP(B39,'Plantilla publicacion'!$A$3:$M$490,12,0)</f>
        <v>2025-06-27</v>
      </c>
      <c r="M39" s="58"/>
      <c r="N39" s="106" t="str">
        <f>VLOOKUP(B39,'Plantilla publicacion'!$A$3:$M$490,13,0)</f>
        <v>1000-DESPACHO DEL SUPERINTENDENTE DELEGADO PARA LA PROTECCIÓN DE LA COMPETENCIA</v>
      </c>
    </row>
    <row r="40" spans="1:14" s="14" customFormat="1" ht="38.25" x14ac:dyDescent="0.25">
      <c r="A40" s="13" t="str">
        <f>VLOOKUP(B40,'Plantilla publicacion'!$A$3:$B$490,2,0)</f>
        <v>Actividad propia</v>
      </c>
      <c r="B40" s="105" t="s">
        <v>1188</v>
      </c>
      <c r="C40" s="200"/>
      <c r="D40" s="200">
        <f>VLOOKUP(B40,'Plantilla publicacion'!$A$3:$M$490,6,0)</f>
        <v>0</v>
      </c>
      <c r="E40" s="200"/>
      <c r="F40" s="200"/>
      <c r="G40" s="200" t="str">
        <f>VLOOKUP(B40,'Plantilla publicacion'!$A$3:$M$490,7,0)</f>
        <v>N/A</v>
      </c>
      <c r="H40" s="6" t="str">
        <f>VLOOKUP(B40,'Plantilla publicacion'!$A$3:$M$490,8,0)</f>
        <v>Establecer las metas de tiempos de atención de las actividades definidas en la herramienta, a partir del histórico de atención de los trámites activos  (Matrices con los tiempos registrados de los trámites de la vigencia 2024)</v>
      </c>
      <c r="I40" s="6">
        <f>VLOOKUP(B40,'Plantilla publicacion'!$A$3:$M$490,9,0)</f>
        <v>4</v>
      </c>
      <c r="J40" s="6" t="str">
        <f>VLOOKUP(B40,'Plantilla publicacion'!$A$3:$M$490,10,0)</f>
        <v>Númerica</v>
      </c>
      <c r="K40" s="7" t="str">
        <f>VLOOKUP(B40,'Plantilla publicacion'!$A$3:$M$490,11,0)</f>
        <v>2025-07-01</v>
      </c>
      <c r="L40" s="7" t="str">
        <f>VLOOKUP(B40,'Plantilla publicacion'!$A$3:$M$490,12,0)</f>
        <v>2025-11-14</v>
      </c>
      <c r="M40" s="58"/>
      <c r="N40" s="106" t="str">
        <f>VLOOKUP(B40,'Plantilla publicacion'!$A$3:$M$490,13,0)</f>
        <v>1000-DESPACHO DEL SUPERINTENDENTE DELEGADO PARA LA PROTECCIÓN DE LA COMPETENCIA</v>
      </c>
    </row>
    <row r="41" spans="1:14" s="14" customFormat="1" ht="26.25" thickBot="1" x14ac:dyDescent="0.3">
      <c r="A41" s="13" t="str">
        <f>VLOOKUP(B41,'Plantilla publicacion'!$A$3:$B$490,2,0)</f>
        <v>Actividad propia</v>
      </c>
      <c r="B41" s="107" t="s">
        <v>1190</v>
      </c>
      <c r="C41" s="201"/>
      <c r="D41" s="201">
        <f>VLOOKUP(B41,'Plantilla publicacion'!$A$3:$M$490,6,0)</f>
        <v>0</v>
      </c>
      <c r="E41" s="201"/>
      <c r="F41" s="201"/>
      <c r="G41" s="201" t="str">
        <f>VLOOKUP(B41,'Plantilla publicacion'!$A$3:$M$490,7,0)</f>
        <v>N/A</v>
      </c>
      <c r="H41" s="109" t="str">
        <f>VLOOKUP(B41,'Plantilla publicacion'!$A$3:$M$490,8,0)</f>
        <v>Realizar prueba piloto de la herramienta de control y gestión (Informe de los resultados de la prueba piloto)</v>
      </c>
      <c r="I41" s="109">
        <f>VLOOKUP(B41,'Plantilla publicacion'!$A$3:$M$490,9,0)</f>
        <v>1</v>
      </c>
      <c r="J41" s="109" t="str">
        <f>VLOOKUP(B41,'Plantilla publicacion'!$A$3:$M$490,10,0)</f>
        <v>Númerica</v>
      </c>
      <c r="K41" s="110" t="str">
        <f>VLOOKUP(B41,'Plantilla publicacion'!$A$3:$M$490,11,0)</f>
        <v>2025-11-14</v>
      </c>
      <c r="L41" s="110" t="str">
        <f>VLOOKUP(B41,'Plantilla publicacion'!$A$3:$M$490,12,0)</f>
        <v>2025-12-12</v>
      </c>
      <c r="M41" s="111"/>
      <c r="N41" s="112" t="str">
        <f>VLOOKUP(B41,'Plantilla publicacion'!$A$3:$M$490,13,0)</f>
        <v>1000-DESPACHO DEL SUPERINTENDENTE DELEGADO PARA LA PROTECCIÓN DE LA COMPETENCIA</v>
      </c>
    </row>
    <row r="42" spans="1:14" s="12" customFormat="1" ht="63.75" x14ac:dyDescent="0.25">
      <c r="A42" s="5" t="str">
        <f>VLOOKUP(B42,'Plantilla publicacion'!$A$3:$B$490,2,0)</f>
        <v>Producto</v>
      </c>
      <c r="B42" s="15" t="s">
        <v>1419</v>
      </c>
      <c r="C42" s="200" t="str">
        <f>VLOOKUP(B42,'Plantilla publicacion'!$A$3:$R$490,17,0)</f>
        <v>PND - 5-31-5-b- Convergencia regional - Entidades públicas territoriales y nacionales fortalecidas / PES - Transformación Institucional</v>
      </c>
      <c r="D42" s="200" t="str">
        <f>VLOOKUP(B42,'Plantilla publicacion'!$A$3:$M$490,6,0)</f>
        <v>60-Fortalecer el Sistema Integral de Gestión Institucional en el marco del Modelo Integrado de Planeación y gestión para mejorar la prestación del servicio.</v>
      </c>
      <c r="E42" s="200"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42" s="200"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42" s="200" t="str">
        <f>VLOOKUP(B42,'Plantilla publicacion'!$A$3:$M$490,7,0)</f>
        <v>FUNCIONAMIENTO</v>
      </c>
      <c r="H42" s="15" t="str">
        <f>VLOOKUP(B42,'Plantilla publicacion'!$A$3:$M$490,8,0)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2" s="15">
        <f>VLOOKUP(B42,'Plantilla publicacion'!$A$3:$M$490,9,0)</f>
        <v>100</v>
      </c>
      <c r="J42" s="15" t="str">
        <f>VLOOKUP(B42,'Plantilla publicacion'!$A$3:$M$490,10,0)</f>
        <v>Porcentual</v>
      </c>
      <c r="K42" s="187" t="str">
        <f>VLOOKUP(B42,'Plantilla publicacion'!$A$3:$M$490,11,0)</f>
        <v>2025-01-27</v>
      </c>
      <c r="L42" s="187" t="str">
        <f>VLOOKUP(B42,'Plantilla publicacion'!$A$3:$M$490,12,0)</f>
        <v>2025-12-19</v>
      </c>
      <c r="M42" s="15">
        <f>IF(ISERROR(VLOOKUP(B42,'Plantilla publicacion'!$A$3:$P$490,16,0)),"NA",VLOOKUP(B42,'Plantilla publicacion'!$A$3:$P$490,16,0))</f>
        <v>0</v>
      </c>
      <c r="N42" s="15" t="str">
        <f>VLOOKUP(B42,'Plantilla publicacion'!$A$3:$M$490,13,0)</f>
        <v>100-SECRETARIA GENERAL</v>
      </c>
    </row>
    <row r="43" spans="1:14" s="14" customFormat="1" ht="51" x14ac:dyDescent="0.25">
      <c r="A43" s="13" t="str">
        <f>VLOOKUP(B43,'Plantilla publicacion'!$A$3:$B$490,2,0)</f>
        <v>Actividad propia</v>
      </c>
      <c r="B43" s="6" t="s">
        <v>1421</v>
      </c>
      <c r="C43" s="200"/>
      <c r="D43" s="200">
        <f>VLOOKUP(B43,'Plantilla publicacion'!$A$3:$M$490,6,0)</f>
        <v>0</v>
      </c>
      <c r="E43" s="200"/>
      <c r="F43" s="200"/>
      <c r="G43" s="200" t="str">
        <f>VLOOKUP(B43,'Plantilla publicacion'!$A$3:$M$490,7,0)</f>
        <v>N/A</v>
      </c>
      <c r="H43" s="6" t="str">
        <f>VLOOKUP(B43,'Plantilla publicacion'!$A$3:$M$490,8,0)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3" s="6">
        <f>VLOOKUP(B43,'Plantilla publicacion'!$A$3:$M$490,9,0)</f>
        <v>1</v>
      </c>
      <c r="J43" s="6" t="str">
        <f>VLOOKUP(B43,'Plantilla publicacion'!$A$3:$M$490,10,0)</f>
        <v>Númerica</v>
      </c>
      <c r="K43" s="7" t="str">
        <f>VLOOKUP(B43,'Plantilla publicacion'!$A$3:$M$490,11,0)</f>
        <v>2025-01-27</v>
      </c>
      <c r="L43" s="7" t="str">
        <f>VLOOKUP(B43,'Plantilla publicacion'!$A$3:$M$490,12,0)</f>
        <v>2025-02-28</v>
      </c>
      <c r="M43" s="58"/>
      <c r="N43" s="17" t="str">
        <f>VLOOKUP(B43,'Plantilla publicacion'!$A$3:$M$490,13,0)</f>
        <v>100-SECRETARIA GENERAL</v>
      </c>
    </row>
    <row r="44" spans="1:14" s="14" customFormat="1" ht="25.5" x14ac:dyDescent="0.25">
      <c r="A44" s="13" t="str">
        <f>VLOOKUP(B44,'Plantilla publicacion'!$A$3:$B$490,2,0)</f>
        <v>Actividad propia</v>
      </c>
      <c r="B44" s="6" t="s">
        <v>1423</v>
      </c>
      <c r="C44" s="200"/>
      <c r="D44" s="200">
        <f>VLOOKUP(B44,'Plantilla publicacion'!$A$3:$M$490,6,0)</f>
        <v>0</v>
      </c>
      <c r="E44" s="200"/>
      <c r="F44" s="200"/>
      <c r="G44" s="200" t="str">
        <f>VLOOKUP(B44,'Plantilla publicacion'!$A$3:$M$490,7,0)</f>
        <v>N/A</v>
      </c>
      <c r="H44" s="6" t="str">
        <f>VLOOKUP(B44,'Plantilla publicacion'!$A$3:$M$490,8,0)</f>
        <v>Elaborar un plan de trabajo con las actividades propuestas dentro de la estrategia para fortalecer la cultura de sostenibilidad de la Entidad (Plan de Trabajo con las actividades de la Estrategia)</v>
      </c>
      <c r="I44" s="6">
        <f>VLOOKUP(B44,'Plantilla publicacion'!$A$3:$M$490,9,0)</f>
        <v>1</v>
      </c>
      <c r="J44" s="6" t="str">
        <f>VLOOKUP(B44,'Plantilla publicacion'!$A$3:$M$490,10,0)</f>
        <v>Númerica</v>
      </c>
      <c r="K44" s="7" t="str">
        <f>VLOOKUP(B44,'Plantilla publicacion'!$A$3:$M$490,11,0)</f>
        <v>2025-03-03</v>
      </c>
      <c r="L44" s="7" t="str">
        <f>VLOOKUP(B44,'Plantilla publicacion'!$A$3:$M$490,12,0)</f>
        <v>2025-07-25</v>
      </c>
      <c r="M44" s="58"/>
      <c r="N44" s="17" t="str">
        <f>VLOOKUP(B44,'Plantilla publicacion'!$A$3:$M$490,13,0)</f>
        <v>100-SECRETARIA GENERAL</v>
      </c>
    </row>
    <row r="45" spans="1:14" s="14" customFormat="1" ht="51" x14ac:dyDescent="0.25">
      <c r="A45" s="13" t="str">
        <f>VLOOKUP(B45,'Plantilla publicacion'!$A$3:$B$490,2,0)</f>
        <v>Actividad propia</v>
      </c>
      <c r="B45" s="6" t="s">
        <v>1424</v>
      </c>
      <c r="C45" s="200"/>
      <c r="D45" s="200">
        <f>VLOOKUP(B45,'Plantilla publicacion'!$A$3:$M$490,6,0)</f>
        <v>0</v>
      </c>
      <c r="E45" s="200"/>
      <c r="F45" s="200"/>
      <c r="G45" s="200" t="str">
        <f>VLOOKUP(B45,'Plantilla publicacion'!$A$3:$M$490,7,0)</f>
        <v>N/A</v>
      </c>
      <c r="H45" s="6" t="str">
        <f>VLOOKUP(B45,'Plantilla publicacion'!$A$3:$M$490,8,0)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5" s="6">
        <f>VLOOKUP(B45,'Plantilla publicacion'!$A$3:$M$490,9,0)</f>
        <v>100</v>
      </c>
      <c r="J45" s="6" t="str">
        <f>VLOOKUP(B45,'Plantilla publicacion'!$A$3:$M$490,10,0)</f>
        <v>Porcentual</v>
      </c>
      <c r="K45" s="7" t="str">
        <f>VLOOKUP(B45,'Plantilla publicacion'!$A$3:$M$490,11,0)</f>
        <v>2025-03-03</v>
      </c>
      <c r="L45" s="7" t="str">
        <f>VLOOKUP(B45,'Plantilla publicacion'!$A$3:$M$490,12,0)</f>
        <v>2025-12-19</v>
      </c>
      <c r="M45" s="58"/>
      <c r="N45" s="17" t="str">
        <f>VLOOKUP(B45,'Plantilla publicacion'!$A$3:$M$490,13,0)</f>
        <v>100-SECRETARIA GENERAL</v>
      </c>
    </row>
    <row r="46" spans="1:14" ht="32.25" customHeight="1" thickBot="1" x14ac:dyDescent="0.3">
      <c r="A46" s="13" t="e">
        <f>VLOOKUP(B46,'Plantilla publicacion'!$A$3:$B$490,2,0)</f>
        <v>#N/A</v>
      </c>
      <c r="B46" s="247" t="s">
        <v>26</v>
      </c>
      <c r="C46" s="248"/>
      <c r="D46" s="248"/>
      <c r="E46" s="248"/>
      <c r="F46" s="248"/>
      <c r="G46" s="248"/>
      <c r="H46" s="248"/>
      <c r="I46" s="248"/>
      <c r="J46" s="248"/>
      <c r="K46" s="248"/>
      <c r="L46" s="248"/>
      <c r="M46" s="248"/>
      <c r="N46" s="249"/>
    </row>
    <row r="47" spans="1:14" ht="48" customHeight="1" thickBot="1" x14ac:dyDescent="0.3">
      <c r="B47" s="22" t="s">
        <v>484</v>
      </c>
      <c r="C47" s="23" t="s">
        <v>1547</v>
      </c>
      <c r="D47" s="23" t="s">
        <v>0</v>
      </c>
      <c r="E47" s="23" t="s">
        <v>1494</v>
      </c>
      <c r="F47" s="23" t="s">
        <v>1550</v>
      </c>
      <c r="G47" s="23" t="s">
        <v>1</v>
      </c>
      <c r="H47" s="23" t="s">
        <v>2</v>
      </c>
      <c r="I47" s="23" t="s">
        <v>3</v>
      </c>
      <c r="J47" s="23" t="s">
        <v>4</v>
      </c>
      <c r="K47" s="24" t="s">
        <v>5</v>
      </c>
      <c r="L47" s="24" t="s">
        <v>6</v>
      </c>
      <c r="M47" s="57" t="s">
        <v>1548</v>
      </c>
      <c r="N47" s="25" t="s">
        <v>7</v>
      </c>
    </row>
    <row r="48" spans="1:14" s="12" customFormat="1" ht="38.25" x14ac:dyDescent="0.25">
      <c r="A48" s="5" t="str">
        <f>VLOOKUP(B48,'Plantilla publicacion'!$A$3:$B$490,2,0)</f>
        <v>Producto</v>
      </c>
      <c r="B48" s="15" t="s">
        <v>645</v>
      </c>
      <c r="C48" s="227" t="str">
        <f>VLOOKUP(B48,'Plantilla publicacion'!$A$3:$R$490,17,0)</f>
        <v>PND - 5-31-5-b- Convergencia regional - Entidades públicas territoriales y nacionales fortalecidas / PES - Transformación Institucional</v>
      </c>
      <c r="D48" s="227" t="str">
        <f>VLOOKUP(B48,'Plantilla publicacion'!$A$3:$M$490,6,0)</f>
        <v>56-Fortalecer la gestión de la información, el conocimiento y la innovación para optimizar la capacidad institucional</v>
      </c>
      <c r="E48" s="227"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8" s="227"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8" s="227" t="str">
        <f>VLOOKUP(B48,'Plantilla publicacion'!$A$3:$M$490,7,0)</f>
        <v>C-3599-0200-0005-53105b</v>
      </c>
      <c r="H48" s="15" t="str">
        <f>VLOOKUP(B48,'Plantilla publicacion'!$A$3:$M$490,8,0)</f>
        <v>Planeación, gestión y seguimiento de los eventos institucionales y procesos digital interno y externo liderados por el Grupo de Comunicación, sistematizados. (Informe de implementación de la sistematización)</v>
      </c>
      <c r="I48" s="15">
        <f>VLOOKUP(B48,'Plantilla publicacion'!$A$3:$M$490,9,0)</f>
        <v>100</v>
      </c>
      <c r="J48" s="15" t="str">
        <f>VLOOKUP(B48,'Plantilla publicacion'!$A$3:$M$490,10,0)</f>
        <v>Porcentual</v>
      </c>
      <c r="K48" s="187" t="str">
        <f>VLOOKUP(B48,'Plantilla publicacion'!$A$3:$M$490,11,0)</f>
        <v>2025-02-07</v>
      </c>
      <c r="L48" s="187" t="str">
        <f>VLOOKUP(B48,'Plantilla publicacion'!$A$3:$M$490,12,0)</f>
        <v>2025-12-19</v>
      </c>
      <c r="M48" s="15">
        <f>IF(ISERROR(VLOOKUP(B48,'Plantilla publicacion'!$A$3:$P$490,16,0)),"NA",VLOOKUP(B48,'Plantilla publicacion'!$A$3:$P$490,16,0))</f>
        <v>0</v>
      </c>
      <c r="N48" s="15" t="str">
        <f>VLOOKUP(B48,'Plantilla publicacion'!$A$3:$M$490,13,0)</f>
        <v>73-GRUPO DE TRABAJO DE COMUNICACION</v>
      </c>
    </row>
    <row r="49" spans="1:14" ht="25.5" x14ac:dyDescent="0.25">
      <c r="A49" s="13" t="str">
        <f>VLOOKUP(B49,'Plantilla publicacion'!$A$3:$B$490,2,0)</f>
        <v>Actividad propia</v>
      </c>
      <c r="B49" s="6" t="s">
        <v>648</v>
      </c>
      <c r="C49" s="200"/>
      <c r="D49" s="200">
        <f>VLOOKUP(B49,'Plantilla publicacion'!$A$3:$M$490,6,0)</f>
        <v>0</v>
      </c>
      <c r="E49" s="200"/>
      <c r="F49" s="200"/>
      <c r="G49" s="200" t="str">
        <f>VLOOKUP(B49,'Plantilla publicacion'!$A$3:$M$490,7,0)</f>
        <v>N/A</v>
      </c>
      <c r="H49" s="6" t="str">
        <f>VLOOKUP(B49,'Plantilla publicacion'!$A$3:$M$490,8,0)</f>
        <v>Identificar las necesidades de sistematización de los procesos de planeación, ejecución y seguimiento a los eventos y elaborar la propuesta de implementación  (Documento de propuesta)</v>
      </c>
      <c r="I49" s="6">
        <f>VLOOKUP(B49,'Plantilla publicacion'!$A$3:$M$490,9,0)</f>
        <v>1</v>
      </c>
      <c r="J49" s="6" t="str">
        <f>VLOOKUP(B49,'Plantilla publicacion'!$A$3:$M$490,10,0)</f>
        <v>Númerica</v>
      </c>
      <c r="K49" s="7" t="str">
        <f>VLOOKUP(B49,'Plantilla publicacion'!$A$3:$M$490,11,0)</f>
        <v>2025-02-07</v>
      </c>
      <c r="L49" s="7" t="str">
        <f>VLOOKUP(B49,'Plantilla publicacion'!$A$3:$M$490,12,0)</f>
        <v>2025-04-11</v>
      </c>
      <c r="M49" s="58"/>
      <c r="N49" s="17" t="str">
        <f>VLOOKUP(B49,'Plantilla publicacion'!$A$3:$M$490,13,0)</f>
        <v>73-GRUPO DE TRABAJO DE COMUNICACION</v>
      </c>
    </row>
    <row r="50" spans="1:14" ht="38.25" x14ac:dyDescent="0.25">
      <c r="A50" s="13" t="str">
        <f>VLOOKUP(B50,'Plantilla publicacion'!$A$3:$B$490,2,0)</f>
        <v>Actividad propia</v>
      </c>
      <c r="B50" s="6" t="s">
        <v>650</v>
      </c>
      <c r="C50" s="200"/>
      <c r="D50" s="200">
        <f>VLOOKUP(B50,'Plantilla publicacion'!$A$3:$M$490,6,0)</f>
        <v>0</v>
      </c>
      <c r="E50" s="200"/>
      <c r="F50" s="200"/>
      <c r="G50" s="200" t="str">
        <f>VLOOKUP(B50,'Plantilla publicacion'!$A$3:$M$490,7,0)</f>
        <v>N/A</v>
      </c>
      <c r="H50" s="6" t="str">
        <f>VLOOKUP(B50,'Plantilla publicacion'!$A$3:$M$490,8,0)</f>
        <v>Identificar las necesidades de sistematización de los procesos de planeación, ejecución y seguimiento a los procesos digitales internos y externos y elaborar la propuesta de implementación  (Documento de propuesta)</v>
      </c>
      <c r="I50" s="6">
        <f>VLOOKUP(B50,'Plantilla publicacion'!$A$3:$M$490,9,0)</f>
        <v>1</v>
      </c>
      <c r="J50" s="6" t="str">
        <f>VLOOKUP(B50,'Plantilla publicacion'!$A$3:$M$490,10,0)</f>
        <v>Númerica</v>
      </c>
      <c r="K50" s="7" t="str">
        <f>VLOOKUP(B50,'Plantilla publicacion'!$A$3:$M$490,11,0)</f>
        <v>2025-02-07</v>
      </c>
      <c r="L50" s="7" t="str">
        <f>VLOOKUP(B50,'Plantilla publicacion'!$A$3:$M$490,12,0)</f>
        <v>2025-03-31</v>
      </c>
      <c r="M50" s="58"/>
      <c r="N50" s="17" t="str">
        <f>VLOOKUP(B50,'Plantilla publicacion'!$A$3:$M$490,13,0)</f>
        <v>73-GRUPO DE TRABAJO DE COMUNICACION</v>
      </c>
    </row>
    <row r="51" spans="1:14" ht="32.25" customHeight="1" x14ac:dyDescent="0.25">
      <c r="A51" s="13" t="str">
        <f>VLOOKUP(B51,'Plantilla publicacion'!$A$3:$B$490,2,0)</f>
        <v>Actividad propia</v>
      </c>
      <c r="B51" s="6" t="s">
        <v>652</v>
      </c>
      <c r="C51" s="200"/>
      <c r="D51" s="200">
        <f>VLOOKUP(B51,'Plantilla publicacion'!$A$3:$M$490,6,0)</f>
        <v>0</v>
      </c>
      <c r="E51" s="200"/>
      <c r="F51" s="200"/>
      <c r="G51" s="200" t="str">
        <f>VLOOKUP(B51,'Plantilla publicacion'!$A$3:$M$490,7,0)</f>
        <v>N/A</v>
      </c>
      <c r="H51" s="6" t="str">
        <f>VLOOKUP(B51,'Plantilla publicacion'!$A$3:$M$490,8,0)</f>
        <v>Realizar la sistematización de los procesos planeación, ejecución y seguimiento a procesos digitales internos y externos  (Documento de evidencias de sistematización)</v>
      </c>
      <c r="I51" s="6">
        <f>VLOOKUP(B51,'Plantilla publicacion'!$A$3:$M$490,9,0)</f>
        <v>100</v>
      </c>
      <c r="J51" s="6" t="str">
        <f>VLOOKUP(B51,'Plantilla publicacion'!$A$3:$M$490,10,0)</f>
        <v>Porcentual</v>
      </c>
      <c r="K51" s="7" t="str">
        <f>VLOOKUP(B51,'Plantilla publicacion'!$A$3:$M$490,11,0)</f>
        <v>2025-04-01</v>
      </c>
      <c r="L51" s="7" t="str">
        <f>VLOOKUP(B51,'Plantilla publicacion'!$A$3:$M$490,12,0)</f>
        <v>2025-10-31</v>
      </c>
      <c r="M51" s="58"/>
      <c r="N51" s="17" t="str">
        <f>VLOOKUP(B51,'Plantilla publicacion'!$A$3:$M$490,13,0)</f>
        <v>73-GRUPO DE TRABAJO DE COMUNICACION</v>
      </c>
    </row>
    <row r="52" spans="1:14" ht="32.25" customHeight="1" x14ac:dyDescent="0.25">
      <c r="A52" s="13" t="str">
        <f>VLOOKUP(B52,'Plantilla publicacion'!$A$3:$B$490,2,0)</f>
        <v>Actividad propia</v>
      </c>
      <c r="B52" s="6" t="s">
        <v>654</v>
      </c>
      <c r="C52" s="200"/>
      <c r="D52" s="200">
        <f>VLOOKUP(B52,'Plantilla publicacion'!$A$3:$M$490,6,0)</f>
        <v>0</v>
      </c>
      <c r="E52" s="200"/>
      <c r="F52" s="200"/>
      <c r="G52" s="200" t="str">
        <f>VLOOKUP(B52,'Plantilla publicacion'!$A$3:$M$490,7,0)</f>
        <v>N/A</v>
      </c>
      <c r="H52" s="6" t="str">
        <f>VLOOKUP(B52,'Plantilla publicacion'!$A$3:$M$490,8,0)</f>
        <v>Realizar la sistematización de los procesos planeación, ejecución y seguimiento a los eventos  (Documento de evidencias de sistematización)</v>
      </c>
      <c r="I52" s="6">
        <f>VLOOKUP(B52,'Plantilla publicacion'!$A$3:$M$490,9,0)</f>
        <v>100</v>
      </c>
      <c r="J52" s="6" t="str">
        <f>VLOOKUP(B52,'Plantilla publicacion'!$A$3:$M$490,10,0)</f>
        <v>Porcentual</v>
      </c>
      <c r="K52" s="7" t="str">
        <f>VLOOKUP(B52,'Plantilla publicacion'!$A$3:$M$490,11,0)</f>
        <v>2025-04-22</v>
      </c>
      <c r="L52" s="7" t="str">
        <f>VLOOKUP(B52,'Plantilla publicacion'!$A$3:$M$490,12,0)</f>
        <v>2025-11-21</v>
      </c>
      <c r="M52" s="58"/>
      <c r="N52" s="17" t="str">
        <f>VLOOKUP(B52,'Plantilla publicacion'!$A$3:$M$490,13,0)</f>
        <v>73-GRUPO DE TRABAJO DE COMUNICACION</v>
      </c>
    </row>
    <row r="53" spans="1:14" ht="32.25" customHeight="1" x14ac:dyDescent="0.25">
      <c r="A53" s="13" t="str">
        <f>VLOOKUP(B53,'Plantilla publicacion'!$A$3:$B$490,2,0)</f>
        <v>Actividad propia</v>
      </c>
      <c r="B53" s="6" t="s">
        <v>656</v>
      </c>
      <c r="C53" s="200"/>
      <c r="D53" s="200">
        <f>VLOOKUP(B53,'Plantilla publicacion'!$A$3:$M$490,6,0)</f>
        <v>0</v>
      </c>
      <c r="E53" s="200"/>
      <c r="F53" s="200"/>
      <c r="G53" s="200" t="str">
        <f>VLOOKUP(B53,'Plantilla publicacion'!$A$3:$M$490,7,0)</f>
        <v>N/A</v>
      </c>
      <c r="H53" s="6" t="str">
        <f>VLOOKUP(B53,'Plantilla publicacion'!$A$3:$M$490,8,0)</f>
        <v>Realizar el informe de seguimiento a la implementación de la sistematización en los procesos digitales internos y externos (Informe trimestral de seguimiento elaborado)</v>
      </c>
      <c r="I53" s="6">
        <f>VLOOKUP(B53,'Plantilla publicacion'!$A$3:$M$490,9,0)</f>
        <v>3</v>
      </c>
      <c r="J53" s="6" t="str">
        <f>VLOOKUP(B53,'Plantilla publicacion'!$A$3:$M$490,10,0)</f>
        <v>Númerica</v>
      </c>
      <c r="K53" s="7" t="str">
        <f>VLOOKUP(B53,'Plantilla publicacion'!$A$3:$M$490,11,0)</f>
        <v>2025-11-04</v>
      </c>
      <c r="L53" s="7" t="str">
        <f>VLOOKUP(B53,'Plantilla publicacion'!$A$3:$M$490,12,0)</f>
        <v>2025-11-18</v>
      </c>
      <c r="M53" s="58"/>
      <c r="N53" s="17" t="str">
        <f>VLOOKUP(B53,'Plantilla publicacion'!$A$3:$M$490,13,0)</f>
        <v>73-GRUPO DE TRABAJO DE COMUNICACION</v>
      </c>
    </row>
    <row r="54" spans="1:14" ht="32.25" customHeight="1" thickBot="1" x14ac:dyDescent="0.3">
      <c r="A54" s="13" t="str">
        <f>VLOOKUP(B54,'Plantilla publicacion'!$A$3:$B$490,2,0)</f>
        <v>Actividad propia</v>
      </c>
      <c r="B54" s="11" t="s">
        <v>658</v>
      </c>
      <c r="C54" s="200"/>
      <c r="D54" s="200">
        <f>VLOOKUP(B54,'Plantilla publicacion'!$A$3:$M$490,6,0)</f>
        <v>0</v>
      </c>
      <c r="E54" s="200"/>
      <c r="F54" s="200"/>
      <c r="G54" s="200" t="str">
        <f>VLOOKUP(B54,'Plantilla publicacion'!$A$3:$M$490,7,0)</f>
        <v>N/A</v>
      </c>
      <c r="H54" s="11" t="str">
        <f>VLOOKUP(B54,'Plantilla publicacion'!$A$3:$M$490,8,0)</f>
        <v>Realizar el informe de seguimiento a la implementación de la sistematización de los eventos (Informe trimestral de seguimiento elaborado)</v>
      </c>
      <c r="I54" s="11">
        <f>VLOOKUP(B54,'Plantilla publicacion'!$A$3:$M$490,9,0)</f>
        <v>3</v>
      </c>
      <c r="J54" s="11" t="str">
        <f>VLOOKUP(B54,'Plantilla publicacion'!$A$3:$M$490,10,0)</f>
        <v>Númerica</v>
      </c>
      <c r="K54" s="113" t="str">
        <f>VLOOKUP(B54,'Plantilla publicacion'!$A$3:$M$490,11,0)</f>
        <v>2025-12-01</v>
      </c>
      <c r="L54" s="113" t="str">
        <f>VLOOKUP(B54,'Plantilla publicacion'!$A$3:$M$490,12,0)</f>
        <v>2025-12-19</v>
      </c>
      <c r="M54" s="114"/>
      <c r="N54" s="115" t="str">
        <f>VLOOKUP(B54,'Plantilla publicacion'!$A$3:$M$490,13,0)</f>
        <v>73-GRUPO DE TRABAJO DE COMUNICACION</v>
      </c>
    </row>
    <row r="55" spans="1:14" s="12" customFormat="1" ht="51" x14ac:dyDescent="0.25">
      <c r="A55" s="5" t="str">
        <f>VLOOKUP(B55,'Plantilla publicacion'!$A$3:$B$490,2,0)</f>
        <v>Producto</v>
      </c>
      <c r="B55" s="101" t="s">
        <v>661</v>
      </c>
      <c r="C55" s="199" t="str">
        <f>VLOOKUP(B55,'Plantilla publicacion'!$A$3:$R$490,17,0)</f>
        <v>PND - 4-04-1-a- Transformación productiva, internacionalización y acción climática - Reindustrialización para la sostenibilidad, el desarrollo económico y social / PES - Reindustrialización</v>
      </c>
      <c r="D55" s="199" t="str">
        <f>VLOOKUP(B55,'Plantilla publicacion'!$A$3:$M$490,6,0)</f>
        <v>58-Promover el enfoque preventivo, diferencial y territorial en el que hacer misional de la entidad</v>
      </c>
      <c r="E55" s="199"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5" s="199"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199" t="str">
        <f>VLOOKUP(B55,'Plantilla publicacion'!$A$3:$M$490,7,0)</f>
        <v>FUNCIONAMIENTO</v>
      </c>
      <c r="H55" s="103" t="str">
        <f>VLOOKUP(B55,'Plantilla publicacion'!$A$3:$M$490,8,0)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5" s="103">
        <f>VLOOKUP(B55,'Plantilla publicacion'!$A$3:$M$490,9,0)</f>
        <v>80</v>
      </c>
      <c r="J55" s="103" t="str">
        <f>VLOOKUP(B55,'Plantilla publicacion'!$A$3:$M$490,10,0)</f>
        <v>Númerica</v>
      </c>
      <c r="K55" s="188" t="str">
        <f>VLOOKUP(B55,'Plantilla publicacion'!$A$3:$M$490,11,0)</f>
        <v>2025-02-18</v>
      </c>
      <c r="L55" s="188" t="str">
        <f>VLOOKUP(B55,'Plantilla publicacion'!$A$3:$M$490,12,0)</f>
        <v>2025-11-28</v>
      </c>
      <c r="M55" s="103" t="str">
        <f>IF(ISERROR(VLOOKUP(B55,'Plantilla publicacion'!$A$3:$P$490,16,0)),"NA",VLOOKUP(B55,'Plantilla publicacion'!$A$3:$P$490,16,0))</f>
        <v>PND_10_Fortalecer las actividades de inspección, vigilancia y control / PND_13_Analizar y monitorear los mercados digitales</v>
      </c>
      <c r="N55" s="104" t="str">
        <f>VLOOKUP(B55,'Plantilla publicacion'!$A$3:$M$490,13,0)</f>
        <v>3100-DIRECCION DE INVESTIGACIONES DE PROTECCION AL CONSUMIDOR</v>
      </c>
    </row>
    <row r="56" spans="1:14" ht="35.25" customHeight="1" x14ac:dyDescent="0.25">
      <c r="A56" s="13" t="str">
        <f>VLOOKUP(B56,'Plantilla publicacion'!$A$3:$B$490,2,0)</f>
        <v>Actividad propia</v>
      </c>
      <c r="B56" s="105" t="s">
        <v>663</v>
      </c>
      <c r="C56" s="200"/>
      <c r="D56" s="200">
        <f>VLOOKUP(B56,'Plantilla publicacion'!$A$3:$M$490,6,0)</f>
        <v>0</v>
      </c>
      <c r="E56" s="200"/>
      <c r="F56" s="200"/>
      <c r="G56" s="200" t="str">
        <f>VLOOKUP(B56,'Plantilla publicacion'!$A$3:$M$490,7,0)</f>
        <v>N/A</v>
      </c>
      <c r="H56" s="6" t="str">
        <f>VLOOKUP(B56,'Plantilla publicacion'!$A$3:$M$490,8,0)</f>
        <v>Verificar las denuncias recibidas en 2024 para identificar a los denunciados en el comercio electrónico con el mayor número de quejas (Informe de la verificación realizada)</v>
      </c>
      <c r="I56" s="6">
        <f>VLOOKUP(B56,'Plantilla publicacion'!$A$3:$M$490,9,0)</f>
        <v>1</v>
      </c>
      <c r="J56" s="6" t="str">
        <f>VLOOKUP(B56,'Plantilla publicacion'!$A$3:$M$490,10,0)</f>
        <v>Númerica</v>
      </c>
      <c r="K56" s="7" t="str">
        <f>VLOOKUP(B56,'Plantilla publicacion'!$A$3:$M$490,11,0)</f>
        <v>2025-02-18</v>
      </c>
      <c r="L56" s="7" t="str">
        <f>VLOOKUP(B56,'Plantilla publicacion'!$A$3:$M$490,12,0)</f>
        <v>2025-03-31</v>
      </c>
      <c r="M56" s="58"/>
      <c r="N56" s="106" t="str">
        <f>VLOOKUP(B56,'Plantilla publicacion'!$A$3:$M$490,13,0)</f>
        <v>3100-DIRECCION DE INVESTIGACIONES DE PROTECCION AL CONSUMIDOR</v>
      </c>
    </row>
    <row r="57" spans="1:14" ht="35.25" customHeight="1" x14ac:dyDescent="0.25">
      <c r="A57" s="13" t="str">
        <f>VLOOKUP(B57,'Plantilla publicacion'!$A$3:$B$490,2,0)</f>
        <v>Actividad propia</v>
      </c>
      <c r="B57" s="105" t="s">
        <v>665</v>
      </c>
      <c r="C57" s="200"/>
      <c r="D57" s="200">
        <f>VLOOKUP(B57,'Plantilla publicacion'!$A$3:$M$490,6,0)</f>
        <v>0</v>
      </c>
      <c r="E57" s="200"/>
      <c r="F57" s="200"/>
      <c r="G57" s="200" t="str">
        <f>VLOOKUP(B57,'Plantilla publicacion'!$A$3:$M$490,7,0)</f>
        <v>N/A</v>
      </c>
      <c r="H57" s="6" t="str">
        <f>VLOOKUP(B57,'Plantilla publicacion'!$A$3:$M$490,8,0)</f>
        <v>Definir el cronograma de las actuaciones de  inspección a realizar (Documentos con la programación)</v>
      </c>
      <c r="I57" s="6">
        <f>VLOOKUP(B57,'Plantilla publicacion'!$A$3:$M$490,9,0)</f>
        <v>1</v>
      </c>
      <c r="J57" s="6" t="str">
        <f>VLOOKUP(B57,'Plantilla publicacion'!$A$3:$M$490,10,0)</f>
        <v>Númerica</v>
      </c>
      <c r="K57" s="7" t="str">
        <f>VLOOKUP(B57,'Plantilla publicacion'!$A$3:$M$490,11,0)</f>
        <v>2025-04-01</v>
      </c>
      <c r="L57" s="7" t="str">
        <f>VLOOKUP(B57,'Plantilla publicacion'!$A$3:$M$490,12,0)</f>
        <v>2025-04-30</v>
      </c>
      <c r="M57" s="58"/>
      <c r="N57" s="106" t="str">
        <f>VLOOKUP(B57,'Plantilla publicacion'!$A$3:$M$490,13,0)</f>
        <v>3100-DIRECCION DE INVESTIGACIONES DE PROTECCION AL CONSUMIDOR</v>
      </c>
    </row>
    <row r="58" spans="1:14" ht="35.25" customHeight="1" thickBot="1" x14ac:dyDescent="0.3">
      <c r="A58" s="13" t="str">
        <f>VLOOKUP(B58,'Plantilla publicacion'!$A$3:$B$490,2,0)</f>
        <v>Actividad propia</v>
      </c>
      <c r="B58" s="107" t="s">
        <v>667</v>
      </c>
      <c r="C58" s="201"/>
      <c r="D58" s="201">
        <f>VLOOKUP(B58,'Plantilla publicacion'!$A$3:$M$490,6,0)</f>
        <v>0</v>
      </c>
      <c r="E58" s="201"/>
      <c r="F58" s="201"/>
      <c r="G58" s="201" t="str">
        <f>VLOOKUP(B58,'Plantilla publicacion'!$A$3:$M$490,7,0)</f>
        <v>N/A</v>
      </c>
      <c r="H58" s="109" t="str">
        <f>VLOOKUP(B58,'Plantilla publicacion'!$A$3:$M$490,8,0)</f>
        <v>Realizar visitas de inspección a personas naturales o jurídicas sujetas de inspección y vigilancia (Relación de los números de radicación de las visitas de inspección web realizadas)</v>
      </c>
      <c r="I58" s="109">
        <f>VLOOKUP(B58,'Plantilla publicacion'!$A$3:$M$490,9,0)</f>
        <v>80</v>
      </c>
      <c r="J58" s="109" t="str">
        <f>VLOOKUP(B58,'Plantilla publicacion'!$A$3:$M$490,10,0)</f>
        <v>Númerica</v>
      </c>
      <c r="K58" s="110" t="str">
        <f>VLOOKUP(B58,'Plantilla publicacion'!$A$3:$M$490,11,0)</f>
        <v>2025-04-08</v>
      </c>
      <c r="L58" s="110" t="str">
        <f>VLOOKUP(B58,'Plantilla publicacion'!$A$3:$M$490,12,0)</f>
        <v>2025-11-28</v>
      </c>
      <c r="M58" s="111"/>
      <c r="N58" s="112" t="str">
        <f>VLOOKUP(B58,'Plantilla publicacion'!$A$3:$M$490,13,0)</f>
        <v>3100-DIRECCION DE INVESTIGACIONES DE PROTECCION AL CONSUMIDOR</v>
      </c>
    </row>
    <row r="59" spans="1:14" s="12" customFormat="1" ht="72.75" customHeight="1" x14ac:dyDescent="0.25">
      <c r="A59" s="5" t="str">
        <f>VLOOKUP(B59,'Plantilla publicacion'!$A$3:$B$490,2,0)</f>
        <v>Producto</v>
      </c>
      <c r="B59" s="15" t="s">
        <v>668</v>
      </c>
      <c r="C59" s="200" t="str">
        <f>VLOOKUP(B59,'Plantilla publicacion'!$A$3:$R$490,17,0)</f>
        <v>PND - 5-31-5-b- Convergencia regional - Entidades públicas territoriales y nacionales fortalecidas / PES - Cierre de brechas territoriales</v>
      </c>
      <c r="D59" s="200" t="str">
        <f>VLOOKUP(B59,'Plantilla publicacion'!$A$3:$M$490,6,0)</f>
        <v>58-Promover el enfoque preventivo, diferencial y territorial en el que hacer misional de la entidad</v>
      </c>
      <c r="E59" s="200"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9" s="200"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9" s="200" t="str">
        <f>VLOOKUP(B59,'Plantilla publicacion'!$A$3:$M$490,7,0)</f>
        <v>C-3503-0200-0015-40401c</v>
      </c>
      <c r="H59" s="15" t="str">
        <f>VLOOKUP(B59,'Plantilla publicacion'!$A$3:$M$490,8,0)</f>
        <v>Visitas de acompañamiento a establecimientos de comercio ubicados en territorios turísticos, con el objetivo de promover la convergencia regional, realizadas  (Relación de los números de radicación de las visitas de inspección realizadas)</v>
      </c>
      <c r="I59" s="15">
        <f>VLOOKUP(B59,'Plantilla publicacion'!$A$3:$M$490,9,0)</f>
        <v>40</v>
      </c>
      <c r="J59" s="15" t="str">
        <f>VLOOKUP(B59,'Plantilla publicacion'!$A$3:$M$490,10,0)</f>
        <v>Númerica</v>
      </c>
      <c r="K59" s="187" t="str">
        <f>VLOOKUP(B59,'Plantilla publicacion'!$A$3:$M$490,11,0)</f>
        <v>2025-01-14</v>
      </c>
      <c r="L59" s="187" t="str">
        <f>VLOOKUP(B59,'Plantilla publicacion'!$A$3:$M$490,12,0)</f>
        <v>2025-11-28</v>
      </c>
      <c r="M59" s="15" t="str">
        <f>IF(ISERROR(VLOOKUP(B59,'Plantilla publicacion'!$A$3:$P$490,16,0)),"NA",VLOOKUP(B59,'Plantilla publicacion'!$A$3:$P$490,16,0))</f>
        <v>PND_8_Fortalecer las capacidades y conocimiento sobre derechos y deberes de las relaciones de consumo /  PND_9_Ampliar los instrumentos de prevención</v>
      </c>
      <c r="N59" s="15" t="str">
        <f>VLOOKUP(B59,'Plantilla publicacion'!$A$3:$M$490,13,0)</f>
        <v>3100-DIRECCION DE INVESTIGACIONES DE PROTECCION AL CONSUMIDOR</v>
      </c>
    </row>
    <row r="60" spans="1:14" ht="25.5" x14ac:dyDescent="0.25">
      <c r="A60" s="13" t="str">
        <f>VLOOKUP(B60,'Plantilla publicacion'!$A$3:$B$490,2,0)</f>
        <v>Actividad propia</v>
      </c>
      <c r="B60" s="6" t="s">
        <v>671</v>
      </c>
      <c r="C60" s="200"/>
      <c r="D60" s="200">
        <f>VLOOKUP(B60,'Plantilla publicacion'!$A$3:$M$490,6,0)</f>
        <v>0</v>
      </c>
      <c r="E60" s="200"/>
      <c r="F60" s="200"/>
      <c r="G60" s="200" t="str">
        <f>VLOOKUP(B60,'Plantilla publicacion'!$A$3:$M$490,7,0)</f>
        <v>N/A</v>
      </c>
      <c r="H60" s="6" t="str">
        <f>VLOOKUP(B60,'Plantilla publicacion'!$A$3:$M$490,8,0)</f>
        <v>Determinar los sectores en los cuales se llevarán a cabo las actuaciones administrativas de inspección, vigilancia y control. (Acta de reunión)</v>
      </c>
      <c r="I60" s="6">
        <f>VLOOKUP(B60,'Plantilla publicacion'!$A$3:$M$490,9,0)</f>
        <v>1</v>
      </c>
      <c r="J60" s="6" t="str">
        <f>VLOOKUP(B60,'Plantilla publicacion'!$A$3:$M$490,10,0)</f>
        <v>Númerica</v>
      </c>
      <c r="K60" s="7" t="str">
        <f>VLOOKUP(B60,'Plantilla publicacion'!$A$3:$M$490,11,0)</f>
        <v>2025-01-14</v>
      </c>
      <c r="L60" s="7" t="str">
        <f>VLOOKUP(B60,'Plantilla publicacion'!$A$3:$M$490,12,0)</f>
        <v>2025-02-07</v>
      </c>
      <c r="M60" s="58"/>
      <c r="N60" s="17" t="str">
        <f>VLOOKUP(B60,'Plantilla publicacion'!$A$3:$M$490,13,0)</f>
        <v>3100-DIRECCION DE INVESTIGACIONES DE PROTECCION AL CONSUMIDOR</v>
      </c>
    </row>
    <row r="61" spans="1:14" ht="25.5" customHeight="1" x14ac:dyDescent="0.25">
      <c r="A61" s="13" t="str">
        <f>VLOOKUP(B61,'Plantilla publicacion'!$A$3:$B$490,2,0)</f>
        <v>Actividad propia</v>
      </c>
      <c r="B61" s="6" t="s">
        <v>673</v>
      </c>
      <c r="C61" s="200"/>
      <c r="D61" s="200">
        <f>VLOOKUP(B61,'Plantilla publicacion'!$A$3:$M$490,6,0)</f>
        <v>0</v>
      </c>
      <c r="E61" s="200"/>
      <c r="F61" s="200"/>
      <c r="G61" s="200" t="str">
        <f>VLOOKUP(B61,'Plantilla publicacion'!$A$3:$M$490,7,0)</f>
        <v>N/A</v>
      </c>
      <c r="H61" s="6" t="str">
        <f>VLOOKUP(B61,'Plantilla publicacion'!$A$3:$M$490,8,0)</f>
        <v>Programar las visitas de inspección a realizar (Programación trimestral de las actuaciones administrativas)</v>
      </c>
      <c r="I61" s="6">
        <f>VLOOKUP(B61,'Plantilla publicacion'!$A$3:$M$490,9,0)</f>
        <v>4</v>
      </c>
      <c r="J61" s="6" t="str">
        <f>VLOOKUP(B61,'Plantilla publicacion'!$A$3:$M$490,10,0)</f>
        <v>Númerica</v>
      </c>
      <c r="K61" s="7" t="str">
        <f>VLOOKUP(B61,'Plantilla publicacion'!$A$3:$M$490,11,0)</f>
        <v>2025-01-14</v>
      </c>
      <c r="L61" s="7" t="str">
        <f>VLOOKUP(B61,'Plantilla publicacion'!$A$3:$M$490,12,0)</f>
        <v>2025-10-31</v>
      </c>
      <c r="M61" s="58"/>
      <c r="N61" s="17" t="str">
        <f>VLOOKUP(B61,'Plantilla publicacion'!$A$3:$M$490,13,0)</f>
        <v>3100-DIRECCION DE INVESTIGACIONES DE PROTECCION AL CONSUMIDOR</v>
      </c>
    </row>
    <row r="62" spans="1:14" ht="25.5" customHeight="1" thickBot="1" x14ac:dyDescent="0.3">
      <c r="A62" s="13" t="str">
        <f>VLOOKUP(B62,'Plantilla publicacion'!$A$3:$B$490,2,0)</f>
        <v>Actividad propia</v>
      </c>
      <c r="B62" s="11" t="s">
        <v>675</v>
      </c>
      <c r="C62" s="200"/>
      <c r="D62" s="200">
        <f>VLOOKUP(B62,'Plantilla publicacion'!$A$3:$M$490,6,0)</f>
        <v>0</v>
      </c>
      <c r="E62" s="200"/>
      <c r="F62" s="200"/>
      <c r="G62" s="200" t="str">
        <f>VLOOKUP(B62,'Plantilla publicacion'!$A$3:$M$490,7,0)</f>
        <v>N/A</v>
      </c>
      <c r="H62" s="11" t="str">
        <f>VLOOKUP(B62,'Plantilla publicacion'!$A$3:$M$490,8,0)</f>
        <v>Realizar las visitas de inspección a las personas naturales o jurídicas sujetas de inspección y vigilancia (Relación de los números de radicación de las visitas de inspección realizados)</v>
      </c>
      <c r="I62" s="11">
        <f>VLOOKUP(B62,'Plantilla publicacion'!$A$3:$M$490,9,0)</f>
        <v>40</v>
      </c>
      <c r="J62" s="11" t="str">
        <f>VLOOKUP(B62,'Plantilla publicacion'!$A$3:$M$490,10,0)</f>
        <v>Númerica</v>
      </c>
      <c r="K62" s="113" t="str">
        <f>VLOOKUP(B62,'Plantilla publicacion'!$A$3:$M$490,11,0)</f>
        <v>2025-02-07</v>
      </c>
      <c r="L62" s="113" t="str">
        <f>VLOOKUP(B62,'Plantilla publicacion'!$A$3:$M$490,12,0)</f>
        <v>2025-11-28</v>
      </c>
      <c r="M62" s="114"/>
      <c r="N62" s="115" t="str">
        <f>VLOOKUP(B62,'Plantilla publicacion'!$A$3:$M$490,13,0)</f>
        <v>3100-DIRECCION DE INVESTIGACIONES DE PROTECCION AL CONSUMIDOR</v>
      </c>
    </row>
    <row r="63" spans="1:14" s="12" customFormat="1" ht="25.5" x14ac:dyDescent="0.25">
      <c r="A63" s="5" t="str">
        <f>VLOOKUP(B63,'Plantilla publicacion'!$A$3:$B$490,2,0)</f>
        <v>Producto</v>
      </c>
      <c r="B63" s="101" t="s">
        <v>676</v>
      </c>
      <c r="C63" s="199" t="str">
        <f>VLOOKUP(B63,'Plantilla publicacion'!$A$3:$R$490,17,0)</f>
        <v>PND - 5-31-5-b- Convergencia regional - Entidades públicas territoriales y nacionales fortalecidas / PES - Transformación Institucional</v>
      </c>
      <c r="D63" s="199" t="str">
        <f>VLOOKUP(B63,'Plantilla publicacion'!$A$3:$M$490,6,0)</f>
        <v>81-Mejorar la oportunidad en la atención de trámites y servicios.</v>
      </c>
      <c r="E63" s="199"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3" s="199"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3" s="199" t="str">
        <f>VLOOKUP(B63,'Plantilla publicacion'!$A$3:$M$490,7,0)</f>
        <v>FUNCIONAMIENTO</v>
      </c>
      <c r="H63" s="103" t="str">
        <f>VLOOKUP(B63,'Plantilla publicacion'!$A$3:$M$490,8,0)</f>
        <v>Recursos de reposición interpuestos, decididos dentro de los 6 meses siguientes a su presentación (Relación de los números de radicación de los recursos decididos, fecha de entrada y salida)</v>
      </c>
      <c r="I63" s="103">
        <f>VLOOKUP(B63,'Plantilla publicacion'!$A$3:$M$490,9,0)</f>
        <v>80</v>
      </c>
      <c r="J63" s="103" t="str">
        <f>VLOOKUP(B63,'Plantilla publicacion'!$A$3:$M$490,10,0)</f>
        <v>Porcentual</v>
      </c>
      <c r="K63" s="188" t="str">
        <f>VLOOKUP(B63,'Plantilla publicacion'!$A$3:$M$490,11,0)</f>
        <v>2025-01-02</v>
      </c>
      <c r="L63" s="188" t="str">
        <f>VLOOKUP(B63,'Plantilla publicacion'!$A$3:$M$490,12,0)</f>
        <v>2025-12-31</v>
      </c>
      <c r="M63" s="103">
        <f>IF(ISERROR(VLOOKUP(B63,'Plantilla publicacion'!$A$3:$P$490,16,0)),"NA",VLOOKUP(B63,'Plantilla publicacion'!$A$3:$P$490,16,0))</f>
        <v>0</v>
      </c>
      <c r="N63" s="104" t="str">
        <f>VLOOKUP(B63,'Plantilla publicacion'!$A$3:$M$490,13,0)</f>
        <v>3100-DIRECCION DE INVESTIGACIONES DE PROTECCION AL CONSUMIDOR</v>
      </c>
    </row>
    <row r="64" spans="1:14" ht="38.25" x14ac:dyDescent="0.25">
      <c r="A64" s="13" t="str">
        <f>VLOOKUP(B64,'Plantilla publicacion'!$A$3:$B$490,2,0)</f>
        <v>Actividad propia</v>
      </c>
      <c r="B64" s="105" t="s">
        <v>679</v>
      </c>
      <c r="C64" s="200"/>
      <c r="D64" s="200">
        <f>VLOOKUP(B64,'Plantilla publicacion'!$A$3:$M$490,6,0)</f>
        <v>0</v>
      </c>
      <c r="E64" s="200"/>
      <c r="F64" s="200"/>
      <c r="G64" s="200" t="str">
        <f>VLOOKUP(B64,'Plantilla publicacion'!$A$3:$M$490,7,0)</f>
        <v>N/A</v>
      </c>
      <c r="H64" s="6" t="str">
        <f>VLOOKUP(B64,'Plantilla publicacion'!$A$3:$M$490,8,0)</f>
        <v>Crear y actualizar periódicamente el listado de los recursos de reposición que ingresan a partir del 1° de enero de 2025, incluyendo la información necesaria para verificar su cumplimiento (Listado de recursos interpuestos)</v>
      </c>
      <c r="I64" s="6">
        <f>VLOOKUP(B64,'Plantilla publicacion'!$A$3:$M$490,9,0)</f>
        <v>1</v>
      </c>
      <c r="J64" s="6" t="str">
        <f>VLOOKUP(B64,'Plantilla publicacion'!$A$3:$M$490,10,0)</f>
        <v>Númerica</v>
      </c>
      <c r="K64" s="7" t="str">
        <f>VLOOKUP(B64,'Plantilla publicacion'!$A$3:$M$490,11,0)</f>
        <v>2025-01-02</v>
      </c>
      <c r="L64" s="7" t="str">
        <f>VLOOKUP(B64,'Plantilla publicacion'!$A$3:$M$490,12,0)</f>
        <v>2025-12-31</v>
      </c>
      <c r="M64" s="58"/>
      <c r="N64" s="106" t="str">
        <f>VLOOKUP(B64,'Plantilla publicacion'!$A$3:$M$490,13,0)</f>
        <v>3100-DIRECCION DE INVESTIGACIONES DE PROTECCION AL CONSUMIDOR</v>
      </c>
    </row>
    <row r="65" spans="1:14" ht="26.25" thickBot="1" x14ac:dyDescent="0.3">
      <c r="A65" s="13" t="str">
        <f>VLOOKUP(B65,'Plantilla publicacion'!$A$3:$B$490,2,0)</f>
        <v>Actividad propia</v>
      </c>
      <c r="B65" s="107" t="s">
        <v>681</v>
      </c>
      <c r="C65" s="201"/>
      <c r="D65" s="201">
        <f>VLOOKUP(B65,'Plantilla publicacion'!$A$3:$M$490,6,0)</f>
        <v>0</v>
      </c>
      <c r="E65" s="201"/>
      <c r="F65" s="201"/>
      <c r="G65" s="201" t="str">
        <f>VLOOKUP(B65,'Plantilla publicacion'!$A$3:$M$490,7,0)</f>
        <v>N/A</v>
      </c>
      <c r="H65" s="109" t="str">
        <f>VLOOKUP(B65,'Plantilla publicacion'!$A$3:$M$490,8,0)</f>
        <v>Decidir los recursos de reposición interpuestos dentro de los términos definidos.  (Relación de los números de radicación de los recursos decididos)</v>
      </c>
      <c r="I65" s="109">
        <f>VLOOKUP(B65,'Plantilla publicacion'!$A$3:$M$490,9,0)</f>
        <v>80</v>
      </c>
      <c r="J65" s="109" t="str">
        <f>VLOOKUP(B65,'Plantilla publicacion'!$A$3:$M$490,10,0)</f>
        <v>Porcentual</v>
      </c>
      <c r="K65" s="110" t="str">
        <f>VLOOKUP(B65,'Plantilla publicacion'!$A$3:$M$490,11,0)</f>
        <v>2025-01-02</v>
      </c>
      <c r="L65" s="110" t="str">
        <f>VLOOKUP(B65,'Plantilla publicacion'!$A$3:$M$490,12,0)</f>
        <v>2025-12-31</v>
      </c>
      <c r="M65" s="111"/>
      <c r="N65" s="112" t="str">
        <f>VLOOKUP(B65,'Plantilla publicacion'!$A$3:$M$490,13,0)</f>
        <v>3100-DIRECCION DE INVESTIGACIONES DE PROTECCION AL CONSUMIDOR</v>
      </c>
    </row>
    <row r="66" spans="1:14" s="12" customFormat="1" ht="38.25" x14ac:dyDescent="0.25">
      <c r="A66" s="5" t="str">
        <f>VLOOKUP(B66,'Plantilla publicacion'!$A$3:$B$490,2,0)</f>
        <v>Producto</v>
      </c>
      <c r="B66" s="15" t="s">
        <v>722</v>
      </c>
      <c r="C66" s="200" t="str">
        <f>VLOOKUP(B66,'Plantilla publicacion'!$A$3:$R$490,17,0)</f>
        <v>PND - 2-03-9-b- Seguridad humana y justicia social - Aprovechamiento de la propiedad intelectual / PES - Reindustrialización</v>
      </c>
      <c r="D66" s="200" t="str">
        <f>VLOOKUP(B66,'Plantilla publicacion'!$A$3:$M$490,6,0)</f>
        <v>58-Promover el enfoque preventivo, diferencial y territorial en el que hacer misional de la entidad</v>
      </c>
      <c r="E66" s="200"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6" s="200"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6" s="200" t="str">
        <f>VLOOKUP(B66,'Plantilla publicacion'!$A$3:$M$490,7,0)</f>
        <v>C-3503-0200-0014-20309b</v>
      </c>
      <c r="H66" s="15" t="str">
        <f>VLOOKUP(B66,'Plantilla publicacion'!$A$3:$M$490,8,0)</f>
        <v>Programas de fomento al uso estratégico de la propiedad industrial como herramienta de competitividad para empresarios, ejecutados.  (Matriz de seguimiento e informe final de ejecución de los programas)</v>
      </c>
      <c r="I66" s="15">
        <f>VLOOKUP(B66,'Plantilla publicacion'!$A$3:$M$490,9,0)</f>
        <v>100</v>
      </c>
      <c r="J66" s="15" t="str">
        <f>VLOOKUP(B66,'Plantilla publicacion'!$A$3:$M$490,10,0)</f>
        <v>Porcentual</v>
      </c>
      <c r="K66" s="187" t="str">
        <f>VLOOKUP(B66,'Plantilla publicacion'!$A$3:$M$490,11,0)</f>
        <v>2025-01-13</v>
      </c>
      <c r="L66" s="187" t="str">
        <f>VLOOKUP(B66,'Plantilla publicacion'!$A$3:$M$490,12,0)</f>
        <v>2025-11-28</v>
      </c>
      <c r="M66" s="15" t="str">
        <f>IF(ISERROR(VLOOKUP(B66,'Plantilla publicacion'!$A$3:$P$490,16,0)),"NA",VLOOKUP(B66,'Plantilla publicacion'!$A$3:$P$490,16,0))</f>
        <v>PND_2_Fomentar estrategias de sensibilización para el reconocimiento, aprovechamiento y uso responsable de los derechos de PI / PES_20230191 / PEI_14</v>
      </c>
      <c r="N66" s="15" t="str">
        <f>VLOOKUP(B66,'Plantilla publicacion'!$A$3:$M$490,13,0)</f>
        <v>2023-GRUPO DE TRABAJO DE CENTRO DE INFORMACIÓN TECNOLÓGICA Y APOYO A LA GESTIÓN DE PROPIEDAD LA INDUSTRIAL</v>
      </c>
    </row>
    <row r="67" spans="1:14" ht="38.25" x14ac:dyDescent="0.25">
      <c r="A67" s="13" t="str">
        <f>VLOOKUP(B67,'Plantilla publicacion'!$A$3:$B$490,2,0)</f>
        <v>Actividad propia</v>
      </c>
      <c r="B67" s="6" t="s">
        <v>724</v>
      </c>
      <c r="C67" s="200"/>
      <c r="D67" s="200">
        <f>VLOOKUP(B67,'Plantilla publicacion'!$A$3:$M$490,6,0)</f>
        <v>0</v>
      </c>
      <c r="E67" s="200"/>
      <c r="F67" s="200"/>
      <c r="G67" s="200" t="str">
        <f>VLOOKUP(B67,'Plantilla publicacion'!$A$3:$M$490,7,0)</f>
        <v>N/A</v>
      </c>
      <c r="H67" s="6" t="str">
        <f>VLOOKUP(B67,'Plantilla publicacion'!$A$3:$M$490,8,0)</f>
        <v>Elaborar matriz de metas y seguimiento de ejecución del programa</v>
      </c>
      <c r="I67" s="6">
        <f>VLOOKUP(B67,'Plantilla publicacion'!$A$3:$M$490,9,0)</f>
        <v>1</v>
      </c>
      <c r="J67" s="6" t="str">
        <f>VLOOKUP(B67,'Plantilla publicacion'!$A$3:$M$490,10,0)</f>
        <v>Númerica</v>
      </c>
      <c r="K67" s="7" t="str">
        <f>VLOOKUP(B67,'Plantilla publicacion'!$A$3:$M$490,11,0)</f>
        <v>2025-01-13</v>
      </c>
      <c r="L67" s="7" t="str">
        <f>VLOOKUP(B67,'Plantilla publicacion'!$A$3:$M$490,12,0)</f>
        <v>2025-02-28</v>
      </c>
      <c r="M67" s="58"/>
      <c r="N67" s="17" t="str">
        <f>VLOOKUP(B67,'Plantilla publicacion'!$A$3:$M$490,13,0)</f>
        <v>2023-GRUPO DE TRABAJO DE CENTRO DE INFORMACIÓN TECNOLÓGICA Y APOYO A LA GESTIÓN DE PROPIEDAD LA INDUSTRIAL</v>
      </c>
    </row>
    <row r="68" spans="1:14" s="12" customFormat="1" ht="38.25" x14ac:dyDescent="0.25">
      <c r="A68" s="13" t="str">
        <f>VLOOKUP(B68,'Plantilla publicacion'!$A$3:$B$490,2,0)</f>
        <v>Actividad propia</v>
      </c>
      <c r="B68" s="6" t="s">
        <v>726</v>
      </c>
      <c r="C68" s="200"/>
      <c r="D68" s="200">
        <f>VLOOKUP(B68,'Plantilla publicacion'!$A$3:$M$490,6,0)</f>
        <v>0</v>
      </c>
      <c r="E68" s="200"/>
      <c r="F68" s="200"/>
      <c r="G68" s="200" t="str">
        <f>VLOOKUP(B68,'Plantilla publicacion'!$A$3:$M$490,7,0)</f>
        <v>N/A</v>
      </c>
      <c r="H68" s="6" t="str">
        <f>VLOOKUP(B68,'Plantilla publicacion'!$A$3:$M$490,8,0)</f>
        <v>Ejecutar el programa Centros de Apoyo a la Tecnología y la Innovación CATI. (Matriz de seguimiento e Informe final del programa)</v>
      </c>
      <c r="I68" s="6">
        <f>VLOOKUP(B68,'Plantilla publicacion'!$A$3:$M$490,9,0)</f>
        <v>100</v>
      </c>
      <c r="J68" s="6" t="str">
        <f>VLOOKUP(B68,'Plantilla publicacion'!$A$3:$M$490,10,0)</f>
        <v>Porcentual</v>
      </c>
      <c r="K68" s="7" t="str">
        <f>VLOOKUP(B68,'Plantilla publicacion'!$A$3:$M$490,11,0)</f>
        <v>2025-02-03</v>
      </c>
      <c r="L68" s="7" t="str">
        <f>VLOOKUP(B68,'Plantilla publicacion'!$A$3:$M$490,12,0)</f>
        <v>2025-11-28</v>
      </c>
      <c r="M68" s="58"/>
      <c r="N68" s="17" t="str">
        <f>VLOOKUP(B68,'Plantilla publicacion'!$A$3:$M$490,13,0)</f>
        <v>2023-GRUPO DE TRABAJO DE CENTRO DE INFORMACIÓN TECNOLÓGICA Y APOYO A LA GESTIÓN DE PROPIEDAD LA INDUSTRIAL</v>
      </c>
    </row>
    <row r="69" spans="1:14" ht="38.25" x14ac:dyDescent="0.25">
      <c r="A69" s="13" t="str">
        <f>VLOOKUP(B69,'Plantilla publicacion'!$A$3:$B$490,2,0)</f>
        <v>Actividad propia</v>
      </c>
      <c r="B69" s="6" t="s">
        <v>727</v>
      </c>
      <c r="C69" s="200"/>
      <c r="D69" s="200">
        <f>VLOOKUP(B69,'Plantilla publicacion'!$A$3:$M$490,6,0)</f>
        <v>0</v>
      </c>
      <c r="E69" s="200"/>
      <c r="F69" s="200"/>
      <c r="G69" s="200" t="str">
        <f>VLOOKUP(B69,'Plantilla publicacion'!$A$3:$M$490,7,0)</f>
        <v>N/A</v>
      </c>
      <c r="H69" s="6" t="str">
        <f>VLOOKUP(B69,'Plantilla publicacion'!$A$3:$M$490,8,0)</f>
        <v>Elaborar matriz de fases y etapas para el seguimiento de ejecución del programa</v>
      </c>
      <c r="I69" s="6">
        <f>VLOOKUP(B69,'Plantilla publicacion'!$A$3:$M$490,9,0)</f>
        <v>1</v>
      </c>
      <c r="J69" s="6" t="str">
        <f>VLOOKUP(B69,'Plantilla publicacion'!$A$3:$M$490,10,0)</f>
        <v>Númerica</v>
      </c>
      <c r="K69" s="7" t="str">
        <f>VLOOKUP(B69,'Plantilla publicacion'!$A$3:$M$490,11,0)</f>
        <v>2025-02-03</v>
      </c>
      <c r="L69" s="7" t="str">
        <f>VLOOKUP(B69,'Plantilla publicacion'!$A$3:$M$490,12,0)</f>
        <v>2025-02-28</v>
      </c>
      <c r="M69" s="58"/>
      <c r="N69" s="17" t="str">
        <f>VLOOKUP(B69,'Plantilla publicacion'!$A$3:$M$490,13,0)</f>
        <v>2023-GRUPO DE TRABAJO DE CENTRO DE INFORMACIÓN TECNOLÓGICA Y APOYO A LA GESTIÓN DE PROPIEDAD LA INDUSTRIAL</v>
      </c>
    </row>
    <row r="70" spans="1:14" ht="39" thickBot="1" x14ac:dyDescent="0.3">
      <c r="A70" s="13" t="str">
        <f>VLOOKUP(B70,'Plantilla publicacion'!$A$3:$B$490,2,0)</f>
        <v>Actividad propia</v>
      </c>
      <c r="B70" s="11" t="s">
        <v>728</v>
      </c>
      <c r="C70" s="200"/>
      <c r="D70" s="200">
        <f>VLOOKUP(B70,'Plantilla publicacion'!$A$3:$M$490,6,0)</f>
        <v>0</v>
      </c>
      <c r="E70" s="200"/>
      <c r="F70" s="200"/>
      <c r="G70" s="200" t="str">
        <f>VLOOKUP(B70,'Plantilla publicacion'!$A$3:$M$490,7,0)</f>
        <v>N/A</v>
      </c>
      <c r="H70" s="11" t="str">
        <f>VLOOKUP(B70,'Plantilla publicacion'!$A$3:$M$490,8,0)</f>
        <v>Ejecutar el programa Propiedad Industrial para MIPYMES. (Matriz de seguimiento e Informe final del programa)</v>
      </c>
      <c r="I70" s="11">
        <f>VLOOKUP(B70,'Plantilla publicacion'!$A$3:$M$490,9,0)</f>
        <v>100</v>
      </c>
      <c r="J70" s="11" t="str">
        <f>VLOOKUP(B70,'Plantilla publicacion'!$A$3:$M$490,10,0)</f>
        <v>Porcentual</v>
      </c>
      <c r="K70" s="113" t="str">
        <f>VLOOKUP(B70,'Plantilla publicacion'!$A$3:$M$490,11,0)</f>
        <v>2025-03-03</v>
      </c>
      <c r="L70" s="113" t="str">
        <f>VLOOKUP(B70,'Plantilla publicacion'!$A$3:$M$490,12,0)</f>
        <v>2025-11-28</v>
      </c>
      <c r="M70" s="114"/>
      <c r="N70" s="115" t="str">
        <f>VLOOKUP(B70,'Plantilla publicacion'!$A$3:$M$490,13,0)</f>
        <v>2023-GRUPO DE TRABAJO DE CENTRO DE INFORMACIÓN TECNOLÓGICA Y APOYO A LA GESTIÓN DE PROPIEDAD LA INDUSTRIAL</v>
      </c>
    </row>
    <row r="71" spans="1:14" s="12" customFormat="1" ht="38.25" x14ac:dyDescent="0.25">
      <c r="A71" s="5" t="str">
        <f>VLOOKUP(B71,'Plantilla publicacion'!$A$3:$B$490,2,0)</f>
        <v>Producto</v>
      </c>
      <c r="B71" s="101" t="s">
        <v>735</v>
      </c>
      <c r="C71" s="199" t="str">
        <f>VLOOKUP(B71,'Plantilla publicacion'!$A$3:$R$490,17,0)</f>
        <v>PND - 2-03-9-b- Seguridad humana y justicia social - Aprovechamiento de la propiedad intelectual / PES - Reindustrialización</v>
      </c>
      <c r="D71" s="199" t="str">
        <f>VLOOKUP(B71,'Plantilla publicacion'!$A$3:$M$490,6,0)</f>
        <v>58-Promover el enfoque preventivo, diferencial y territorial en el que hacer misional de la entidad</v>
      </c>
      <c r="E71" s="199"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1" s="199"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1" s="199" t="str">
        <f>VLOOKUP(B71,'Plantilla publicacion'!$A$3:$M$490,7,0)</f>
        <v>C-3503-0200-0014-20309b</v>
      </c>
      <c r="H71" s="103" t="str">
        <f>VLOOKUP(B71,'Plantilla publicacion'!$A$3:$M$490,8,0)</f>
        <v>Programas de fomento para el uso estratégico de la propiedad industrial en la Economía Popular, ejecutados.  (Matriz de seguimiento e informe final de ejecución de los programas)</v>
      </c>
      <c r="I71" s="103">
        <f>VLOOKUP(B71,'Plantilla publicacion'!$A$3:$M$490,9,0)</f>
        <v>100</v>
      </c>
      <c r="J71" s="103" t="str">
        <f>VLOOKUP(B71,'Plantilla publicacion'!$A$3:$M$490,10,0)</f>
        <v>Porcentual</v>
      </c>
      <c r="K71" s="188" t="str">
        <f>VLOOKUP(B71,'Plantilla publicacion'!$A$3:$M$490,11,0)</f>
        <v>2025-02-03</v>
      </c>
      <c r="L71" s="188" t="str">
        <f>VLOOKUP(B71,'Plantilla publicacion'!$A$3:$M$490,12,0)</f>
        <v>2025-11-28</v>
      </c>
      <c r="M71" s="103" t="str">
        <f>IF(ISERROR(VLOOKUP(B71,'Plantilla publicacion'!$A$3:$P$490,16,0)),"NA",VLOOKUP(B71,'Plantilla publicacion'!$A$3:$P$490,16,0))</f>
        <v>PND_2_Fomentar estrategias de sensibilización para el reconocimiento, aprovechamiento y uso responsable de los derechos de PI / PES_20230102 / PEI_15</v>
      </c>
      <c r="N71" s="104" t="str">
        <f>VLOOKUP(B71,'Plantilla publicacion'!$A$3:$M$490,13,0)</f>
        <v>2023-GRUPO DE TRABAJO DE CENTRO DE INFORMACIÓN TECNOLÓGICA Y APOYO A LA GESTIÓN DE PROPIEDAD LA INDUSTRIAL</v>
      </c>
    </row>
    <row r="72" spans="1:14" ht="38.25" x14ac:dyDescent="0.25">
      <c r="A72" s="13" t="str">
        <f>VLOOKUP(B72,'Plantilla publicacion'!$A$3:$B$490,2,0)</f>
        <v>Actividad propia</v>
      </c>
      <c r="B72" s="105" t="s">
        <v>736</v>
      </c>
      <c r="C72" s="200"/>
      <c r="D72" s="200">
        <f>VLOOKUP(B72,'Plantilla publicacion'!$A$3:$M$490,6,0)</f>
        <v>0</v>
      </c>
      <c r="E72" s="200"/>
      <c r="F72" s="200"/>
      <c r="G72" s="200" t="str">
        <f>VLOOKUP(B72,'Plantilla publicacion'!$A$3:$M$490,7,0)</f>
        <v>N/A</v>
      </c>
      <c r="H72" s="6" t="str">
        <f>VLOOKUP(B72,'Plantilla publicacion'!$A$3:$M$490,8,0)</f>
        <v>Elaborar matriz programación de jornadas y seguimiento de ejecución del programa</v>
      </c>
      <c r="I72" s="6">
        <f>VLOOKUP(B72,'Plantilla publicacion'!$A$3:$M$490,9,0)</f>
        <v>1</v>
      </c>
      <c r="J72" s="6" t="str">
        <f>VLOOKUP(B72,'Plantilla publicacion'!$A$3:$M$490,10,0)</f>
        <v>Númerica</v>
      </c>
      <c r="K72" s="7" t="str">
        <f>VLOOKUP(B72,'Plantilla publicacion'!$A$3:$M$490,11,0)</f>
        <v>2025-02-03</v>
      </c>
      <c r="L72" s="7" t="str">
        <f>VLOOKUP(B72,'Plantilla publicacion'!$A$3:$M$490,12,0)</f>
        <v>2025-02-28</v>
      </c>
      <c r="M72" s="58"/>
      <c r="N72" s="106" t="str">
        <f>VLOOKUP(B72,'Plantilla publicacion'!$A$3:$M$490,13,0)</f>
        <v>2023-GRUPO DE TRABAJO DE CENTRO DE INFORMACIÓN TECNOLÓGICA Y APOYO A LA GESTIÓN DE PROPIEDAD LA INDUSTRIAL</v>
      </c>
    </row>
    <row r="73" spans="1:14" ht="38.25" x14ac:dyDescent="0.25">
      <c r="A73" s="13" t="str">
        <f>VLOOKUP(B73,'Plantilla publicacion'!$A$3:$B$490,2,0)</f>
        <v>Actividad propia</v>
      </c>
      <c r="B73" s="105" t="s">
        <v>737</v>
      </c>
      <c r="C73" s="200"/>
      <c r="D73" s="200">
        <f>VLOOKUP(B73,'Plantilla publicacion'!$A$3:$M$490,6,0)</f>
        <v>0</v>
      </c>
      <c r="E73" s="200"/>
      <c r="F73" s="200"/>
      <c r="G73" s="200" t="str">
        <f>VLOOKUP(B73,'Plantilla publicacion'!$A$3:$M$490,7,0)</f>
        <v>N/A</v>
      </c>
      <c r="H73" s="6" t="str">
        <f>VLOOKUP(B73,'Plantilla publicacion'!$A$3:$M$490,8,0)</f>
        <v>Ejecutar el programa Propiedad Industrial para emprendedores PI-e.   (Matriz de seguimiento e Informe final del programa)</v>
      </c>
      <c r="I73" s="6">
        <f>VLOOKUP(B73,'Plantilla publicacion'!$A$3:$M$490,9,0)</f>
        <v>100</v>
      </c>
      <c r="J73" s="6" t="str">
        <f>VLOOKUP(B73,'Plantilla publicacion'!$A$3:$M$490,10,0)</f>
        <v>Porcentual</v>
      </c>
      <c r="K73" s="7" t="str">
        <f>VLOOKUP(B73,'Plantilla publicacion'!$A$3:$M$490,11,0)</f>
        <v>2025-02-03</v>
      </c>
      <c r="L73" s="7" t="str">
        <f>VLOOKUP(B73,'Plantilla publicacion'!$A$3:$M$490,12,0)</f>
        <v>2025-11-28</v>
      </c>
      <c r="M73" s="58"/>
      <c r="N73" s="106" t="str">
        <f>VLOOKUP(B73,'Plantilla publicacion'!$A$3:$M$490,13,0)</f>
        <v>2023-GRUPO DE TRABAJO DE CENTRO DE INFORMACIÓN TECNOLÓGICA Y APOYO A LA GESTIÓN DE PROPIEDAD LA INDUSTRIAL</v>
      </c>
    </row>
    <row r="74" spans="1:14" ht="38.25" x14ac:dyDescent="0.25">
      <c r="A74" s="13" t="str">
        <f>VLOOKUP(B74,'Plantilla publicacion'!$A$3:$B$490,2,0)</f>
        <v>Actividad propia</v>
      </c>
      <c r="B74" s="105" t="s">
        <v>738</v>
      </c>
      <c r="C74" s="200"/>
      <c r="D74" s="200">
        <f>VLOOKUP(B74,'Plantilla publicacion'!$A$3:$M$490,6,0)</f>
        <v>0</v>
      </c>
      <c r="E74" s="200"/>
      <c r="F74" s="200"/>
      <c r="G74" s="200" t="str">
        <f>VLOOKUP(B74,'Plantilla publicacion'!$A$3:$M$490,7,0)</f>
        <v>N/A</v>
      </c>
      <c r="H74" s="6" t="str">
        <f>VLOOKUP(B74,'Plantilla publicacion'!$A$3:$M$490,8,0)</f>
        <v>Elaborar matriz de etapas para el seguimiento de ejecución de la estrategia</v>
      </c>
      <c r="I74" s="6">
        <f>VLOOKUP(B74,'Plantilla publicacion'!$A$3:$M$490,9,0)</f>
        <v>1</v>
      </c>
      <c r="J74" s="6" t="str">
        <f>VLOOKUP(B74,'Plantilla publicacion'!$A$3:$M$490,10,0)</f>
        <v>Númerica</v>
      </c>
      <c r="K74" s="7" t="str">
        <f>VLOOKUP(B74,'Plantilla publicacion'!$A$3:$M$490,11,0)</f>
        <v>2025-02-03</v>
      </c>
      <c r="L74" s="7" t="str">
        <f>VLOOKUP(B74,'Plantilla publicacion'!$A$3:$M$490,12,0)</f>
        <v>2025-02-28</v>
      </c>
      <c r="M74" s="58"/>
      <c r="N74" s="106" t="str">
        <f>VLOOKUP(B74,'Plantilla publicacion'!$A$3:$M$490,13,0)</f>
        <v>2023-GRUPO DE TRABAJO DE CENTRO DE INFORMACIÓN TECNOLÓGICA Y APOYO A LA GESTIÓN DE PROPIEDAD LA INDUSTRIAL</v>
      </c>
    </row>
    <row r="75" spans="1:14" ht="39" thickBot="1" x14ac:dyDescent="0.3">
      <c r="A75" s="13" t="str">
        <f>VLOOKUP(B75,'Plantilla publicacion'!$A$3:$B$490,2,0)</f>
        <v>Actividad propia</v>
      </c>
      <c r="B75" s="107" t="s">
        <v>739</v>
      </c>
      <c r="C75" s="201"/>
      <c r="D75" s="201">
        <f>VLOOKUP(B75,'Plantilla publicacion'!$A$3:$M$490,6,0)</f>
        <v>0</v>
      </c>
      <c r="E75" s="201"/>
      <c r="F75" s="201"/>
      <c r="G75" s="201" t="str">
        <f>VLOOKUP(B75,'Plantilla publicacion'!$A$3:$M$490,7,0)</f>
        <v>N/A</v>
      </c>
      <c r="H75" s="109" t="str">
        <f>VLOOKUP(B75,'Plantilla publicacion'!$A$3:$M$490,8,0)</f>
        <v>Ejecutar la estrategia Marcas de paz.  (Matriz de seguimiento e Informe final del programa)</v>
      </c>
      <c r="I75" s="109">
        <f>VLOOKUP(B75,'Plantilla publicacion'!$A$3:$M$490,9,0)</f>
        <v>100</v>
      </c>
      <c r="J75" s="109" t="str">
        <f>VLOOKUP(B75,'Plantilla publicacion'!$A$3:$M$490,10,0)</f>
        <v>Porcentual</v>
      </c>
      <c r="K75" s="110" t="str">
        <f>VLOOKUP(B75,'Plantilla publicacion'!$A$3:$M$490,11,0)</f>
        <v>2025-02-03</v>
      </c>
      <c r="L75" s="110" t="str">
        <f>VLOOKUP(B75,'Plantilla publicacion'!$A$3:$M$490,12,0)</f>
        <v>2025-11-28</v>
      </c>
      <c r="M75" s="111"/>
      <c r="N75" s="112" t="str">
        <f>VLOOKUP(B75,'Plantilla publicacion'!$A$3:$M$490,13,0)</f>
        <v>2023-GRUPO DE TRABAJO DE CENTRO DE INFORMACIÓN TECNOLÓGICA Y APOYO A LA GESTIÓN DE PROPIEDAD LA INDUSTRIAL</v>
      </c>
    </row>
    <row r="76" spans="1:14" s="12" customFormat="1" ht="63.75" x14ac:dyDescent="0.25">
      <c r="A76" s="5" t="str">
        <f>VLOOKUP(B76,'Plantilla publicacion'!$A$3:$B$490,2,0)</f>
        <v>Producto</v>
      </c>
      <c r="B76" s="15" t="s">
        <v>740</v>
      </c>
      <c r="C76" s="200" t="str">
        <f>VLOOKUP(B76,'Plantilla publicacion'!$A$3:$R$490,17,0)</f>
        <v>PND - 2-03-9-b- Seguridad humana y justicia social - Aprovechamiento de la propiedad intelectual / PES - Reindustrialización</v>
      </c>
      <c r="D76" s="200" t="str">
        <f>VLOOKUP(B76,'Plantilla publicacion'!$A$3:$M$490,6,0)</f>
        <v>58-Promover el enfoque preventivo, diferencial y territorial en el que hacer misional de la entidad</v>
      </c>
      <c r="E76" s="200"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6" s="200"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6" s="200" t="str">
        <f>VLOOKUP(B76,'Plantilla publicacion'!$A$3:$M$490,7,0)</f>
        <v>C-3503-0200-0014-20309b</v>
      </c>
      <c r="H76" s="15" t="str">
        <f>VLOOKUP(B76,'Plantilla publicacion'!$A$3:$M$490,8,0)</f>
        <v>Boletines tecnológicos para la  promoción y difusión del sistema de propiedad industrial para empresas, centros de investigación y en general aquellas entidades que desarrollen tecnologías verdes, divulgados (Informe de divulgación)</v>
      </c>
      <c r="I76" s="15">
        <f>VLOOKUP(B76,'Plantilla publicacion'!$A$3:$M$490,9,0)</f>
        <v>2</v>
      </c>
      <c r="J76" s="15" t="str">
        <f>VLOOKUP(B76,'Plantilla publicacion'!$A$3:$M$490,10,0)</f>
        <v>Númerica</v>
      </c>
      <c r="K76" s="187" t="str">
        <f>VLOOKUP(B76,'Plantilla publicacion'!$A$3:$M$490,11,0)</f>
        <v>2025-02-03</v>
      </c>
      <c r="L76" s="187" t="str">
        <f>VLOOKUP(B76,'Plantilla publicacion'!$A$3:$M$490,12,0)</f>
        <v>2025-12-12</v>
      </c>
      <c r="M76" s="103" t="str">
        <f>IF(ISERROR(VLOOKUP(B76,'Plantilla publicacion'!$A$3:$P$490,16,0)),"NA",VLOOKUP(B76,'Plantilla publicacion'!$A$3:$P$490,16,0))</f>
        <v>PND_3_Brindar acompañamiento a inventores y promover el uso de la información de patentes / PND_4_Reinvertir parte de las tasas recaudadas por propiedad industrial en el funcionamiento y promoción de la innovación / PEI_38 / CONPES 3934 Acción 4.7</v>
      </c>
      <c r="N76" s="15" t="str">
        <f>VLOOKUP(B76,'Plantilla publicacion'!$A$3:$M$490,13,0)</f>
        <v>2023-GRUPO DE TRABAJO DE CENTRO DE INFORMACIÓN TECNOLÓGICA Y APOYO A LA GESTIÓN DE PROPIEDAD LA INDUSTRIAL</v>
      </c>
    </row>
    <row r="77" spans="1:14" ht="38.25" x14ac:dyDescent="0.25">
      <c r="A77" s="13" t="str">
        <f>VLOOKUP(B77,'Plantilla publicacion'!$A$3:$B$490,2,0)</f>
        <v>Actividad propia</v>
      </c>
      <c r="B77" s="6" t="s">
        <v>742</v>
      </c>
      <c r="C77" s="200"/>
      <c r="D77" s="200">
        <f>VLOOKUP(B77,'Plantilla publicacion'!$A$3:$M$490,6,0)</f>
        <v>0</v>
      </c>
      <c r="E77" s="200"/>
      <c r="F77" s="200"/>
      <c r="G77" s="200" t="str">
        <f>VLOOKUP(B77,'Plantilla publicacion'!$A$3:$M$490,7,0)</f>
        <v>N/A</v>
      </c>
      <c r="H77" s="6" t="str">
        <f>VLOOKUP(B77,'Plantilla publicacion'!$A$3:$M$490,8,0)</f>
        <v>Definir cronograma de trabajo y estructura del documento para los boletines tecnológicos.  (Cronograma de trabajo definido)</v>
      </c>
      <c r="I77" s="6">
        <f>VLOOKUP(B77,'Plantilla publicacion'!$A$3:$M$490,9,0)</f>
        <v>1</v>
      </c>
      <c r="J77" s="6" t="str">
        <f>VLOOKUP(B77,'Plantilla publicacion'!$A$3:$M$490,10,0)</f>
        <v>Númerica</v>
      </c>
      <c r="K77" s="7" t="str">
        <f>VLOOKUP(B77,'Plantilla publicacion'!$A$3:$M$490,11,0)</f>
        <v>2025-02-03</v>
      </c>
      <c r="L77" s="7" t="str">
        <f>VLOOKUP(B77,'Plantilla publicacion'!$A$3:$M$490,12,0)</f>
        <v>2025-02-28</v>
      </c>
      <c r="M77" s="58"/>
      <c r="N77" s="17" t="str">
        <f>VLOOKUP(B77,'Plantilla publicacion'!$A$3:$M$490,13,0)</f>
        <v>2023-GRUPO DE TRABAJO DE CENTRO DE INFORMACIÓN TECNOLÓGICA Y APOYO A LA GESTIÓN DE PROPIEDAD LA INDUSTRIAL</v>
      </c>
    </row>
    <row r="78" spans="1:14" ht="38.25" x14ac:dyDescent="0.25">
      <c r="A78" s="13" t="str">
        <f>VLOOKUP(B78,'Plantilla publicacion'!$A$3:$B$490,2,0)</f>
        <v>Actividad propia</v>
      </c>
      <c r="B78" s="6" t="s">
        <v>744</v>
      </c>
      <c r="C78" s="200"/>
      <c r="D78" s="200">
        <f>VLOOKUP(B78,'Plantilla publicacion'!$A$3:$M$490,6,0)</f>
        <v>0</v>
      </c>
      <c r="E78" s="200"/>
      <c r="F78" s="200"/>
      <c r="G78" s="200" t="str">
        <f>VLOOKUP(B78,'Plantilla publicacion'!$A$3:$M$490,7,0)</f>
        <v>N/A</v>
      </c>
      <c r="H78" s="6" t="str">
        <f>VLOOKUP(B78,'Plantilla publicacion'!$A$3:$M$490,8,0)</f>
        <v>Elaborar y publicar dos (2) Boletines tecnológicos.  (Capturas de pantalla de la publicación de los boletines tecnológicos)</v>
      </c>
      <c r="I78" s="6">
        <f>VLOOKUP(B78,'Plantilla publicacion'!$A$3:$M$490,9,0)</f>
        <v>2</v>
      </c>
      <c r="J78" s="6" t="str">
        <f>VLOOKUP(B78,'Plantilla publicacion'!$A$3:$M$490,10,0)</f>
        <v>Númerica</v>
      </c>
      <c r="K78" s="7" t="str">
        <f>VLOOKUP(B78,'Plantilla publicacion'!$A$3:$M$490,11,0)</f>
        <v>2025-03-03</v>
      </c>
      <c r="L78" s="7" t="str">
        <f>VLOOKUP(B78,'Plantilla publicacion'!$A$3:$M$490,12,0)</f>
        <v>2025-11-28</v>
      </c>
      <c r="M78" s="58"/>
      <c r="N78" s="17" t="str">
        <f>VLOOKUP(B78,'Plantilla publicacion'!$A$3:$M$490,13,0)</f>
        <v>2023-GRUPO DE TRABAJO DE CENTRO DE INFORMACIÓN TECNOLÓGICA Y APOYO A LA GESTIÓN DE PROPIEDAD LA INDUSTRIAL</v>
      </c>
    </row>
    <row r="79" spans="1:14" ht="39" thickBot="1" x14ac:dyDescent="0.3">
      <c r="A79" s="13" t="str">
        <f>VLOOKUP(B79,'Plantilla publicacion'!$A$3:$B$490,2,0)</f>
        <v>Actividad propia</v>
      </c>
      <c r="B79" s="11" t="s">
        <v>746</v>
      </c>
      <c r="C79" s="200"/>
      <c r="D79" s="200">
        <f>VLOOKUP(B79,'Plantilla publicacion'!$A$3:$M$490,6,0)</f>
        <v>0</v>
      </c>
      <c r="E79" s="200"/>
      <c r="F79" s="200"/>
      <c r="G79" s="200" t="str">
        <f>VLOOKUP(B79,'Plantilla publicacion'!$A$3:$M$490,7,0)</f>
        <v>N/A</v>
      </c>
      <c r="H79" s="11" t="str">
        <f>VLOOKUP(B79,'Plantilla publicacion'!$A$3:$M$490,8,0)</f>
        <v>Realizar la divulgación de los dos (2) Boletines tecnológicos. (Informe de divulgación)</v>
      </c>
      <c r="I79" s="11">
        <f>VLOOKUP(B79,'Plantilla publicacion'!$A$3:$M$490,9,0)</f>
        <v>2</v>
      </c>
      <c r="J79" s="11" t="str">
        <f>VLOOKUP(B79,'Plantilla publicacion'!$A$3:$M$490,10,0)</f>
        <v>Númerica</v>
      </c>
      <c r="K79" s="113" t="str">
        <f>VLOOKUP(B79,'Plantilla publicacion'!$A$3:$M$490,11,0)</f>
        <v>2025-03-03</v>
      </c>
      <c r="L79" s="113" t="str">
        <f>VLOOKUP(B79,'Plantilla publicacion'!$A$3:$M$490,12,0)</f>
        <v>2025-12-12</v>
      </c>
      <c r="M79" s="114"/>
      <c r="N79" s="115" t="str">
        <f>VLOOKUP(B79,'Plantilla publicacion'!$A$3:$M$490,13,0)</f>
        <v>2023-GRUPO DE TRABAJO DE CENTRO DE INFORMACIÓN TECNOLÓGICA Y APOYO A LA GESTIÓN DE PROPIEDAD LA INDUSTRIAL</v>
      </c>
    </row>
    <row r="80" spans="1:14" s="12" customFormat="1" ht="51" x14ac:dyDescent="0.25">
      <c r="A80" s="5" t="str">
        <f>VLOOKUP(B80,'Plantilla publicacion'!$A$3:$B$490,2,0)</f>
        <v>Producto</v>
      </c>
      <c r="B80" s="101" t="s">
        <v>747</v>
      </c>
      <c r="C80" s="199" t="str">
        <f>VLOOKUP(B80,'Plantilla publicacion'!$A$3:$R$490,17,0)</f>
        <v>PND - 2-03-9-b- Seguridad humana y justicia social - Aprovechamiento de la propiedad intelectual / PES - Reindustrialización</v>
      </c>
      <c r="D80" s="199" t="str">
        <f>VLOOKUP(B80,'Plantilla publicacion'!$A$3:$M$490,6,0)</f>
        <v>58-Promover el enfoque preventivo, diferencial y territorial en el que hacer misional de la entidad</v>
      </c>
      <c r="E80" s="199"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80" s="199"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80" s="199" t="str">
        <f>VLOOKUP(B80,'Plantilla publicacion'!$A$3:$M$490,7,0)</f>
        <v>N/A</v>
      </c>
      <c r="H80" s="103" t="str">
        <f>VLOOKUP(B80,'Plantilla publicacion'!$A$3:$M$490,8,0)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80" s="103">
        <f>VLOOKUP(B80,'Plantilla publicacion'!$A$3:$M$490,9,0)</f>
        <v>1</v>
      </c>
      <c r="J80" s="103" t="str">
        <f>VLOOKUP(B80,'Plantilla publicacion'!$A$3:$M$490,10,0)</f>
        <v>Númerica</v>
      </c>
      <c r="K80" s="188" t="str">
        <f>VLOOKUP(B80,'Plantilla publicacion'!$A$3:$M$490,11,0)</f>
        <v>2025-02-03</v>
      </c>
      <c r="L80" s="188" t="str">
        <f>VLOOKUP(B80,'Plantilla publicacion'!$A$3:$M$490,12,0)</f>
        <v>2025-11-28</v>
      </c>
      <c r="M80" s="103" t="str">
        <f>IF(ISERROR(VLOOKUP(B80,'Plantilla publicacion'!$A$3:$P$490,16,0)),"NA",VLOOKUP(B80,'Plantilla publicacion'!$A$3:$P$490,16,0))</f>
        <v>PND_2_Fomentar estrategias de sensibilización para el reconocimiento, aprovechamiento y uso responsable de los derechos de PI / PEI_31 / CONPES 4062 Acción 4.7</v>
      </c>
      <c r="N80" s="104" t="str">
        <f>VLOOKUP(B80,'Plantilla publicacion'!$A$3:$M$490,13,0)</f>
        <v>2023-GRUPO DE TRABAJO DE CENTRO DE INFORMACIÓN TECNOLÓGICA Y APOYO A LA GESTIÓN DE PROPIEDAD LA INDUSTRIAL</v>
      </c>
    </row>
    <row r="81" spans="1:14" ht="38.25" x14ac:dyDescent="0.25">
      <c r="A81" s="13" t="str">
        <f>VLOOKUP(B81,'Plantilla publicacion'!$A$3:$B$490,2,0)</f>
        <v>Actividad propia</v>
      </c>
      <c r="B81" s="105" t="s">
        <v>749</v>
      </c>
      <c r="C81" s="200"/>
      <c r="D81" s="200">
        <f>VLOOKUP(B81,'Plantilla publicacion'!$A$3:$M$490,6,0)</f>
        <v>0</v>
      </c>
      <c r="E81" s="200"/>
      <c r="F81" s="200"/>
      <c r="G81" s="200" t="str">
        <f>VLOOKUP(B81,'Plantilla publicacion'!$A$3:$M$490,7,0)</f>
        <v>N/A</v>
      </c>
      <c r="H81" s="6" t="str">
        <f>VLOOKUP(B81,'Plantilla publicacion'!$A$3:$M$490,8,0)</f>
        <v>Diseñar y ejecutar piloto de la estrategia para fomentar el uso, difusión y sensibilización de instrumentos de protección asociados a signos de vocación colectiva    (Informe de ejecución del piloto de la estrategia)</v>
      </c>
      <c r="I81" s="6">
        <f>VLOOKUP(B81,'Plantilla publicacion'!$A$3:$M$490,9,0)</f>
        <v>1</v>
      </c>
      <c r="J81" s="6" t="str">
        <f>VLOOKUP(B81,'Plantilla publicacion'!$A$3:$M$490,10,0)</f>
        <v>Númerica</v>
      </c>
      <c r="K81" s="7" t="str">
        <f>VLOOKUP(B81,'Plantilla publicacion'!$A$3:$M$490,11,0)</f>
        <v>2025-02-03</v>
      </c>
      <c r="L81" s="7" t="str">
        <f>VLOOKUP(B81,'Plantilla publicacion'!$A$3:$M$490,12,0)</f>
        <v>2025-09-30</v>
      </c>
      <c r="M81" s="58"/>
      <c r="N81" s="106" t="str">
        <f>VLOOKUP(B81,'Plantilla publicacion'!$A$3:$M$490,13,0)</f>
        <v>2023-GRUPO DE TRABAJO DE CENTRO DE INFORMACIÓN TECNOLÓGICA Y APOYO A LA GESTIÓN DE PROPIEDAD LA INDUSTRIAL</v>
      </c>
    </row>
    <row r="82" spans="1:14" ht="39" thickBot="1" x14ac:dyDescent="0.3">
      <c r="A82" s="13" t="str">
        <f>VLOOKUP(B82,'Plantilla publicacion'!$A$3:$B$490,2,0)</f>
        <v>Actividad propia</v>
      </c>
      <c r="B82" s="107" t="s">
        <v>751</v>
      </c>
      <c r="C82" s="201"/>
      <c r="D82" s="201">
        <f>VLOOKUP(B82,'Plantilla publicacion'!$A$3:$M$490,6,0)</f>
        <v>0</v>
      </c>
      <c r="E82" s="201"/>
      <c r="F82" s="201"/>
      <c r="G82" s="201" t="str">
        <f>VLOOKUP(B82,'Plantilla publicacion'!$A$3:$M$490,7,0)</f>
        <v>N/A</v>
      </c>
      <c r="H82" s="109" t="str">
        <f>VLOOKUP(B82,'Plantilla publicacion'!$A$3:$M$490,8,0)</f>
        <v>Elaborar informe de la implementación de la acción CONPES 4.7 propuesta  (Informe anual de la implementación)</v>
      </c>
      <c r="I82" s="109">
        <f>VLOOKUP(B82,'Plantilla publicacion'!$A$3:$M$490,9,0)</f>
        <v>1</v>
      </c>
      <c r="J82" s="109" t="str">
        <f>VLOOKUP(B82,'Plantilla publicacion'!$A$3:$M$490,10,0)</f>
        <v>Númerica</v>
      </c>
      <c r="K82" s="110" t="str">
        <f>VLOOKUP(B82,'Plantilla publicacion'!$A$3:$M$490,11,0)</f>
        <v>2025-10-01</v>
      </c>
      <c r="L82" s="110" t="str">
        <f>VLOOKUP(B82,'Plantilla publicacion'!$A$3:$M$490,12,0)</f>
        <v>2025-11-28</v>
      </c>
      <c r="M82" s="111"/>
      <c r="N82" s="112" t="str">
        <f>VLOOKUP(B82,'Plantilla publicacion'!$A$3:$M$490,13,0)</f>
        <v>2023-GRUPO DE TRABAJO DE CENTRO DE INFORMACIÓN TECNOLÓGICA Y APOYO A LA GESTIÓN DE PROPIEDAD LA INDUSTRIAL</v>
      </c>
    </row>
    <row r="83" spans="1:14" s="12" customFormat="1" ht="38.25" x14ac:dyDescent="0.25">
      <c r="A83" s="5" t="str">
        <f>VLOOKUP(B83,'Plantilla publicacion'!$A$3:$B$490,2,0)</f>
        <v>Producto</v>
      </c>
      <c r="B83" s="15" t="s">
        <v>761</v>
      </c>
      <c r="C83" s="200" t="str">
        <f>VLOOKUP(B83,'Plantilla publicacion'!$A$3:$R$490,17,0)</f>
        <v>PND - 5-31-5-b- Convergencia regional - Entidades públicas territoriales y nacionales fortalecidas / PES - Transformación Institucional</v>
      </c>
      <c r="D83" s="200" t="str">
        <f>VLOOKUP(B83,'Plantilla publicacion'!$A$3:$M$490,6,0)</f>
        <v>81-Mejorar la oportunidad en la atención de trámites y servicios.</v>
      </c>
      <c r="E83" s="200"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3" s="200"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3" s="200" t="str">
        <f>VLOOKUP(B83,'Plantilla publicacion'!$A$3:$M$490,7,0)</f>
        <v>C-3503-0200-0014-20309b</v>
      </c>
      <c r="H83" s="15" t="str">
        <f>VLOOKUP(B83,'Plantilla publicacion'!$A$3:$M$490,8,0)</f>
        <v>Solicitudes de patentes de invención y modelos de utilidad pendientes de trámite y que cuenten con pago del examen de patentabilidad anteriores al año 2023, atendidas  (Reporte de indicador generado en Tableau o Power BI)</v>
      </c>
      <c r="I83" s="15">
        <f>VLOOKUP(B83,'Plantilla publicacion'!$A$3:$M$490,9,0)</f>
        <v>95</v>
      </c>
      <c r="J83" s="15" t="str">
        <f>VLOOKUP(B83,'Plantilla publicacion'!$A$3:$M$490,10,0)</f>
        <v>Porcentual</v>
      </c>
      <c r="K83" s="187" t="str">
        <f>VLOOKUP(B83,'Plantilla publicacion'!$A$3:$M$490,11,0)</f>
        <v>2025-01-02</v>
      </c>
      <c r="L83" s="187" t="str">
        <f>VLOOKUP(B83,'Plantilla publicacion'!$A$3:$M$490,12,0)</f>
        <v>2025-12-31</v>
      </c>
      <c r="M83" s="103">
        <f>IF(ISERROR(VLOOKUP(B83,'Plantilla publicacion'!$A$3:$P$490,16,0)),"NA",VLOOKUP(B83,'Plantilla publicacion'!$A$3:$P$490,16,0))</f>
        <v>0</v>
      </c>
      <c r="N83" s="15" t="str">
        <f>VLOOKUP(B83,'Plantilla publicacion'!$A$3:$M$490,13,0)</f>
        <v>2020-DIRECCIÓN DE NUEVAS CREACIONES</v>
      </c>
    </row>
    <row r="84" spans="1:14" s="12" customFormat="1" ht="38.25" x14ac:dyDescent="0.25">
      <c r="A84" s="13" t="str">
        <f>VLOOKUP(B84,'Plantilla publicacion'!$A$3:$B$490,2,0)</f>
        <v>Actividad propia</v>
      </c>
      <c r="B84" s="6" t="s">
        <v>763</v>
      </c>
      <c r="C84" s="200"/>
      <c r="D84" s="200">
        <f>VLOOKUP(B84,'Plantilla publicacion'!$A$3:$M$490,6,0)</f>
        <v>0</v>
      </c>
      <c r="E84" s="200"/>
      <c r="F84" s="200"/>
      <c r="G84" s="200" t="str">
        <f>VLOOKUP(B84,'Plantilla publicacion'!$A$3:$M$490,7,0)</f>
        <v>N/A</v>
      </c>
      <c r="H84" s="6" t="str">
        <f>VLOOKUP(B84,'Plantilla publicacion'!$A$3:$M$490,8,0)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4" s="6">
        <f>VLOOKUP(B84,'Plantilla publicacion'!$A$3:$M$490,9,0)</f>
        <v>95</v>
      </c>
      <c r="J84" s="6" t="str">
        <f>VLOOKUP(B84,'Plantilla publicacion'!$A$3:$M$490,10,0)</f>
        <v>Porcentual</v>
      </c>
      <c r="K84" s="7" t="str">
        <f>VLOOKUP(B84,'Plantilla publicacion'!$A$3:$M$490,11,0)</f>
        <v>2025-01-02</v>
      </c>
      <c r="L84" s="7" t="str">
        <f>VLOOKUP(B84,'Plantilla publicacion'!$A$3:$M$490,12,0)</f>
        <v>2025-12-31</v>
      </c>
      <c r="M84" s="58"/>
      <c r="N84" s="17" t="str">
        <f>VLOOKUP(B84,'Plantilla publicacion'!$A$3:$M$490,13,0)</f>
        <v>2020-DIRECCIÓN DE NUEVAS CREACIONES</v>
      </c>
    </row>
    <row r="85" spans="1:14" ht="51.75" thickBot="1" x14ac:dyDescent="0.3">
      <c r="A85" s="13" t="str">
        <f>VLOOKUP(B85,'Plantilla publicacion'!$A$3:$B$490,2,0)</f>
        <v>Actividad propia</v>
      </c>
      <c r="B85" s="11" t="s">
        <v>764</v>
      </c>
      <c r="C85" s="200"/>
      <c r="D85" s="200">
        <f>VLOOKUP(B85,'Plantilla publicacion'!$A$3:$M$490,6,0)</f>
        <v>0</v>
      </c>
      <c r="E85" s="200"/>
      <c r="F85" s="200"/>
      <c r="G85" s="200" t="str">
        <f>VLOOKUP(B85,'Plantilla publicacion'!$A$3:$M$490,7,0)</f>
        <v>N/A</v>
      </c>
      <c r="H85" s="11" t="str">
        <f>VLOOKUP(B85,'Plantilla publicacion'!$A$3:$M$490,8,0)</f>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v>
      </c>
      <c r="I85" s="11">
        <f>VLOOKUP(B85,'Plantilla publicacion'!$A$3:$M$490,9,0)</f>
        <v>95</v>
      </c>
      <c r="J85" s="11" t="str">
        <f>VLOOKUP(B85,'Plantilla publicacion'!$A$3:$M$490,10,0)</f>
        <v>Porcentual</v>
      </c>
      <c r="K85" s="113" t="str">
        <f>VLOOKUP(B85,'Plantilla publicacion'!$A$3:$M$490,11,0)</f>
        <v>2025-01-02</v>
      </c>
      <c r="L85" s="113" t="str">
        <f>VLOOKUP(B85,'Plantilla publicacion'!$A$3:$M$490,12,0)</f>
        <v>2025-12-31</v>
      </c>
      <c r="M85" s="114"/>
      <c r="N85" s="115" t="str">
        <f>VLOOKUP(B85,'Plantilla publicacion'!$A$3:$M$490,13,0)</f>
        <v>2020-DIRECCIÓN DE NUEVAS CREACIONES</v>
      </c>
    </row>
    <row r="86" spans="1:14" s="12" customFormat="1" ht="25.5" x14ac:dyDescent="0.25">
      <c r="A86" s="5" t="str">
        <f>VLOOKUP(B86,'Plantilla publicacion'!$A$3:$B$490,2,0)</f>
        <v>Producto</v>
      </c>
      <c r="B86" s="101" t="s">
        <v>772</v>
      </c>
      <c r="C86" s="199" t="str">
        <f>VLOOKUP(B86,'Plantilla publicacion'!$A$3:$R$490,17,0)</f>
        <v>PND - 5-31-5-b- Convergencia regional - Entidades públicas territoriales y nacionales fortalecidas / PES - Transformación Institucional</v>
      </c>
      <c r="D86" s="199" t="str">
        <f>VLOOKUP(B86,'Plantilla publicacion'!$A$3:$M$490,6,0)</f>
        <v>81-Mejorar la oportunidad en la atención de trámites y servicios.</v>
      </c>
      <c r="E86" s="199"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6" s="199"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6" s="199" t="str">
        <f>VLOOKUP(B86,'Plantilla publicacion'!$A$3:$M$490,7,0)</f>
        <v>C-3503-0200-0014-20309b</v>
      </c>
      <c r="H86" s="103" t="str">
        <f>VLOOKUP(B86,'Plantilla publicacion'!$A$3:$M$490,8,0)</f>
        <v>Solicitudes pendientes de decisión en materia de registro y cancelación de signos distintivos, decididas.  (Reporte de indicador generado en Tableau o Power BI)</v>
      </c>
      <c r="I86" s="103">
        <f>VLOOKUP(B86,'Plantilla publicacion'!$A$3:$M$490,9,0)</f>
        <v>80</v>
      </c>
      <c r="J86" s="103" t="str">
        <f>VLOOKUP(B86,'Plantilla publicacion'!$A$3:$M$490,10,0)</f>
        <v>Porcentual</v>
      </c>
      <c r="K86" s="188" t="str">
        <f>VLOOKUP(B86,'Plantilla publicacion'!$A$3:$M$490,11,0)</f>
        <v>2025-01-15</v>
      </c>
      <c r="L86" s="188" t="str">
        <f>VLOOKUP(B86,'Plantilla publicacion'!$A$3:$M$490,12,0)</f>
        <v>2025-12-31</v>
      </c>
      <c r="M86" s="103">
        <f>IF(ISERROR(VLOOKUP(B86,'Plantilla publicacion'!$A$3:$P$490,16,0)),"NA",VLOOKUP(B86,'Plantilla publicacion'!$A$3:$P$490,16,0))</f>
        <v>0</v>
      </c>
      <c r="N86" s="104" t="str">
        <f>VLOOKUP(B86,'Plantilla publicacion'!$A$3:$M$490,13,0)</f>
        <v>2010-DIRECCION DE SIGNOS DISTINTIVOS</v>
      </c>
    </row>
    <row r="87" spans="1:14" ht="38.25" x14ac:dyDescent="0.25">
      <c r="A87" s="13" t="str">
        <f>VLOOKUP(B87,'Plantilla publicacion'!$A$3:$B$490,2,0)</f>
        <v>Actividad propia</v>
      </c>
      <c r="B87" s="105" t="s">
        <v>774</v>
      </c>
      <c r="C87" s="200"/>
      <c r="D87" s="200">
        <f>VLOOKUP(B87,'Plantilla publicacion'!$A$3:$M$490,6,0)</f>
        <v>0</v>
      </c>
      <c r="E87" s="200"/>
      <c r="F87" s="200"/>
      <c r="G87" s="200" t="str">
        <f>VLOOKUP(B87,'Plantilla publicacion'!$A$3:$M$490,7,0)</f>
        <v>N/A</v>
      </c>
      <c r="H87" s="6" t="str">
        <f>VLOOKUP(B87,'Plantilla publicacion'!$A$3:$M$490,8,0)</f>
        <v>Decidir las clases de registro de signos distintivos sin oposición radicadas a 31 de diciembre de 2024, cuyo stock se calcula que sea de 53.432 clases, excepto los casos detenidos.  (Reporte de indicador generado en Tableau o Power BI)</v>
      </c>
      <c r="I87" s="6">
        <f>VLOOKUP(B87,'Plantilla publicacion'!$A$3:$M$490,9,0)</f>
        <v>80</v>
      </c>
      <c r="J87" s="6" t="str">
        <f>VLOOKUP(B87,'Plantilla publicacion'!$A$3:$M$490,10,0)</f>
        <v>Porcentual</v>
      </c>
      <c r="K87" s="7" t="str">
        <f>VLOOKUP(B87,'Plantilla publicacion'!$A$3:$M$490,11,0)</f>
        <v>2025-01-15</v>
      </c>
      <c r="L87" s="7" t="str">
        <f>VLOOKUP(B87,'Plantilla publicacion'!$A$3:$M$490,12,0)</f>
        <v>2025-10-31</v>
      </c>
      <c r="M87" s="58"/>
      <c r="N87" s="106" t="str">
        <f>VLOOKUP(B87,'Plantilla publicacion'!$A$3:$M$490,13,0)</f>
        <v>2010-DIRECCION DE SIGNOS DISTINTIVOS</v>
      </c>
    </row>
    <row r="88" spans="1:14" ht="38.25" x14ac:dyDescent="0.25">
      <c r="A88" s="13" t="str">
        <f>VLOOKUP(B88,'Plantilla publicacion'!$A$3:$B$490,2,0)</f>
        <v>Actividad propia</v>
      </c>
      <c r="B88" s="105" t="s">
        <v>776</v>
      </c>
      <c r="C88" s="200"/>
      <c r="D88" s="200">
        <f>VLOOKUP(B88,'Plantilla publicacion'!$A$3:$M$490,6,0)</f>
        <v>0</v>
      </c>
      <c r="E88" s="200"/>
      <c r="F88" s="200"/>
      <c r="G88" s="200" t="str">
        <f>VLOOKUP(B88,'Plantilla publicacion'!$A$3:$M$490,7,0)</f>
        <v>N/A</v>
      </c>
      <c r="H88" s="6" t="str">
        <f>VLOOKUP(B88,'Plantilla publicacion'!$A$3:$M$490,8,0)</f>
        <v>Decidir las clases de registro de signos distintivos con oposición radicadas a 31 de diciembre de 2024, cuyo stock se calcula que sea de 5.026 clases, excepto los casos detenidos.  (Reporte de indicador generado en Tableau o Power BI)</v>
      </c>
      <c r="I88" s="6">
        <f>VLOOKUP(B88,'Plantilla publicacion'!$A$3:$M$490,9,0)</f>
        <v>70</v>
      </c>
      <c r="J88" s="6" t="str">
        <f>VLOOKUP(B88,'Plantilla publicacion'!$A$3:$M$490,10,0)</f>
        <v>Porcentual</v>
      </c>
      <c r="K88" s="7" t="str">
        <f>VLOOKUP(B88,'Plantilla publicacion'!$A$3:$M$490,11,0)</f>
        <v>2025-01-15</v>
      </c>
      <c r="L88" s="7" t="str">
        <f>VLOOKUP(B88,'Plantilla publicacion'!$A$3:$M$490,12,0)</f>
        <v>2025-10-31</v>
      </c>
      <c r="M88" s="58"/>
      <c r="N88" s="106" t="str">
        <f>VLOOKUP(B88,'Plantilla publicacion'!$A$3:$M$490,13,0)</f>
        <v>2010-DIRECCION DE SIGNOS DISTINTIVOS</v>
      </c>
    </row>
    <row r="89" spans="1:14" ht="25.5" x14ac:dyDescent="0.25">
      <c r="A89" s="13" t="str">
        <f>VLOOKUP(B89,'Plantilla publicacion'!$A$3:$B$490,2,0)</f>
        <v>Actividad propia</v>
      </c>
      <c r="B89" s="105" t="s">
        <v>778</v>
      </c>
      <c r="C89" s="200"/>
      <c r="D89" s="200">
        <f>VLOOKUP(B89,'Plantilla publicacion'!$A$3:$M$490,6,0)</f>
        <v>0</v>
      </c>
      <c r="E89" s="200"/>
      <c r="F89" s="200"/>
      <c r="G89" s="200" t="str">
        <f>VLOOKUP(B89,'Plantilla publicacion'!$A$3:$M$490,7,0)</f>
        <v>N/A</v>
      </c>
      <c r="H89" s="6" t="str">
        <f>VLOOKUP(B89,'Plantilla publicacion'!$A$3:$M$490,8,0)</f>
        <v>Decidir las solicitudes de acciones de cancelación con traslado vencido al 14 de noviembre de 2025, excepto los casos detenidos.  (Reporte de indicador generado en Tableau o Power BI)</v>
      </c>
      <c r="I89" s="6">
        <f>VLOOKUP(B89,'Plantilla publicacion'!$A$3:$M$490,9,0)</f>
        <v>70</v>
      </c>
      <c r="J89" s="6" t="str">
        <f>VLOOKUP(B89,'Plantilla publicacion'!$A$3:$M$490,10,0)</f>
        <v>Porcentual</v>
      </c>
      <c r="K89" s="7" t="str">
        <f>VLOOKUP(B89,'Plantilla publicacion'!$A$3:$M$490,11,0)</f>
        <v>2025-01-15</v>
      </c>
      <c r="L89" s="7" t="str">
        <f>VLOOKUP(B89,'Plantilla publicacion'!$A$3:$M$490,12,0)</f>
        <v>2025-12-31</v>
      </c>
      <c r="M89" s="58"/>
      <c r="N89" s="106" t="str">
        <f>VLOOKUP(B89,'Plantilla publicacion'!$A$3:$M$490,13,0)</f>
        <v>2010-DIRECCION DE SIGNOS DISTINTIVOS</v>
      </c>
    </row>
    <row r="90" spans="1:14" ht="38.25" x14ac:dyDescent="0.25">
      <c r="A90" s="13" t="str">
        <f>VLOOKUP(B90,'Plantilla publicacion'!$A$3:$B$490,2,0)</f>
        <v>Actividad propia</v>
      </c>
      <c r="B90" s="122" t="s">
        <v>780</v>
      </c>
      <c r="C90" s="200"/>
      <c r="D90" s="200">
        <f>VLOOKUP(B90,'Plantilla publicacion'!$A$3:$M$490,6,0)</f>
        <v>0</v>
      </c>
      <c r="E90" s="200"/>
      <c r="F90" s="200"/>
      <c r="G90" s="200" t="str">
        <f>VLOOKUP(B90,'Plantilla publicacion'!$A$3:$M$490,7,0)</f>
        <v>N/A</v>
      </c>
      <c r="H90" s="11" t="str">
        <f>VLOOKUP(B90,'Plantilla publicacion'!$A$3:$M$490,8,0)</f>
        <v>Decidir las clases de registro de signos distintivos sin oposición radicadas entre el 1 de enero de 2025 y 30 de junio de 2025, cuyo stock se calcula que sea de 22.393, excepto los casos detenidos.  (Reporte de indicador generado en Tableau o Power BI)</v>
      </c>
      <c r="I90" s="11">
        <f>VLOOKUP(B90,'Plantilla publicacion'!$A$3:$M$490,9,0)</f>
        <v>70</v>
      </c>
      <c r="J90" s="11" t="str">
        <f>VLOOKUP(B90,'Plantilla publicacion'!$A$3:$M$490,10,0)</f>
        <v>Porcentual</v>
      </c>
      <c r="K90" s="113" t="str">
        <f>VLOOKUP(B90,'Plantilla publicacion'!$A$3:$M$490,11,0)</f>
        <v>2025-08-01</v>
      </c>
      <c r="L90" s="113" t="str">
        <f>VLOOKUP(B90,'Plantilla publicacion'!$A$3:$M$490,12,0)</f>
        <v>2025-12-31</v>
      </c>
      <c r="M90" s="114"/>
      <c r="N90" s="147" t="str">
        <f>VLOOKUP(B90,'Plantilla publicacion'!$A$3:$M$490,13,0)</f>
        <v>2010-DIRECCION DE SIGNOS DISTINTIVOS</v>
      </c>
    </row>
    <row r="91" spans="1:14" s="12" customFormat="1" ht="38.25" x14ac:dyDescent="0.25">
      <c r="A91" s="5" t="str">
        <f>VLOOKUP(B91,'Plantilla publicacion'!$A$3:$B$490,2,0)</f>
        <v>Producto</v>
      </c>
      <c r="B91" s="142" t="s">
        <v>936</v>
      </c>
      <c r="C91" s="200" t="str">
        <f>VLOOKUP(B91,'Plantilla publicacion'!$A$3:$R$490,17,0)</f>
        <v>PND - 5-31-5-b- Convergencia regional - Entidades públicas territoriales y nacionales fortalecidas / PES - Transformación Institucional</v>
      </c>
      <c r="D91" s="200" t="str">
        <f>VLOOKUP(B91,'Plantilla publicacion'!$A$3:$M$490,6,0)</f>
        <v>56-Fortalecer la gestión de la información, el conocimiento y la innovación para optimizar la capacidad institucional</v>
      </c>
      <c r="E91" s="200"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1" s="200"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1" s="200" t="str">
        <f>VLOOKUP(B91,'Plantilla publicacion'!$A$3:$M$490,7,0)</f>
        <v>C-3503-0200-0012-20104c</v>
      </c>
      <c r="H91" s="15" t="str">
        <f>VLOOKUP(B91,'Plantilla publicacion'!$A$3:$M$490,8,0)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1" s="15">
        <f>VLOOKUP(B91,'Plantilla publicacion'!$A$3:$M$490,9,0)</f>
        <v>2</v>
      </c>
      <c r="J91" s="15" t="str">
        <f>VLOOKUP(B91,'Plantilla publicacion'!$A$3:$M$490,10,0)</f>
        <v>Númerica</v>
      </c>
      <c r="K91" s="187" t="str">
        <f>VLOOKUP(B91,'Plantilla publicacion'!$A$3:$M$490,11,0)</f>
        <v>2025-02-03</v>
      </c>
      <c r="L91" s="187" t="str">
        <f>VLOOKUP(B91,'Plantilla publicacion'!$A$3:$M$490,12,0)</f>
        <v>2025-11-28</v>
      </c>
      <c r="M91" s="15">
        <f>IF(ISERROR(VLOOKUP(B91,'Plantilla publicacion'!$A$3:$P$490,16,0)),"NA",VLOOKUP(B91,'Plantilla publicacion'!$A$3:$P$490,16,0))</f>
        <v>0</v>
      </c>
      <c r="N91" s="143" t="str">
        <f>VLOOKUP(B91,'Plantilla publicacion'!$A$3:$M$490,13,0)</f>
        <v>7200-DIRECCION DE HABEAS DATA</v>
      </c>
    </row>
    <row r="92" spans="1:14" ht="25.5" x14ac:dyDescent="0.25">
      <c r="A92" s="13" t="str">
        <f>VLOOKUP(B92,'Plantilla publicacion'!$A$3:$B$490,2,0)</f>
        <v>Actividad propia</v>
      </c>
      <c r="B92" s="105" t="s">
        <v>938</v>
      </c>
      <c r="C92" s="200"/>
      <c r="D92" s="200">
        <f>VLOOKUP(B92,'Plantilla publicacion'!$A$3:$M$490,6,0)</f>
        <v>0</v>
      </c>
      <c r="E92" s="200"/>
      <c r="F92" s="200"/>
      <c r="G92" s="200" t="str">
        <f>VLOOKUP(B92,'Plantilla publicacion'!$A$3:$M$490,7,0)</f>
        <v>N/A</v>
      </c>
      <c r="H92" s="6" t="str">
        <f>VLOOKUP(B92,'Plantilla publicacion'!$A$3:$M$490,8,0)</f>
        <v>Realizar mesas de trabajo entre la Dirección de Habeas Data y la Dirección de Investigaciones para determinar el enfoque de cada monitoreo (Listado asistencia /único entregable)</v>
      </c>
      <c r="I92" s="6">
        <f>VLOOKUP(B92,'Plantilla publicacion'!$A$3:$M$490,9,0)</f>
        <v>2</v>
      </c>
      <c r="J92" s="6" t="str">
        <f>VLOOKUP(B92,'Plantilla publicacion'!$A$3:$M$490,10,0)</f>
        <v>Númerica</v>
      </c>
      <c r="K92" s="7" t="str">
        <f>VLOOKUP(B92,'Plantilla publicacion'!$A$3:$M$490,11,0)</f>
        <v>2025-02-03</v>
      </c>
      <c r="L92" s="7" t="str">
        <f>VLOOKUP(B92,'Plantilla publicacion'!$A$3:$M$490,12,0)</f>
        <v>2025-07-04</v>
      </c>
      <c r="M92" s="58"/>
      <c r="N92" s="106" t="str">
        <f>VLOOKUP(B92,'Plantilla publicacion'!$A$3:$M$490,13,0)</f>
        <v>7200-DIRECCION DE HABEAS DATA</v>
      </c>
    </row>
    <row r="93" spans="1:14" ht="25.5" x14ac:dyDescent="0.25">
      <c r="A93" s="13" t="str">
        <f>VLOOKUP(B93,'Plantilla publicacion'!$A$3:$B$490,2,0)</f>
        <v>Actividad propia</v>
      </c>
      <c r="B93" s="105" t="s">
        <v>940</v>
      </c>
      <c r="C93" s="200"/>
      <c r="D93" s="200">
        <f>VLOOKUP(B93,'Plantilla publicacion'!$A$3:$M$490,6,0)</f>
        <v>0</v>
      </c>
      <c r="E93" s="200"/>
      <c r="F93" s="200"/>
      <c r="G93" s="200" t="str">
        <f>VLOOKUP(B93,'Plantilla publicacion'!$A$3:$M$490,7,0)</f>
        <v>N/A</v>
      </c>
      <c r="H93" s="6" t="str">
        <f>VLOOKUP(B93,'Plantilla publicacion'!$A$3:$M$490,8,0)</f>
        <v>Realizar informe respecto de las órdenes impartidas, de la ley 1266 de 2008. (Documento respecto de la ley 1266 de 2008/único entregable)</v>
      </c>
      <c r="I93" s="6">
        <f>VLOOKUP(B93,'Plantilla publicacion'!$A$3:$M$490,9,0)</f>
        <v>1</v>
      </c>
      <c r="J93" s="6" t="str">
        <f>VLOOKUP(B93,'Plantilla publicacion'!$A$3:$M$490,10,0)</f>
        <v>Númerica</v>
      </c>
      <c r="K93" s="7" t="str">
        <f>VLOOKUP(B93,'Plantilla publicacion'!$A$3:$M$490,11,0)</f>
        <v>2025-03-04</v>
      </c>
      <c r="L93" s="7" t="str">
        <f>VLOOKUP(B93,'Plantilla publicacion'!$A$3:$M$490,12,0)</f>
        <v>2025-06-27</v>
      </c>
      <c r="M93" s="58"/>
      <c r="N93" s="106" t="str">
        <f>VLOOKUP(B93,'Plantilla publicacion'!$A$3:$M$490,13,0)</f>
        <v>7200-DIRECCION DE HABEAS DATA</v>
      </c>
    </row>
    <row r="94" spans="1:14" s="12" customFormat="1" ht="26.25" thickBot="1" x14ac:dyDescent="0.3">
      <c r="A94" s="13" t="str">
        <f>VLOOKUP(B94,'Plantilla publicacion'!$A$3:$B$490,2,0)</f>
        <v>Actividad propia</v>
      </c>
      <c r="B94" s="107" t="s">
        <v>942</v>
      </c>
      <c r="C94" s="201"/>
      <c r="D94" s="201">
        <f>VLOOKUP(B94,'Plantilla publicacion'!$A$3:$M$490,6,0)</f>
        <v>0</v>
      </c>
      <c r="E94" s="201"/>
      <c r="F94" s="201"/>
      <c r="G94" s="201" t="str">
        <f>VLOOKUP(B94,'Plantilla publicacion'!$A$3:$M$490,7,0)</f>
        <v>N/A</v>
      </c>
      <c r="H94" s="109" t="str">
        <f>VLOOKUP(B94,'Plantilla publicacion'!$A$3:$M$490,8,0)</f>
        <v>Realizar informe respecto de las órdenes impartidas, de la ley 1581 de 2012  (Documento respecto de la ley 1581 de 2012/único entregable)</v>
      </c>
      <c r="I94" s="109">
        <f>VLOOKUP(B94,'Plantilla publicacion'!$A$3:$M$490,9,0)</f>
        <v>1</v>
      </c>
      <c r="J94" s="109" t="str">
        <f>VLOOKUP(B94,'Plantilla publicacion'!$A$3:$M$490,10,0)</f>
        <v>Númerica</v>
      </c>
      <c r="K94" s="110" t="str">
        <f>VLOOKUP(B94,'Plantilla publicacion'!$A$3:$M$490,11,0)</f>
        <v>2025-07-01</v>
      </c>
      <c r="L94" s="110" t="str">
        <f>VLOOKUP(B94,'Plantilla publicacion'!$A$3:$M$490,12,0)</f>
        <v>2025-11-28</v>
      </c>
      <c r="M94" s="111"/>
      <c r="N94" s="112" t="str">
        <f>VLOOKUP(B94,'Plantilla publicacion'!$A$3:$M$490,13,0)</f>
        <v>7200-DIRECCION DE HABEAS DATA</v>
      </c>
    </row>
    <row r="95" spans="1:14" s="12" customFormat="1" ht="25.5" x14ac:dyDescent="0.25">
      <c r="A95" s="5" t="str">
        <f>VLOOKUP(B95,'Plantilla publicacion'!$A$3:$B$490,2,0)</f>
        <v>Producto</v>
      </c>
      <c r="B95" s="15" t="s">
        <v>961</v>
      </c>
      <c r="C95" s="200" t="str">
        <f>VLOOKUP(B95,'Plantilla publicacion'!$A$3:$R$490,17,0)</f>
        <v>PND - 5-31-5-b- Convergencia regional - Entidades públicas territoriales y nacionales fortalecidas / PES - Transformación Institucional</v>
      </c>
      <c r="D95" s="200" t="str">
        <f>VLOOKUP(B95,'Plantilla publicacion'!$A$3:$M$490,6,0)</f>
        <v>81-Mejorar la oportunidad en la atención de trámites y servicios.</v>
      </c>
      <c r="E95" s="200"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200"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200" t="str">
        <f>VLOOKUP(B95,'Plantilla publicacion'!$A$3:$M$490,7,0)</f>
        <v>C-3599-0200-0005-53105b</v>
      </c>
      <c r="H95" s="15" t="str">
        <f>VLOOKUP(B95,'Plantilla publicacion'!$A$3:$M$490,8,0)</f>
        <v>Estrategia de Sinergia Interinstitucional para Jornadas Conjuntas de  Atención a la Ciudadanía, diseñada e implementada (Informe de actividades realizadas)</v>
      </c>
      <c r="I95" s="15">
        <f>VLOOKUP(B95,'Plantilla publicacion'!$A$3:$M$490,9,0)</f>
        <v>1</v>
      </c>
      <c r="J95" s="15" t="str">
        <f>VLOOKUP(B95,'Plantilla publicacion'!$A$3:$M$490,10,0)</f>
        <v>Númerica</v>
      </c>
      <c r="K95" s="187" t="str">
        <f>VLOOKUP(B95,'Plantilla publicacion'!$A$3:$M$490,11,0)</f>
        <v>2025-02-03</v>
      </c>
      <c r="L95" s="187" t="str">
        <f>VLOOKUP(B95,'Plantilla publicacion'!$A$3:$M$490,12,0)</f>
        <v>2025-12-31</v>
      </c>
      <c r="M95" s="15">
        <f>IF(ISERROR(VLOOKUP(B95,'Plantilla publicacion'!$A$3:$P$490,16,0)),"NA",VLOOKUP(B95,'Plantilla publicacion'!$A$3:$P$490,16,0))</f>
        <v>0</v>
      </c>
      <c r="N95" s="15" t="str">
        <f>VLOOKUP(B95,'Plantilla publicacion'!$A$3:$M$490,13,0)</f>
        <v>72-GRUPO DE TRABAJO DE ATENCION AL CIUDADANO</v>
      </c>
    </row>
    <row r="96" spans="1:14" ht="25.5" x14ac:dyDescent="0.25">
      <c r="A96" s="13" t="str">
        <f>VLOOKUP(B96,'Plantilla publicacion'!$A$3:$B$490,2,0)</f>
        <v>Actividad propia</v>
      </c>
      <c r="B96" s="6" t="s">
        <v>963</v>
      </c>
      <c r="C96" s="200"/>
      <c r="D96" s="200">
        <f>VLOOKUP(B96,'Plantilla publicacion'!$A$3:$M$490,6,0)</f>
        <v>0</v>
      </c>
      <c r="E96" s="200"/>
      <c r="F96" s="200"/>
      <c r="G96" s="200" t="str">
        <f>VLOOKUP(B96,'Plantilla publicacion'!$A$3:$M$490,7,0)</f>
        <v>N/A</v>
      </c>
      <c r="H96" s="6" t="str">
        <f>VLOOKUP(B96,'Plantilla publicacion'!$A$3:$M$490,8,0)</f>
        <v>Diseñar la estrategia de sinergia con otras entidades que incluya plan de trabajo   (Documento estrategia (incluye plan de trabajo)</v>
      </c>
      <c r="I96" s="6">
        <f>VLOOKUP(B96,'Plantilla publicacion'!$A$3:$M$490,9,0)</f>
        <v>1</v>
      </c>
      <c r="J96" s="6" t="str">
        <f>VLOOKUP(B96,'Plantilla publicacion'!$A$3:$M$490,10,0)</f>
        <v>Númerica</v>
      </c>
      <c r="K96" s="7" t="str">
        <f>VLOOKUP(B96,'Plantilla publicacion'!$A$3:$M$490,11,0)</f>
        <v>2025-02-03</v>
      </c>
      <c r="L96" s="7" t="str">
        <f>VLOOKUP(B96,'Plantilla publicacion'!$A$3:$M$490,12,0)</f>
        <v>2025-03-31</v>
      </c>
      <c r="M96" s="58"/>
      <c r="N96" s="17" t="str">
        <f>VLOOKUP(B96,'Plantilla publicacion'!$A$3:$M$490,13,0)</f>
        <v>72-GRUPO DE TRABAJO DE ATENCION AL CIUDADANO</v>
      </c>
    </row>
    <row r="97" spans="1:14" s="12" customFormat="1" ht="25.5" x14ac:dyDescent="0.25">
      <c r="A97" s="13" t="str">
        <f>VLOOKUP(B97,'Plantilla publicacion'!$A$3:$B$490,2,0)</f>
        <v>Actividad propia</v>
      </c>
      <c r="B97" s="6" t="s">
        <v>965</v>
      </c>
      <c r="C97" s="200"/>
      <c r="D97" s="200">
        <f>VLOOKUP(B97,'Plantilla publicacion'!$A$3:$M$490,6,0)</f>
        <v>0</v>
      </c>
      <c r="E97" s="200"/>
      <c r="F97" s="200"/>
      <c r="G97" s="200" t="str">
        <f>VLOOKUP(B97,'Plantilla publicacion'!$A$3:$M$490,7,0)</f>
        <v>N/A</v>
      </c>
      <c r="H97" s="6" t="str">
        <f>VLOOKUP(B97,'Plantilla publicacion'!$A$3:$M$490,8,0)</f>
        <v>Ejecutar el plan de trabajo de la estrategia de sinergia (Documento de seguimiento trimestral)</v>
      </c>
      <c r="I97" s="6">
        <f>VLOOKUP(B97,'Plantilla publicacion'!$A$3:$M$490,9,0)</f>
        <v>100</v>
      </c>
      <c r="J97" s="6" t="str">
        <f>VLOOKUP(B97,'Plantilla publicacion'!$A$3:$M$490,10,0)</f>
        <v>Porcentual</v>
      </c>
      <c r="K97" s="7" t="str">
        <f>VLOOKUP(B97,'Plantilla publicacion'!$A$3:$M$490,11,0)</f>
        <v>2025-04-01</v>
      </c>
      <c r="L97" s="7" t="str">
        <f>VLOOKUP(B97,'Plantilla publicacion'!$A$3:$M$490,12,0)</f>
        <v>2025-12-31</v>
      </c>
      <c r="M97" s="58"/>
      <c r="N97" s="17" t="str">
        <f>VLOOKUP(B97,'Plantilla publicacion'!$A$3:$M$490,13,0)</f>
        <v>72-GRUPO DE TRABAJO DE ATENCION AL CIUDADANO</v>
      </c>
    </row>
    <row r="98" spans="1:14" ht="26.25" thickBot="1" x14ac:dyDescent="0.3">
      <c r="A98" s="13" t="str">
        <f>VLOOKUP(B98,'Plantilla publicacion'!$A$3:$B$490,2,0)</f>
        <v>Actividad propia</v>
      </c>
      <c r="B98" s="11" t="s">
        <v>966</v>
      </c>
      <c r="C98" s="200"/>
      <c r="D98" s="200">
        <f>VLOOKUP(B98,'Plantilla publicacion'!$A$3:$M$490,6,0)</f>
        <v>0</v>
      </c>
      <c r="E98" s="200"/>
      <c r="F98" s="200"/>
      <c r="G98" s="200" t="str">
        <f>VLOOKUP(B98,'Plantilla publicacion'!$A$3:$M$490,7,0)</f>
        <v>N/A</v>
      </c>
      <c r="H98" s="11" t="str">
        <f>VLOOKUP(B98,'Plantilla publicacion'!$A$3:$M$490,8,0)</f>
        <v>Elaborar informe final de la estrategia (Informe elaborado)</v>
      </c>
      <c r="I98" s="11">
        <f>VLOOKUP(B98,'Plantilla publicacion'!$A$3:$M$490,9,0)</f>
        <v>1</v>
      </c>
      <c r="J98" s="11" t="str">
        <f>VLOOKUP(B98,'Plantilla publicacion'!$A$3:$M$490,10,0)</f>
        <v>Númerica</v>
      </c>
      <c r="K98" s="113" t="str">
        <f>VLOOKUP(B98,'Plantilla publicacion'!$A$3:$M$490,11,0)</f>
        <v>2025-12-01</v>
      </c>
      <c r="L98" s="113" t="str">
        <f>VLOOKUP(B98,'Plantilla publicacion'!$A$3:$M$490,12,0)</f>
        <v>2025-12-31</v>
      </c>
      <c r="M98" s="114"/>
      <c r="N98" s="115" t="str">
        <f>VLOOKUP(B98,'Plantilla publicacion'!$A$3:$M$490,13,0)</f>
        <v>72-GRUPO DE TRABAJO DE ATENCION AL CIUDADANO</v>
      </c>
    </row>
    <row r="99" spans="1:14" s="12" customFormat="1" ht="51" customHeight="1" x14ac:dyDescent="0.25">
      <c r="A99" s="144" t="str">
        <f>VLOOKUP(B99,'Plantilla publicacion'!$A$3:$B$490,2,0)</f>
        <v>Producto</v>
      </c>
      <c r="B99" s="103" t="s">
        <v>992</v>
      </c>
      <c r="C99" s="199" t="str">
        <f>VLOOKUP(B99,'Plantilla publicacion'!$A$3:$R$490,17,0)</f>
        <v>PND - 5-31-5-b- Convergencia regional - Entidades públicas territoriales y nacionales fortalecidas / PES - Transformación Institucional</v>
      </c>
      <c r="D99" s="199" t="str">
        <f>VLOOKUP(B99,'Plantilla publicacion'!$A$3:$M$490,6,0)</f>
        <v>56-Fortalecer la gestión de la información, el conocimiento y la innovación para optimizar la capacidad institucional</v>
      </c>
      <c r="E99" s="199"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102"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199" t="str">
        <f>VLOOKUP(B99,'Plantilla publicacion'!$A$3:$M$490,7,0)</f>
        <v>FUNCIONAMIENTO</v>
      </c>
      <c r="H99" s="103" t="str">
        <f>VLOOKUP(B99,'Plantilla publicacion'!$A$3:$M$490,8,0)</f>
        <v>Capacitaciones externas de acompañamiento a los operadores comunitarios respecto del Régimen diferencial de protección de usuarios, realizadas (Soportes de desarrollo de capacitaciones (Presentación  y/o listas asistencia  y/o fotos)</v>
      </c>
      <c r="I99" s="103">
        <f>VLOOKUP(B99,'Plantilla publicacion'!$A$3:$M$490,9,0)</f>
        <v>10</v>
      </c>
      <c r="J99" s="103" t="str">
        <f>VLOOKUP(B99,'Plantilla publicacion'!$A$3:$M$490,10,0)</f>
        <v>Númerica</v>
      </c>
      <c r="K99" s="188" t="str">
        <f>VLOOKUP(B99,'Plantilla publicacion'!$A$3:$M$490,11,0)</f>
        <v>2025-01-15</v>
      </c>
      <c r="L99" s="188" t="str">
        <f>VLOOKUP(B99,'Plantilla publicacion'!$A$3:$M$490,12,0)</f>
        <v>2025-12-15</v>
      </c>
      <c r="M99" s="103" t="str">
        <f>IF(ISERROR(VLOOKUP(B99,'Plantilla publicacion'!$A$3:$P$490,16,0)),"NA",VLOOKUP(B99,'Plantilla publicacion'!$A$3:$P$490,16,0))</f>
        <v>PND_8_Fortalecer las capacidades y conocimiento sobre derechos y deberes de las relaciones de consumo / PND_9_Ampliar los instrumentos de prevención</v>
      </c>
      <c r="N99" s="104" t="str">
        <f>VLOOKUP(B99,'Plantilla publicacion'!$A$3:$M$490,13,0)</f>
        <v>3200-DIRECCIÓN DE INVESTIGACIONES DE PROTECCIÓN DE USUARIOS DE SERVICIOS DE COMUNICACIONES</v>
      </c>
    </row>
    <row r="100" spans="1:14" ht="38.25" x14ac:dyDescent="0.25">
      <c r="A100" s="145" t="str">
        <f>VLOOKUP(B100,'Plantilla publicacion'!$A$3:$B$490,2,0)</f>
        <v>Actividad propia</v>
      </c>
      <c r="B100" s="6" t="s">
        <v>995</v>
      </c>
      <c r="C100" s="200"/>
      <c r="D100" s="200">
        <f>VLOOKUP(B100,'Plantilla publicacion'!$A$3:$M$490,6,0)</f>
        <v>0</v>
      </c>
      <c r="E100" s="200"/>
      <c r="F100" s="100"/>
      <c r="G100" s="200" t="str">
        <f>VLOOKUP(B100,'Plantilla publicacion'!$A$3:$M$490,7,0)</f>
        <v>N/A</v>
      </c>
      <c r="H100" s="6" t="str">
        <f>VLOOKUP(B100,'Plantilla publicacion'!$A$3:$M$490,8,0)</f>
        <v>Definir el plan de trabajo de las capacitaciones a realizar (Temas y lugares donde se realizarán las capacitaciones) (Acta de reunión)</v>
      </c>
      <c r="I100" s="6">
        <f>VLOOKUP(B100,'Plantilla publicacion'!$A$3:$M$490,9,0)</f>
        <v>1</v>
      </c>
      <c r="J100" s="6" t="str">
        <f>VLOOKUP(B100,'Plantilla publicacion'!$A$3:$M$490,10,0)</f>
        <v>Númerica</v>
      </c>
      <c r="K100" s="7" t="str">
        <f>VLOOKUP(B100,'Plantilla publicacion'!$A$3:$M$490,11,0)</f>
        <v>2025-01-15</v>
      </c>
      <c r="L100" s="7" t="str">
        <f>VLOOKUP(B100,'Plantilla publicacion'!$A$3:$M$490,12,0)</f>
        <v>2025-02-14</v>
      </c>
      <c r="M100" s="58"/>
      <c r="N100" s="106" t="str">
        <f>VLOOKUP(B100,'Plantilla publicacion'!$A$3:$M$490,13,0)</f>
        <v>3200-DIRECCIÓN DE INVESTIGACIONES DE PROTECCIÓN DE USUARIOS DE SERVICIOS DE COMUNICACIONES</v>
      </c>
    </row>
    <row r="101" spans="1:14" ht="39" thickBot="1" x14ac:dyDescent="0.3">
      <c r="A101" s="146" t="str">
        <f>VLOOKUP(B101,'Plantilla publicacion'!$A$3:$B$490,2,0)</f>
        <v>Actividad propia</v>
      </c>
      <c r="B101" s="109" t="s">
        <v>997</v>
      </c>
      <c r="C101" s="201"/>
      <c r="D101" s="201">
        <f>VLOOKUP(B101,'Plantilla publicacion'!$A$3:$M$490,6,0)</f>
        <v>0</v>
      </c>
      <c r="E101" s="201"/>
      <c r="F101" s="108"/>
      <c r="G101" s="201" t="str">
        <f>VLOOKUP(B101,'Plantilla publicacion'!$A$3:$M$490,7,0)</f>
        <v>N/A</v>
      </c>
      <c r="H101" s="109" t="str">
        <f>VLOOKUP(B101,'Plantilla publicacion'!$A$3:$M$490,8,0)</f>
        <v>Realizar las jornadas de capacitación (Soportes de desarrollo de capacitaciones (Presentación  y/o listas asistencia  y/o fotos)</v>
      </c>
      <c r="I101" s="109">
        <f>VLOOKUP(B101,'Plantilla publicacion'!$A$3:$M$490,9,0)</f>
        <v>10</v>
      </c>
      <c r="J101" s="109" t="str">
        <f>VLOOKUP(B101,'Plantilla publicacion'!$A$3:$M$490,10,0)</f>
        <v>Númerica</v>
      </c>
      <c r="K101" s="110" t="str">
        <f>VLOOKUP(B101,'Plantilla publicacion'!$A$3:$M$490,11,0)</f>
        <v>2025-02-17</v>
      </c>
      <c r="L101" s="110" t="str">
        <f>VLOOKUP(B101,'Plantilla publicacion'!$A$3:$M$490,12,0)</f>
        <v>2025-12-15</v>
      </c>
      <c r="M101" s="111"/>
      <c r="N101" s="112" t="str">
        <f>VLOOKUP(B101,'Plantilla publicacion'!$A$3:$M$490,13,0)</f>
        <v>3200-DIRECCIÓN DE INVESTIGACIONES DE PROTECCIÓN DE USUARIOS DE SERVICIOS DE COMUNICACIONES</v>
      </c>
    </row>
    <row r="102" spans="1:14" s="12" customFormat="1" ht="38.25" x14ac:dyDescent="0.25">
      <c r="A102" s="5" t="str">
        <f>VLOOKUP(B102,'Plantilla publicacion'!$A$3:$B$490,2,0)</f>
        <v>Producto</v>
      </c>
      <c r="B102" s="142" t="s">
        <v>998</v>
      </c>
      <c r="C102" s="200" t="str">
        <f>VLOOKUP(B102,'Plantilla publicacion'!$A$3:$R$490,17,0)</f>
        <v>PND - 5-31-5-b- Convergencia regional - Entidades públicas territoriales y nacionales fortalecidas / PES - Transformación Institucional</v>
      </c>
      <c r="D102" s="200" t="str">
        <f>VLOOKUP(B102,'Plantilla publicacion'!$A$3:$M$490,6,0)</f>
        <v>81-Mejorar la oportunidad en la atención de trámites y servicios.</v>
      </c>
      <c r="E102" s="200"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2" s="200"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2" s="200" t="str">
        <f>VLOOKUP(B102,'Plantilla publicacion'!$A$3:$M$490,7,0)</f>
        <v>FUNCIONAMIENTO</v>
      </c>
      <c r="H102" s="15" t="str">
        <f>VLOOKUP(B102,'Plantilla publicacion'!$A$3:$M$490,8,0)</f>
        <v>Recursos de reposición decididos en 6 meses o menos ( Listado definitivo realizado).</v>
      </c>
      <c r="I102" s="15">
        <f>VLOOKUP(B102,'Plantilla publicacion'!$A$3:$M$490,9,0)</f>
        <v>80</v>
      </c>
      <c r="J102" s="15" t="str">
        <f>VLOOKUP(B102,'Plantilla publicacion'!$A$3:$M$490,10,0)</f>
        <v>Porcentual</v>
      </c>
      <c r="K102" s="187" t="str">
        <f>VLOOKUP(B102,'Plantilla publicacion'!$A$3:$M$490,11,0)</f>
        <v>2025-01-02</v>
      </c>
      <c r="L102" s="187" t="str">
        <f>VLOOKUP(B102,'Plantilla publicacion'!$A$3:$M$490,12,0)</f>
        <v>2025-12-30</v>
      </c>
      <c r="M102" s="15">
        <f>IF(ISERROR(VLOOKUP(B102,'Plantilla publicacion'!$A$3:$P$490,16,0)),"NA",VLOOKUP(B102,'Plantilla publicacion'!$A$3:$P$490,16,0))</f>
        <v>0</v>
      </c>
      <c r="N102" s="143" t="str">
        <f>VLOOKUP(B102,'Plantilla publicacion'!$A$3:$M$490,13,0)</f>
        <v>3200-DIRECCIÓN DE INVESTIGACIONES DE PROTECCIÓN DE USUARIOS DE SERVICIOS DE COMUNICACIONES</v>
      </c>
    </row>
    <row r="103" spans="1:14" ht="38.25" x14ac:dyDescent="0.25">
      <c r="A103" s="13" t="str">
        <f>VLOOKUP(B103,'Plantilla publicacion'!$A$3:$B$490,2,0)</f>
        <v>Actividad propia</v>
      </c>
      <c r="B103" s="105" t="s">
        <v>1000</v>
      </c>
      <c r="C103" s="200"/>
      <c r="D103" s="200">
        <f>VLOOKUP(B103,'Plantilla publicacion'!$A$3:$M$490,6,0)</f>
        <v>0</v>
      </c>
      <c r="E103" s="200"/>
      <c r="F103" s="200"/>
      <c r="G103" s="200" t="str">
        <f>VLOOKUP(B103,'Plantilla publicacion'!$A$3:$M$490,7,0)</f>
        <v>N/A</v>
      </c>
      <c r="H103" s="6" t="str">
        <f>VLOOKUP(B103,'Plantilla publicacion'!$A$3:$M$490,8,0)</f>
        <v>Realizar un inventario que identifique los recursos de reposición radicados entre el 15 de agosto de 2024 y el 15 de enero de 2025, incluyendo la información necesaria para verificar su cumplimiento (Listado con celdas definidas)</v>
      </c>
      <c r="I103" s="6">
        <f>VLOOKUP(B103,'Plantilla publicacion'!$A$3:$M$490,9,0)</f>
        <v>1</v>
      </c>
      <c r="J103" s="6" t="str">
        <f>VLOOKUP(B103,'Plantilla publicacion'!$A$3:$M$490,10,0)</f>
        <v>Númerica</v>
      </c>
      <c r="K103" s="7" t="str">
        <f>VLOOKUP(B103,'Plantilla publicacion'!$A$3:$M$490,11,0)</f>
        <v>2025-01-02</v>
      </c>
      <c r="L103" s="7" t="str">
        <f>VLOOKUP(B103,'Plantilla publicacion'!$A$3:$M$490,12,0)</f>
        <v>2025-03-14</v>
      </c>
      <c r="M103" s="58"/>
      <c r="N103" s="106" t="str">
        <f>VLOOKUP(B103,'Plantilla publicacion'!$A$3:$M$490,13,0)</f>
        <v>3200-DIRECCIÓN DE INVESTIGACIONES DE PROTECCIÓN DE USUARIOS DE SERVICIOS DE COMUNICACIONES</v>
      </c>
    </row>
    <row r="104" spans="1:14" ht="38.25" x14ac:dyDescent="0.25">
      <c r="A104" s="13" t="str">
        <f>VLOOKUP(B104,'Plantilla publicacion'!$A$3:$B$490,2,0)</f>
        <v>Actividad propia</v>
      </c>
      <c r="B104" s="105" t="s">
        <v>1002</v>
      </c>
      <c r="C104" s="200"/>
      <c r="D104" s="200">
        <f>VLOOKUP(B104,'Plantilla publicacion'!$A$3:$M$490,6,0)</f>
        <v>0</v>
      </c>
      <c r="E104" s="200"/>
      <c r="F104" s="200"/>
      <c r="G104" s="200" t="str">
        <f>VLOOKUP(B104,'Plantilla publicacion'!$A$3:$M$490,7,0)</f>
        <v>N/A</v>
      </c>
      <c r="H104" s="6" t="str">
        <f>VLOOKUP(B104,'Plantilla publicacion'!$A$3:$M$490,8,0)</f>
        <v>Actualizar periodicamente el listado, incorporando los recursos de reposición ingresados desde el 15 de enero hasta el 30 de junio de 2025.  (Listado)</v>
      </c>
      <c r="I104" s="6">
        <f>VLOOKUP(B104,'Plantilla publicacion'!$A$3:$M$490,9,0)</f>
        <v>1</v>
      </c>
      <c r="J104" s="6" t="str">
        <f>VLOOKUP(B104,'Plantilla publicacion'!$A$3:$M$490,10,0)</f>
        <v>Númerica</v>
      </c>
      <c r="K104" s="7" t="str">
        <f>VLOOKUP(B104,'Plantilla publicacion'!$A$3:$M$490,11,0)</f>
        <v>2025-01-02</v>
      </c>
      <c r="L104" s="7" t="str">
        <f>VLOOKUP(B104,'Plantilla publicacion'!$A$3:$M$490,12,0)</f>
        <v>2025-07-15</v>
      </c>
      <c r="M104" s="58"/>
      <c r="N104" s="106" t="str">
        <f>VLOOKUP(B104,'Plantilla publicacion'!$A$3:$M$490,13,0)</f>
        <v>3200-DIRECCIÓN DE INVESTIGACIONES DE PROTECCIÓN DE USUARIOS DE SERVICIOS DE COMUNICACIONES</v>
      </c>
    </row>
    <row r="105" spans="1:14" ht="39" thickBot="1" x14ac:dyDescent="0.3">
      <c r="A105" s="13" t="str">
        <f>VLOOKUP(B105,'Plantilla publicacion'!$A$3:$B$490,2,0)</f>
        <v>Actividad propia</v>
      </c>
      <c r="B105" s="107" t="s">
        <v>1003</v>
      </c>
      <c r="C105" s="201"/>
      <c r="D105" s="201">
        <f>VLOOKUP(B105,'Plantilla publicacion'!$A$3:$M$490,6,0)</f>
        <v>0</v>
      </c>
      <c r="E105" s="201"/>
      <c r="F105" s="201"/>
      <c r="G105" s="201" t="str">
        <f>VLOOKUP(B105,'Plantilla publicacion'!$A$3:$M$490,7,0)</f>
        <v>N/A</v>
      </c>
      <c r="H105" s="109" t="str">
        <f>VLOOKUP(B105,'Plantilla publicacion'!$A$3:$M$490,8,0)</f>
        <v>Resolver los recursos de reposición identificados en el inventario de la actividad anterior en 6 meses o menos (listado definitivo realizado)</v>
      </c>
      <c r="I105" s="109">
        <f>VLOOKUP(B105,'Plantilla publicacion'!$A$3:$M$490,9,0)</f>
        <v>80</v>
      </c>
      <c r="J105" s="109" t="str">
        <f>VLOOKUP(B105,'Plantilla publicacion'!$A$3:$M$490,10,0)</f>
        <v>Porcentual</v>
      </c>
      <c r="K105" s="110" t="str">
        <f>VLOOKUP(B105,'Plantilla publicacion'!$A$3:$M$490,11,0)</f>
        <v>2025-01-02</v>
      </c>
      <c r="L105" s="110" t="str">
        <f>VLOOKUP(B105,'Plantilla publicacion'!$A$3:$M$490,12,0)</f>
        <v>2025-12-30</v>
      </c>
      <c r="M105" s="111"/>
      <c r="N105" s="112" t="str">
        <f>VLOOKUP(B105,'Plantilla publicacion'!$A$3:$M$490,13,0)</f>
        <v>3200-DIRECCIÓN DE INVESTIGACIONES DE PROTECCIÓN DE USUARIOS DE SERVICIOS DE COMUNICACIONES</v>
      </c>
    </row>
    <row r="106" spans="1:14" s="12" customFormat="1" ht="51" x14ac:dyDescent="0.25">
      <c r="A106" s="5" t="str">
        <f>VLOOKUP(B106,'Plantilla publicacion'!$A$3:$B$490,2,0)</f>
        <v>Producto</v>
      </c>
      <c r="B106" s="142" t="s">
        <v>1006</v>
      </c>
      <c r="C106" s="200" t="str">
        <f>VLOOKUP(B106,'Plantilla publicacion'!$A$3:$R$490,17,0)</f>
        <v>PND - 5-31-5-b- Convergencia regional - Entidades públicas territoriales y nacionales fortalecidas / PES - Transformación Institucional</v>
      </c>
      <c r="D106" s="200" t="str">
        <f>VLOOKUP(B106,'Plantilla publicacion'!$A$3:$M$490,6,0)</f>
        <v>81-Mejorar la oportunidad en la atención de trámites y servicios.</v>
      </c>
      <c r="E106" s="200"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200"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200" t="str">
        <f>VLOOKUP(B106,'Plantilla publicacion'!$A$3:$M$490,7,0)</f>
        <v>C-3503-0200-0014-20309b</v>
      </c>
      <c r="H106" s="15" t="str">
        <f>VLOOKUP(B106,'Plantilla publicacion'!$A$3:$M$490,8,0)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06" s="15">
        <f>VLOOKUP(B106,'Plantilla publicacion'!$A$3:$M$490,9,0)</f>
        <v>60</v>
      </c>
      <c r="J106" s="15" t="str">
        <f>VLOOKUP(B106,'Plantilla publicacion'!$A$3:$M$490,10,0)</f>
        <v>Porcentual</v>
      </c>
      <c r="K106" s="187" t="str">
        <f>VLOOKUP(B106,'Plantilla publicacion'!$A$3:$M$490,11,0)</f>
        <v>2025-01-02</v>
      </c>
      <c r="L106" s="187" t="str">
        <f>VLOOKUP(B106,'Plantilla publicacion'!$A$3:$M$490,12,0)</f>
        <v>2025-12-31</v>
      </c>
      <c r="M106" s="15">
        <f>IF(ISERROR(VLOOKUP(B106,'Plantilla publicacion'!$A$3:$P$490,16,0)),"NA",VLOOKUP(B106,'Plantilla publicacion'!$A$3:$P$490,16,0))</f>
        <v>0</v>
      </c>
      <c r="N106" s="143" t="str">
        <f>VLOOKUP(B106,'Plantilla publicacion'!$A$3:$M$490,13,0)</f>
        <v>2000-DESPACHO DEL SUPERINTENDENTE DELEGADO PARA LA PROPIEDAD INDUSTRIAL</v>
      </c>
    </row>
    <row r="107" spans="1:14" ht="51.75" thickBot="1" x14ac:dyDescent="0.3">
      <c r="A107" s="13" t="str">
        <f>VLOOKUP(B107,'Plantilla publicacion'!$A$3:$B$490,2,0)</f>
        <v>Actividad propia</v>
      </c>
      <c r="B107" s="107" t="s">
        <v>1008</v>
      </c>
      <c r="C107" s="201"/>
      <c r="D107" s="201">
        <f>VLOOKUP(B107,'Plantilla publicacion'!$A$3:$M$490,6,0)</f>
        <v>0</v>
      </c>
      <c r="E107" s="201"/>
      <c r="F107" s="201"/>
      <c r="G107" s="201" t="str">
        <f>VLOOKUP(B107,'Plantilla publicacion'!$A$3:$M$490,7,0)</f>
        <v>N/A</v>
      </c>
      <c r="H107" s="109" t="str">
        <f>VLOOKUP(B107,'Plantilla publicacion'!$A$3:$M$490,8,0)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07" s="109">
        <f>VLOOKUP(B107,'Plantilla publicacion'!$A$3:$M$490,9,0)</f>
        <v>60</v>
      </c>
      <c r="J107" s="109" t="str">
        <f>VLOOKUP(B107,'Plantilla publicacion'!$A$3:$M$490,10,0)</f>
        <v>Porcentual</v>
      </c>
      <c r="K107" s="110" t="str">
        <f>VLOOKUP(B107,'Plantilla publicacion'!$A$3:$M$490,11,0)</f>
        <v>2025-01-02</v>
      </c>
      <c r="L107" s="110" t="str">
        <f>VLOOKUP(B107,'Plantilla publicacion'!$A$3:$M$490,12,0)</f>
        <v>2025-12-31</v>
      </c>
      <c r="M107" s="111"/>
      <c r="N107" s="112" t="str">
        <f>VLOOKUP(B107,'Plantilla publicacion'!$A$3:$M$490,13,0)</f>
        <v>2000-DESPACHO DEL SUPERINTENDENTE DELEGADO PARA LA PROPIEDAD INDUSTRIAL</v>
      </c>
    </row>
    <row r="108" spans="1:14" s="12" customFormat="1" ht="63.75" x14ac:dyDescent="0.25">
      <c r="A108" s="5" t="str">
        <f>VLOOKUP(B108,'Plantilla publicacion'!$A$3:$B$490,2,0)</f>
        <v>Producto</v>
      </c>
      <c r="B108" s="101" t="s">
        <v>1009</v>
      </c>
      <c r="C108" s="199" t="str">
        <f>VLOOKUP(B108,'Plantilla publicacion'!$A$3:$R$490,17,0)</f>
        <v>PND - 5-31-5-b- Convergencia regional - Entidades públicas territoriales y nacionales fortalecidas / PES - Transformación Institucional</v>
      </c>
      <c r="D108" s="199" t="str">
        <f>VLOOKUP(B108,'Plantilla publicacion'!$A$3:$M$490,6,0)</f>
        <v>56-Fortalecer la gestión de la información, el conocimiento y la innovación para optimizar la capacidad institucional</v>
      </c>
      <c r="E108" s="199"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8" s="199"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8" s="199" t="str">
        <f>VLOOKUP(B108,'Plantilla publicacion'!$A$3:$M$490,7,0)</f>
        <v>N/A</v>
      </c>
      <c r="H108" s="103" t="str">
        <f>VLOOKUP(B108,'Plantilla publicacion'!$A$3:$M$490,8,0)</f>
        <v>Protocolo para la promoción, sensibilización y orientación al ciudadano en temas de Propiedad Industrial, mediante comunicación clara, oportuna y veraz, socializado (Acta de socialización firmada)</v>
      </c>
      <c r="I108" s="103">
        <f>VLOOKUP(B108,'Plantilla publicacion'!$A$3:$M$490,9,0)</f>
        <v>1</v>
      </c>
      <c r="J108" s="103" t="str">
        <f>VLOOKUP(B108,'Plantilla publicacion'!$A$3:$M$490,10,0)</f>
        <v>Númerica</v>
      </c>
      <c r="K108" s="188" t="str">
        <f>VLOOKUP(B108,'Plantilla publicacion'!$A$3:$M$490,11,0)</f>
        <v>2025-03-03</v>
      </c>
      <c r="L108" s="188" t="str">
        <f>VLOOKUP(B108,'Plantilla publicacion'!$A$3:$M$490,12,0)</f>
        <v>2025-10-31</v>
      </c>
      <c r="M108" s="15">
        <f>IF(ISERROR(VLOOKUP(B108,'Plantilla publicacion'!$A$3:$P$490,16,0)),"NA",VLOOKUP(B108,'Plantilla publicacion'!$A$3:$P$490,16,0))</f>
        <v>0</v>
      </c>
      <c r="N108" s="104" t="str">
        <f>VLOOKUP(B108,'Plantilla publicacion'!$A$3:$M$490,13,0)</f>
        <v>2000-DESPACHO DEL SUPERINTENDENTE DELEGADO PARA LA PROPIEDAD INDUSTRIAL;
2023-GRUPO DE TRABAJO DE CENTRO DE INFORMACIÓN TECNOLÓGICA Y APOYO A LA GESTIÓN DE PROPIEDAD LA INDUSTRIAL</v>
      </c>
    </row>
    <row r="109" spans="1:14" s="12" customFormat="1" ht="38.25" x14ac:dyDescent="0.25">
      <c r="A109" s="13" t="str">
        <f>VLOOKUP(B109,'Plantilla publicacion'!$A$3:$B$490,2,0)</f>
        <v>Actividad sin participaci�n</v>
      </c>
      <c r="B109" s="105" t="s">
        <v>1012</v>
      </c>
      <c r="C109" s="200"/>
      <c r="D109" s="200">
        <f>VLOOKUP(B109,'Plantilla publicacion'!$A$3:$M$490,6,0)</f>
        <v>0</v>
      </c>
      <c r="E109" s="200"/>
      <c r="F109" s="200"/>
      <c r="G109" s="200" t="str">
        <f>VLOOKUP(B109,'Plantilla publicacion'!$A$3:$M$490,7,0)</f>
        <v>N/A</v>
      </c>
      <c r="H109" s="6" t="str">
        <f>VLOOKUP(B109,'Plantilla publicacion'!$A$3:$M$490,8,0)</f>
        <v>Definir la estructura y contenido del protocolo (Estructura y contenido del Protocolo definida)</v>
      </c>
      <c r="I109" s="6">
        <f>VLOOKUP(B109,'Plantilla publicacion'!$A$3:$M$490,9,0)</f>
        <v>1</v>
      </c>
      <c r="J109" s="6" t="str">
        <f>VLOOKUP(B109,'Plantilla publicacion'!$A$3:$M$490,10,0)</f>
        <v>Númerica</v>
      </c>
      <c r="K109" s="7" t="str">
        <f>VLOOKUP(B109,'Plantilla publicacion'!$A$3:$M$490,11,0)</f>
        <v>2025-03-03</v>
      </c>
      <c r="L109" s="7" t="str">
        <f>VLOOKUP(B109,'Plantilla publicacion'!$A$3:$M$490,12,0)</f>
        <v>2025-03-31</v>
      </c>
      <c r="M109" s="58"/>
      <c r="N109" s="106" t="str">
        <f>VLOOKUP(B109,'Plantilla publicacion'!$A$3:$M$490,13,0)</f>
        <v>2023-GRUPO DE TRABAJO DE CENTRO DE INFORMACIÓN TECNOLÓGICA Y APOYO A LA GESTIÓN DE PROPIEDAD LA INDUSTRIAL</v>
      </c>
    </row>
    <row r="110" spans="1:14" ht="63.75" x14ac:dyDescent="0.25">
      <c r="A110" s="13" t="str">
        <f>VLOOKUP(B110,'Plantilla publicacion'!$A$3:$B$490,2,0)</f>
        <v>Actividad propia</v>
      </c>
      <c r="B110" s="105" t="s">
        <v>1014</v>
      </c>
      <c r="C110" s="200"/>
      <c r="D110" s="200">
        <f>VLOOKUP(B110,'Plantilla publicacion'!$A$3:$M$490,6,0)</f>
        <v>0</v>
      </c>
      <c r="E110" s="200"/>
      <c r="F110" s="200"/>
      <c r="G110" s="200" t="str">
        <f>VLOOKUP(B110,'Plantilla publicacion'!$A$3:$M$490,7,0)</f>
        <v>N/A</v>
      </c>
      <c r="H110" s="6" t="str">
        <f>VLOOKUP(B110,'Plantilla publicacion'!$A$3:$M$490,8,0)</f>
        <v>Definir los lineamientos para la promoción,  sensibilización y orientación en temas de Propiedad Industrial que se desarrollarán en el protocolo (Lineamientos para la promoción definidos)</v>
      </c>
      <c r="I110" s="6">
        <f>VLOOKUP(B110,'Plantilla publicacion'!$A$3:$M$490,9,0)</f>
        <v>1</v>
      </c>
      <c r="J110" s="6" t="str">
        <f>VLOOKUP(B110,'Plantilla publicacion'!$A$3:$M$490,10,0)</f>
        <v>Númerica</v>
      </c>
      <c r="K110" s="7" t="str">
        <f>VLOOKUP(B110,'Plantilla publicacion'!$A$3:$M$490,11,0)</f>
        <v>2025-04-01</v>
      </c>
      <c r="L110" s="7" t="str">
        <f>VLOOKUP(B110,'Plantilla publicacion'!$A$3:$M$490,12,0)</f>
        <v>2025-05-30</v>
      </c>
      <c r="M110" s="58"/>
      <c r="N110" s="106" t="str">
        <f>VLOOKUP(B110,'Plantilla publicacion'!$A$3:$M$490,13,0)</f>
        <v>2000-DESPACHO DEL SUPERINTENDENTE DELEGADO PARA LA PROPIEDAD INDUSTRIAL;
2023-GRUPO DE TRABAJO DE CENTRO DE INFORMACIÓN TECNOLÓGICA Y APOYO A LA GESTIÓN DE PROPIEDAD LA INDUSTRIAL</v>
      </c>
    </row>
    <row r="111" spans="1:14" ht="38.25" x14ac:dyDescent="0.25">
      <c r="A111" s="13" t="str">
        <f>VLOOKUP(B111,'Plantilla publicacion'!$A$3:$B$490,2,0)</f>
        <v>Actividad sin participaci�n</v>
      </c>
      <c r="B111" s="105" t="s">
        <v>1016</v>
      </c>
      <c r="C111" s="200"/>
      <c r="D111" s="200">
        <f>VLOOKUP(B111,'Plantilla publicacion'!$A$3:$M$490,6,0)</f>
        <v>0</v>
      </c>
      <c r="E111" s="200"/>
      <c r="F111" s="200"/>
      <c r="G111" s="200" t="str">
        <f>VLOOKUP(B111,'Plantilla publicacion'!$A$3:$M$490,7,0)</f>
        <v>N/A</v>
      </c>
      <c r="H111" s="6" t="str">
        <f>VLOOKUP(B111,'Plantilla publicacion'!$A$3:$M$490,8,0)</f>
        <v>Elaborar el protocolo para la promoción,  sensibilización y orientación en temas de Propiedad Industrial (Protocolo elaborado)</v>
      </c>
      <c r="I111" s="6">
        <f>VLOOKUP(B111,'Plantilla publicacion'!$A$3:$M$490,9,0)</f>
        <v>1</v>
      </c>
      <c r="J111" s="6" t="str">
        <f>VLOOKUP(B111,'Plantilla publicacion'!$A$3:$M$490,10,0)</f>
        <v>Númerica</v>
      </c>
      <c r="K111" s="7" t="str">
        <f>VLOOKUP(B111,'Plantilla publicacion'!$A$3:$M$490,11,0)</f>
        <v>2025-06-03</v>
      </c>
      <c r="L111" s="7" t="str">
        <f>VLOOKUP(B111,'Plantilla publicacion'!$A$3:$M$490,12,0)</f>
        <v>2025-08-29</v>
      </c>
      <c r="M111" s="58"/>
      <c r="N111" s="106" t="str">
        <f>VLOOKUP(B111,'Plantilla publicacion'!$A$3:$M$490,13,0)</f>
        <v>2023-GRUPO DE TRABAJO DE CENTRO DE INFORMACIÓN TECNOLÓGICA Y APOYO A LA GESTIÓN DE PROPIEDAD LA INDUSTRIAL</v>
      </c>
    </row>
    <row r="112" spans="1:14" ht="64.5" thickBot="1" x14ac:dyDescent="0.3">
      <c r="A112" s="13" t="str">
        <f>VLOOKUP(B112,'Plantilla publicacion'!$A$3:$B$490,2,0)</f>
        <v>Actividad propia</v>
      </c>
      <c r="B112" s="107" t="s">
        <v>1018</v>
      </c>
      <c r="C112" s="201"/>
      <c r="D112" s="201">
        <f>VLOOKUP(B112,'Plantilla publicacion'!$A$3:$M$490,6,0)</f>
        <v>0</v>
      </c>
      <c r="E112" s="201"/>
      <c r="F112" s="201"/>
      <c r="G112" s="201" t="str">
        <f>VLOOKUP(B112,'Plantilla publicacion'!$A$3:$M$490,7,0)</f>
        <v>N/A</v>
      </c>
      <c r="H112" s="109" t="str">
        <f>VLOOKUP(B112,'Plantilla publicacion'!$A$3:$M$490,8,0)</f>
        <v>Socializar a OSCAE y a la Red de Protección al Consumidor, el protocolo para la promoción,  sensibilización y orientación en temas de Propiedad Industrial (Acta de socialización firmada)</v>
      </c>
      <c r="I112" s="109">
        <f>VLOOKUP(B112,'Plantilla publicacion'!$A$3:$M$490,9,0)</f>
        <v>1</v>
      </c>
      <c r="J112" s="109" t="str">
        <f>VLOOKUP(B112,'Plantilla publicacion'!$A$3:$M$490,10,0)</f>
        <v>Númerica</v>
      </c>
      <c r="K112" s="110" t="str">
        <f>VLOOKUP(B112,'Plantilla publicacion'!$A$3:$M$490,11,0)</f>
        <v>2025-09-01</v>
      </c>
      <c r="L112" s="110" t="str">
        <f>VLOOKUP(B112,'Plantilla publicacion'!$A$3:$M$490,12,0)</f>
        <v>2025-10-31</v>
      </c>
      <c r="M112" s="111"/>
      <c r="N112" s="112" t="str">
        <f>VLOOKUP(B112,'Plantilla publicacion'!$A$3:$M$490,13,0)</f>
        <v>2000-DESPACHO DEL SUPERINTENDENTE DELEGADO PARA LA PROPIEDAD INDUSTRIAL;
2023-GRUPO DE TRABAJO DE CENTRO DE INFORMACIÓN TECNOLÓGICA Y APOYO A LA GESTIÓN DE PROPIEDAD LA INDUSTRIAL</v>
      </c>
    </row>
    <row r="113" spans="1:14" s="12" customFormat="1" ht="51" x14ac:dyDescent="0.25">
      <c r="A113" s="5" t="str">
        <f>VLOOKUP(B113,'Plantilla publicacion'!$A$3:$B$490,2,0)</f>
        <v>Producto</v>
      </c>
      <c r="B113" s="15" t="s">
        <v>1055</v>
      </c>
      <c r="C113" s="200" t="str">
        <f>VLOOKUP(B113,'Plantilla publicacion'!$A$3:$R$490,17,0)</f>
        <v>PND - 5-31-5-b- Convergencia regional - Entidades públicas territoriales y nacionales fortalecidas / PES - Transformación Institucional</v>
      </c>
      <c r="D113" s="200" t="str">
        <f>VLOOKUP(B113,'Plantilla publicacion'!$A$3:$M$497,6,0)</f>
        <v>81-Mejorar la oportunidad en la atención de trámites y servicios.</v>
      </c>
      <c r="E113" s="200"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3" s="200"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3" s="200" t="str">
        <f>VLOOKUP(B113,'Plantilla publicacion'!$A$3:$M$497,7,0)</f>
        <v>C-3503-0200-0011-40401c</v>
      </c>
      <c r="H113" s="15" t="str">
        <f>VLOOKUP(B113,'Plantilla publicacion'!$A$3:$M$505,8,0)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3" s="15">
        <f>VLOOKUP(B113,'Plantilla publicacion'!$A$3:$M$505,9,0)</f>
        <v>100</v>
      </c>
      <c r="J113" s="15" t="str">
        <f>VLOOKUP(B113,'Plantilla publicacion'!$A$3:$M$505,10,0)</f>
        <v>Númerica</v>
      </c>
      <c r="K113" s="187" t="str">
        <f>VLOOKUP(B113,'Plantilla publicacion'!$A$3:$M$505,11,0)</f>
        <v>2025-01-20</v>
      </c>
      <c r="L113" s="187" t="str">
        <f>VLOOKUP(B113,'Plantilla publicacion'!$A$3:$M$505,12,0)</f>
        <v>2025-12-12</v>
      </c>
      <c r="M113" s="15">
        <f>IF(ISERROR(VLOOKUP(B113,'Plantilla publicacion'!$A$3:$P$490,16,0)),"NA",VLOOKUP(B113,'Plantilla publicacion'!$A$3:$P$490,16,0))</f>
        <v>0</v>
      </c>
      <c r="N113" s="15" t="str">
        <f>VLOOKUP(B113,'Plantilla publicacion'!$A$3:$M$505,13,0)</f>
        <v>4000-DESPACHO DEL SUPERINTENDENTE DELEGADO PARA ASUNTOS JURISDICCIONALES</v>
      </c>
    </row>
    <row r="114" spans="1:14" ht="54.75" customHeight="1" thickBot="1" x14ac:dyDescent="0.3">
      <c r="A114" s="13" t="str">
        <f>VLOOKUP(B114,'Plantilla publicacion'!$A$3:$B$490,2,0)</f>
        <v>Actividad propia</v>
      </c>
      <c r="B114" s="11" t="s">
        <v>1057</v>
      </c>
      <c r="C114" s="200"/>
      <c r="D114" s="200">
        <f>VLOOKUP(B114,'Plantilla publicacion'!$A$3:$M$490,6,0)</f>
        <v>0</v>
      </c>
      <c r="E114" s="200"/>
      <c r="F114" s="200"/>
      <c r="G114" s="200" t="str">
        <f>VLOOKUP(B114,'Plantilla publicacion'!$A$3:$M$490,7,0)</f>
        <v>N/A</v>
      </c>
      <c r="H114" s="11" t="str">
        <f>VLOOKUP(B114,'Plantilla publicacion'!$A$3:$M$505,8,0)</f>
        <v>Finalizar acciones de competencia desleal y propiedad industrial que hayan sido admitidas a 31 de diciembre de 2024. (Listado mensual en Excel de autos o sentencias finalizados)</v>
      </c>
      <c r="I114" s="11">
        <f>VLOOKUP(B114,'Plantilla publicacion'!$A$3:$M$505,9,0)</f>
        <v>100</v>
      </c>
      <c r="J114" s="11" t="str">
        <f>VLOOKUP(B114,'Plantilla publicacion'!$A$3:$M$505,10,0)</f>
        <v>Númerica</v>
      </c>
      <c r="K114" s="113" t="str">
        <f>VLOOKUP(B114,'Plantilla publicacion'!$A$3:$M$505,11,0)</f>
        <v>2025-01-20</v>
      </c>
      <c r="L114" s="113" t="str">
        <f>VLOOKUP(B114,'Plantilla publicacion'!$A$3:$M$505,12,0)</f>
        <v>2025-12-12</v>
      </c>
      <c r="M114" s="114"/>
      <c r="N114" s="115" t="str">
        <f>VLOOKUP(B114,'Plantilla publicacion'!$A$3:$M$505,13,0)</f>
        <v>4000-DESPACHO DEL SUPERINTENDENTE DELEGADO PARA ASUNTOS JURISDICCIONALES</v>
      </c>
    </row>
    <row r="115" spans="1:14" s="12" customFormat="1" ht="25.5" x14ac:dyDescent="0.25">
      <c r="A115" s="5" t="str">
        <f>VLOOKUP(B115,'Plantilla publicacion'!$A$3:$B$490,2,0)</f>
        <v>Producto</v>
      </c>
      <c r="B115" s="101" t="s">
        <v>1058</v>
      </c>
      <c r="C115" s="199" t="str">
        <f>VLOOKUP(B115,'Plantilla publicacion'!$A$3:$R$490,17,0)</f>
        <v>PND - 5-31-5-b- Convergencia regional - Entidades públicas territoriales y nacionales fortalecidas / PES - Transformación Institucional</v>
      </c>
      <c r="D115" s="199" t="str">
        <f>VLOOKUP(B115,'Plantilla publicacion'!$A$3:$M$497,6,0)</f>
        <v>81-Mejorar la oportunidad en la atención de trámites y servicios.</v>
      </c>
      <c r="E115" s="199"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5" s="199"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5" s="199" t="str">
        <f>VLOOKUP(B115,'Plantilla publicacion'!$A$3:$M$497,7,0)</f>
        <v>C-3503-0200-0011-40401c</v>
      </c>
      <c r="H115" s="103" t="str">
        <f>VLOOKUP(B115,'Plantilla publicacion'!$A$3:$M$505,8,0)</f>
        <v>Demandas de protección al consumidor, en fase de calificación, gestionadas. (Informe consolidado/ único entregable)..</v>
      </c>
      <c r="I115" s="103">
        <f>VLOOKUP(B115,'Plantilla publicacion'!$A$3:$M$505,9,0)</f>
        <v>42000</v>
      </c>
      <c r="J115" s="103" t="str">
        <f>VLOOKUP(B115,'Plantilla publicacion'!$A$3:$M$505,10,0)</f>
        <v>Númerica</v>
      </c>
      <c r="K115" s="188" t="str">
        <f>VLOOKUP(B115,'Plantilla publicacion'!$A$3:$M$505,11,0)</f>
        <v>2025-01-20</v>
      </c>
      <c r="L115" s="188" t="str">
        <f>VLOOKUP(B115,'Plantilla publicacion'!$A$3:$M$505,12,0)</f>
        <v>2025-12-12</v>
      </c>
      <c r="M115" s="15">
        <f>IF(ISERROR(VLOOKUP(B115,'Plantilla publicacion'!$A$3:$P$490,16,0)),"NA",VLOOKUP(B115,'Plantilla publicacion'!$A$3:$P$490,16,0))</f>
        <v>0</v>
      </c>
      <c r="N115" s="104" t="str">
        <f>VLOOKUP(B115,'Plantilla publicacion'!$A$3:$M$505,13,0)</f>
        <v>4000-DESPACHO DEL SUPERINTENDENTE DELEGADO PARA ASUNTOS JURISDICCIONALES</v>
      </c>
    </row>
    <row r="116" spans="1:14" ht="54.75" customHeight="1" thickBot="1" x14ac:dyDescent="0.3">
      <c r="A116" s="13" t="str">
        <f>VLOOKUP(B116,'Plantilla publicacion'!$A$3:$B$490,2,0)</f>
        <v>Actividad propia</v>
      </c>
      <c r="B116" s="107" t="s">
        <v>1059</v>
      </c>
      <c r="C116" s="201"/>
      <c r="D116" s="201">
        <f>VLOOKUP(B116,'Plantilla publicacion'!$A$3:$M$490,6,0)</f>
        <v>0</v>
      </c>
      <c r="E116" s="201"/>
      <c r="F116" s="201"/>
      <c r="G116" s="201" t="str">
        <f>VLOOKUP(B116,'Plantilla publicacion'!$A$3:$M$490,7,0)</f>
        <v>N/A</v>
      </c>
      <c r="H116" s="109" t="str">
        <f>VLOOKUP(B116,'Plantilla publicacion'!$A$3:$M$505,8,0)</f>
        <v>Gestionar las demandas de protección al consumidor (Informe mensual consolidado/ único entregable)</v>
      </c>
      <c r="I116" s="109">
        <f>VLOOKUP(B116,'Plantilla publicacion'!$A$3:$M$505,9,0)</f>
        <v>42000</v>
      </c>
      <c r="J116" s="109" t="str">
        <f>VLOOKUP(B116,'Plantilla publicacion'!$A$3:$M$505,10,0)</f>
        <v>Númerica</v>
      </c>
      <c r="K116" s="110" t="str">
        <f>VLOOKUP(B116,'Plantilla publicacion'!$A$3:$M$505,11,0)</f>
        <v>2025-01-20</v>
      </c>
      <c r="L116" s="110" t="str">
        <f>VLOOKUP(B116,'Plantilla publicacion'!$A$3:$M$505,12,0)</f>
        <v>2025-12-12</v>
      </c>
      <c r="M116" s="111"/>
      <c r="N116" s="112" t="str">
        <f>VLOOKUP(B116,'Plantilla publicacion'!$A$3:$M$505,13,0)</f>
        <v>4000-DESPACHO DEL SUPERINTENDENTE DELEGADO PARA ASUNTOS JURISDICCIONALES</v>
      </c>
    </row>
    <row r="117" spans="1:14" s="12" customFormat="1" ht="38.25" x14ac:dyDescent="0.25">
      <c r="A117" s="5" t="str">
        <f>VLOOKUP(B117,'Plantilla publicacion'!$A$3:$B$490,2,0)</f>
        <v>Producto</v>
      </c>
      <c r="B117" s="101" t="s">
        <v>1060</v>
      </c>
      <c r="C117" s="199" t="str">
        <f>VLOOKUP(B117,'Plantilla publicacion'!$A$3:$R$490,17,0)</f>
        <v>PND - 5-31-5-b- Convergencia regional - Entidades públicas territoriales y nacionales fortalecidas / PES - Transformación Institucional</v>
      </c>
      <c r="D117" s="199" t="str">
        <f>VLOOKUP(B117,'Plantilla publicacion'!$A$3:$M$497,6,0)</f>
        <v>81-Mejorar la oportunidad en la atención de trámites y servicios.</v>
      </c>
      <c r="E117" s="199"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199"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199" t="str">
        <f>VLOOKUP(B117,'Plantilla publicacion'!$A$3:$M$497,7,0)</f>
        <v>C-3503-0200-0011-40401c</v>
      </c>
      <c r="H117" s="103" t="str">
        <f>VLOOKUP(B117,'Plantilla publicacion'!$A$3:$M$505,8,0)</f>
        <v>Niveles de congestión de los procesos admitidos y pendientes de decisión a 31 de diciembre de 2024, en materia de Protección al Consumidor, reducidos. (Informe final que liste los autos o sentencias admitidos, finalizados)</v>
      </c>
      <c r="I117" s="103">
        <f>VLOOKUP(B117,'Plantilla publicacion'!$A$3:$M$505,9,0)</f>
        <v>20000</v>
      </c>
      <c r="J117" s="103" t="str">
        <f>VLOOKUP(B117,'Plantilla publicacion'!$A$3:$M$505,10,0)</f>
        <v>Númerica</v>
      </c>
      <c r="K117" s="188" t="str">
        <f>VLOOKUP(B117,'Plantilla publicacion'!$A$3:$M$505,11,0)</f>
        <v>2025-01-20</v>
      </c>
      <c r="L117" s="188" t="str">
        <f>VLOOKUP(B117,'Plantilla publicacion'!$A$3:$M$505,12,0)</f>
        <v>2025-12-12</v>
      </c>
      <c r="M117" s="15">
        <f>IF(ISERROR(VLOOKUP(B117,'Plantilla publicacion'!$A$3:$P$490,16,0)),"NA",VLOOKUP(B117,'Plantilla publicacion'!$A$3:$P$490,16,0))</f>
        <v>0</v>
      </c>
      <c r="N117" s="104" t="str">
        <f>VLOOKUP(B117,'Plantilla publicacion'!$A$3:$M$505,13,0)</f>
        <v>4000-DESPACHO DEL SUPERINTENDENTE DELEGADO PARA ASUNTOS JURISDICCIONALES</v>
      </c>
    </row>
    <row r="118" spans="1:14" ht="60.75" customHeight="1" thickBot="1" x14ac:dyDescent="0.3">
      <c r="A118" s="13" t="str">
        <f>VLOOKUP(B118,'Plantilla publicacion'!$A$3:$B$490,2,0)</f>
        <v>Actividad propia</v>
      </c>
      <c r="B118" s="107" t="s">
        <v>1062</v>
      </c>
      <c r="C118" s="201"/>
      <c r="D118" s="201">
        <f>VLOOKUP(B118,'Plantilla publicacion'!$A$3:$M$490,6,0)</f>
        <v>0</v>
      </c>
      <c r="E118" s="201"/>
      <c r="F118" s="201"/>
      <c r="G118" s="201" t="str">
        <f>VLOOKUP(B118,'Plantilla publicacion'!$A$3:$M$490,7,0)</f>
        <v>N/A</v>
      </c>
      <c r="H118" s="109" t="str">
        <f>VLOOKUP(B118,'Plantilla publicacion'!$A$3:$M$505,8,0)</f>
        <v>Finalizar las acciones de protección al consumidor admitidas y pendientes de decisión a 31 de diciembre de 2024. (Listado mensual en Excel de autos o sentencias finalizados)</v>
      </c>
      <c r="I118" s="109">
        <f>VLOOKUP(B118,'Plantilla publicacion'!$A$3:$M$505,9,0)</f>
        <v>20000</v>
      </c>
      <c r="J118" s="109" t="str">
        <f>VLOOKUP(B118,'Plantilla publicacion'!$A$3:$M$505,10,0)</f>
        <v>Númerica</v>
      </c>
      <c r="K118" s="110" t="str">
        <f>VLOOKUP(B118,'Plantilla publicacion'!$A$3:$M$505,11,0)</f>
        <v>2025-01-20</v>
      </c>
      <c r="L118" s="110" t="str">
        <f>VLOOKUP(B118,'Plantilla publicacion'!$A$3:$M$505,12,0)</f>
        <v>2025-12-12</v>
      </c>
      <c r="M118" s="111"/>
      <c r="N118" s="112" t="str">
        <f>VLOOKUP(B118,'Plantilla publicacion'!$A$3:$M$505,13,0)</f>
        <v>4000-DESPACHO DEL SUPERINTENDENTE DELEGADO PARA ASUNTOS JURISDICCIONALES</v>
      </c>
    </row>
    <row r="119" spans="1:14" s="12" customFormat="1" ht="51" x14ac:dyDescent="0.25">
      <c r="A119" s="5" t="str">
        <f>VLOOKUP(B119,'Plantilla publicacion'!$A$3:$B$490,2,0)</f>
        <v>Producto</v>
      </c>
      <c r="B119" s="15" t="s">
        <v>1063</v>
      </c>
      <c r="C119" s="200" t="str">
        <f>VLOOKUP(B119,'Plantilla publicacion'!$A$3:$R$490,17,0)</f>
        <v>PND - 5-31-5-b- Convergencia regional - Entidades públicas territoriales y nacionales fortalecidas / PES - Transformación Institucional</v>
      </c>
      <c r="D119" s="200" t="str">
        <f>VLOOKUP(B119,'Plantilla publicacion'!$A$3:$M$497,6,0)</f>
        <v>81-Mejorar la oportunidad en la atención de trámites y servicios.</v>
      </c>
      <c r="E119" s="200"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200"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200" t="str">
        <f>VLOOKUP(B119,'Plantilla publicacion'!$A$3:$M$497,7,0)</f>
        <v>C-3503-0200-0011-40401c</v>
      </c>
      <c r="H119" s="15" t="str">
        <f>VLOOKUP(B119,'Plantilla publicacion'!$A$3:$M$505,8,0)</f>
        <v>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v>
      </c>
      <c r="I119" s="15">
        <f>VLOOKUP(B119,'Plantilla publicacion'!$A$3:$M$505,9,0)</f>
        <v>6430</v>
      </c>
      <c r="J119" s="15" t="str">
        <f>VLOOKUP(B119,'Plantilla publicacion'!$A$3:$M$505,10,0)</f>
        <v>Númerica</v>
      </c>
      <c r="K119" s="187" t="str">
        <f>VLOOKUP(B119,'Plantilla publicacion'!$A$3:$M$505,11,0)</f>
        <v>2025-01-20</v>
      </c>
      <c r="L119" s="187" t="str">
        <f>VLOOKUP(B119,'Plantilla publicacion'!$A$3:$M$505,12,0)</f>
        <v>2025-12-12</v>
      </c>
      <c r="M119" s="15">
        <f>IF(ISERROR(VLOOKUP(B119,'Plantilla publicacion'!$A$3:$P$490,16,0)),"NA",VLOOKUP(B119,'Plantilla publicacion'!$A$3:$P$490,16,0))</f>
        <v>0</v>
      </c>
      <c r="N119" s="15" t="str">
        <f>VLOOKUP(B119,'Plantilla publicacion'!$A$3:$M$505,13,0)</f>
        <v>4000-DESPACHO DEL SUPERINTENDENTE DELEGADO PARA ASUNTOS JURISDICCIONALES</v>
      </c>
    </row>
    <row r="120" spans="1:14" s="12" customFormat="1" ht="36.75" customHeight="1" x14ac:dyDescent="0.25">
      <c r="A120" s="5"/>
      <c r="B120" s="11" t="s">
        <v>1065</v>
      </c>
      <c r="C120" s="200"/>
      <c r="D120" s="200"/>
      <c r="E120" s="200"/>
      <c r="F120" s="200"/>
      <c r="G120" s="200"/>
      <c r="H120" s="11" t="str">
        <f>VLOOKUP(B120,'Plantilla publicacion'!$A$3:$M$505,8,0)</f>
        <v>Finalizar el trámite para la verificación del cumplimiento de las sentencias, transacciones y conciliaciones a favor del consumidor legalmente celebradas hasta el 31 de diciembre de 2023 (Listado en Excel mensual de finalización)</v>
      </c>
      <c r="I120" s="11">
        <f>VLOOKUP(B120,'Plantilla publicacion'!$A$3:$M$505,9,0)</f>
        <v>6430</v>
      </c>
      <c r="J120" s="11" t="str">
        <f>VLOOKUP(B120,'Plantilla publicacion'!$A$3:$M$505,10,0)</f>
        <v>Númerica</v>
      </c>
      <c r="K120" s="113" t="str">
        <f>VLOOKUP(B120,'Plantilla publicacion'!$A$3:$M$505,11,0)</f>
        <v>2025-01-20</v>
      </c>
      <c r="L120" s="113" t="str">
        <f>VLOOKUP(B120,'Plantilla publicacion'!$A$3:$M$505,12,0)</f>
        <v>2025-12-12</v>
      </c>
      <c r="M120" s="114"/>
      <c r="N120" s="115" t="str">
        <f>VLOOKUP(B120,'Plantilla publicacion'!$A$3:$M$505,13,0)</f>
        <v>4000-DESPACHO DEL SUPERINTENDENTE DELEGADO PARA ASUNTOS JURISDICCIONALES</v>
      </c>
    </row>
    <row r="121" spans="1:14" ht="54" customHeight="1" thickBot="1" x14ac:dyDescent="0.3">
      <c r="A121" s="13" t="str">
        <f>VLOOKUP(B121,'Plantilla publicacion'!$A$3:$B$490,2,0)</f>
        <v>Actividad propia</v>
      </c>
      <c r="B121" s="11" t="s">
        <v>1823</v>
      </c>
      <c r="C121" s="200"/>
      <c r="D121" s="200">
        <f>VLOOKUP(B121,'Plantilla publicacion'!$A$3:$M$490,6,0)</f>
        <v>0</v>
      </c>
      <c r="E121" s="200"/>
      <c r="F121" s="200"/>
      <c r="G121" s="200" t="str">
        <f>VLOOKUP(B121,'Plantilla publicacion'!$A$3:$M$490,7,0)</f>
        <v>N/A</v>
      </c>
      <c r="H121" s="11" t="str">
        <f>VLOOKUP(B121,'Plantilla publicacion'!$A$3:$M$505,8,0)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121" s="11">
        <f>VLOOKUP(B121,'Plantilla publicacion'!$A$3:$M$505,9,0)</f>
        <v>100</v>
      </c>
      <c r="J121" s="11" t="str">
        <f>VLOOKUP(B121,'Plantilla publicacion'!$A$3:$M$505,10,0)</f>
        <v>Porcentual</v>
      </c>
      <c r="K121" s="113" t="str">
        <f>VLOOKUP(B121,'Plantilla publicacion'!$A$3:$M$505,11,0)</f>
        <v>2025-05-02</v>
      </c>
      <c r="L121" s="113" t="str">
        <f>VLOOKUP(B121,'Plantilla publicacion'!$A$3:$M$505,12,0)</f>
        <v>2025-12-12</v>
      </c>
      <c r="M121" s="114"/>
      <c r="N121" s="115" t="str">
        <f>VLOOKUP(B121,'Plantilla publicacion'!$A$3:$M$505,13,0)</f>
        <v>4000-DESPACHO DEL SUPERINTENDENTE DELEGADO PARA ASUNTOS JURISDICCIONALES</v>
      </c>
    </row>
    <row r="122" spans="1:14" s="12" customFormat="1" ht="25.5" x14ac:dyDescent="0.25">
      <c r="A122" s="5" t="str">
        <f>VLOOKUP(B122,'Plantilla publicacion'!$A$3:$B$490,2,0)</f>
        <v>Producto</v>
      </c>
      <c r="B122" s="101" t="s">
        <v>1066</v>
      </c>
      <c r="C122" s="199" t="str">
        <f>VLOOKUP(B122,'Plantilla publicacion'!$A$3:$R$490,17,0)</f>
        <v>PND - 5-31-5-b- Convergencia regional - Entidades públicas territoriales y nacionales fortalecidas / PES - Cierre de brechas territoriales</v>
      </c>
      <c r="D122" s="199" t="str">
        <f>VLOOKUP(B122,'Plantilla publicacion'!$A$3:$M$497,6,0)</f>
        <v>58-Promover el enfoque preventivo, diferencial y territorial en el que hacer misional de la entidad</v>
      </c>
      <c r="E122" s="199"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2" s="199"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2" s="199" t="str">
        <f>VLOOKUP(B122,'Plantilla publicacion'!$A$3:$M$497,7,0)</f>
        <v>C-3503-0200-0011-40401c</v>
      </c>
      <c r="H122" s="103" t="str">
        <f>VLOOKUP(B122,'Plantilla publicacion'!$A$3:$M$505,8,0)</f>
        <v>Presencia territorial de la SIC en materia de asuntos jursidiccionales, fortalecida. (Listados de asistencia por jornada)</v>
      </c>
      <c r="I122" s="103">
        <f>VLOOKUP(B122,'Plantilla publicacion'!$A$3:$M$505,9,0)</f>
        <v>6</v>
      </c>
      <c r="J122" s="103" t="str">
        <f>VLOOKUP(B122,'Plantilla publicacion'!$A$3:$M$505,10,0)</f>
        <v>Númerica</v>
      </c>
      <c r="K122" s="188" t="str">
        <f>VLOOKUP(B122,'Plantilla publicacion'!$A$3:$M$505,11,0)</f>
        <v>2025-02-03</v>
      </c>
      <c r="L122" s="188" t="str">
        <f>VLOOKUP(B122,'Plantilla publicacion'!$A$3:$M$505,12,0)</f>
        <v>2025-11-28</v>
      </c>
      <c r="M122" s="15">
        <f>IF(ISERROR(VLOOKUP(B122,'Plantilla publicacion'!$A$3:$P$490,16,0)),"NA",VLOOKUP(B122,'Plantilla publicacion'!$A$3:$P$490,16,0))</f>
        <v>0</v>
      </c>
      <c r="N122" s="104" t="str">
        <f>VLOOKUP(B122,'Plantilla publicacion'!$A$3:$M$505,13,0)</f>
        <v>4000-DESPACHO DEL SUPERINTENDENTE DELEGADO PARA ASUNTOS JURISDICCIONALES</v>
      </c>
    </row>
    <row r="123" spans="1:14" s="12" customFormat="1" ht="48" customHeight="1" x14ac:dyDescent="0.25">
      <c r="A123" s="13" t="str">
        <f>VLOOKUP(B123,'Plantilla publicacion'!$A$3:$B$490,2,0)</f>
        <v>Actividad propia</v>
      </c>
      <c r="B123" s="105" t="s">
        <v>1068</v>
      </c>
      <c r="C123" s="200"/>
      <c r="D123" s="200">
        <f>VLOOKUP(B123,'Plantilla publicacion'!$A$3:$M$490,6,0)</f>
        <v>0</v>
      </c>
      <c r="E123" s="200"/>
      <c r="F123" s="200"/>
      <c r="G123" s="200" t="str">
        <f>VLOOKUP(B123,'Plantilla publicacion'!$A$3:$M$490,7,0)</f>
        <v>N/A</v>
      </c>
      <c r="H123" s="6" t="str">
        <f>VLOOKUP(B123,'Plantilla publicacion'!$A$3:$M$505,8,0)</f>
        <v>Definir fechas de las jornadas de territorialización. (correo electrónico enviando con las fechas de las jornadas/único entregable)</v>
      </c>
      <c r="I123" s="6">
        <f>VLOOKUP(B123,'Plantilla publicacion'!$A$3:$M$505,9,0)</f>
        <v>1</v>
      </c>
      <c r="J123" s="6" t="str">
        <f>VLOOKUP(B123,'Plantilla publicacion'!$A$3:$M$505,10,0)</f>
        <v>Númerica</v>
      </c>
      <c r="K123" s="7" t="str">
        <f>VLOOKUP(B123,'Plantilla publicacion'!$A$3:$M$505,11,0)</f>
        <v>2025-02-03</v>
      </c>
      <c r="L123" s="7" t="str">
        <f>VLOOKUP(B123,'Plantilla publicacion'!$A$3:$M$505,12,0)</f>
        <v>2025-03-31</v>
      </c>
      <c r="M123" s="58"/>
      <c r="N123" s="106" t="str">
        <f>VLOOKUP(B123,'Plantilla publicacion'!$A$3:$M$505,13,0)</f>
        <v>4000-DESPACHO DEL SUPERINTENDENTE DELEGADO PARA ASUNTOS JURISDICCIONALES</v>
      </c>
    </row>
    <row r="124" spans="1:14" s="12" customFormat="1" ht="48" customHeight="1" thickBot="1" x14ac:dyDescent="0.3">
      <c r="A124" s="13" t="str">
        <f>VLOOKUP(B124,'Plantilla publicacion'!$A$3:$B$490,2,0)</f>
        <v>Actividad propia</v>
      </c>
      <c r="B124" s="107" t="s">
        <v>1070</v>
      </c>
      <c r="C124" s="201"/>
      <c r="D124" s="201">
        <f>VLOOKUP(B124,'Plantilla publicacion'!$A$3:$M$490,6,0)</f>
        <v>0</v>
      </c>
      <c r="E124" s="201"/>
      <c r="F124" s="201"/>
      <c r="G124" s="201" t="str">
        <f>VLOOKUP(B124,'Plantilla publicacion'!$A$3:$M$490,7,0)</f>
        <v>N/A</v>
      </c>
      <c r="H124" s="109" t="str">
        <f>VLOOKUP(B124,'Plantilla publicacion'!$A$3:$M$505,8,0)</f>
        <v>Realizar jornadas de territorialización, de acuerdo con el cronograma establecido. (Listados de asistencia por programa)</v>
      </c>
      <c r="I124" s="109">
        <f>VLOOKUP(B124,'Plantilla publicacion'!$A$3:$M$505,9,0)</f>
        <v>6</v>
      </c>
      <c r="J124" s="109" t="str">
        <f>VLOOKUP(B124,'Plantilla publicacion'!$A$3:$M$505,10,0)</f>
        <v>Númerica</v>
      </c>
      <c r="K124" s="110" t="str">
        <f>VLOOKUP(B124,'Plantilla publicacion'!$A$3:$M$505,11,0)</f>
        <v>2025-04-01</v>
      </c>
      <c r="L124" s="110" t="str">
        <f>VLOOKUP(B124,'Plantilla publicacion'!$A$3:$M$505,12,0)</f>
        <v>2025-11-28</v>
      </c>
      <c r="M124" s="111"/>
      <c r="N124" s="112" t="str">
        <f>VLOOKUP(B124,'Plantilla publicacion'!$A$3:$M$505,13,0)</f>
        <v>4000-DESPACHO DEL SUPERINTENDENTE DELEGADO PARA ASUNTOS JURISDICCIONALES</v>
      </c>
    </row>
    <row r="125" spans="1:14" s="12" customFormat="1" ht="51" x14ac:dyDescent="0.25">
      <c r="A125" s="5" t="str">
        <f>VLOOKUP(B125,'Plantilla publicacion'!$A$3:$B$490,2,0)</f>
        <v>Producto</v>
      </c>
      <c r="B125" s="101" t="s">
        <v>1094</v>
      </c>
      <c r="C125" s="199" t="str">
        <f>VLOOKUP(B125,'Plantilla publicacion'!$A$3:$R$490,17,0)</f>
        <v>PND - 5-31-5-b- Convergencia regional - Entidades públicas territoriales y nacionales fortalecidas / PES - Transformación Institucional</v>
      </c>
      <c r="D125" s="199" t="str">
        <f>VLOOKUP(B125,'Plantilla publicacion'!$A$3:$M$497,6,0)</f>
        <v>56-Fortalecer la gestión de la información, el conocimiento y la innovación para optimizar la capacidad institucional</v>
      </c>
      <c r="E125" s="199"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5" s="199"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5" s="199" t="str">
        <f>VLOOKUP(B125,'Plantilla publicacion'!$A$3:$M$497,7,0)</f>
        <v>C-3503-0200-0011-40401c</v>
      </c>
      <c r="H125" s="103" t="str">
        <f>VLOOKUP(B125,'Plantilla publicacion'!$A$3:$M$505,8,0)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5" s="103">
        <f>VLOOKUP(B125,'Plantilla publicacion'!$A$3:$M$505,9,0)</f>
        <v>1</v>
      </c>
      <c r="J125" s="103" t="str">
        <f>VLOOKUP(B125,'Plantilla publicacion'!$A$3:$M$505,10,0)</f>
        <v>Númerica</v>
      </c>
      <c r="K125" s="188" t="str">
        <f>VLOOKUP(B125,'Plantilla publicacion'!$A$3:$M$505,11,0)</f>
        <v>2025-02-03</v>
      </c>
      <c r="L125" s="188" t="str">
        <f>VLOOKUP(B125,'Plantilla publicacion'!$A$3:$M$505,12,0)</f>
        <v>2025-12-12</v>
      </c>
      <c r="M125" s="15">
        <f>IF(ISERROR(VLOOKUP(B125,'Plantilla publicacion'!$A$3:$P$490,16,0)),"NA",VLOOKUP(B125,'Plantilla publicacion'!$A$3:$P$490,16,0))</f>
        <v>0</v>
      </c>
      <c r="N125" s="104" t="str">
        <f>VLOOKUP(B125,'Plantilla publicacion'!$A$3:$M$505,13,0)</f>
        <v>4000-DESPACHO DEL SUPERINTENDENTE DELEGADO PARA ASUNTOS JURISDICCIONALES</v>
      </c>
    </row>
    <row r="126" spans="1:14" s="12" customFormat="1" ht="51.75" thickBot="1" x14ac:dyDescent="0.3">
      <c r="A126" s="13" t="str">
        <f>VLOOKUP(B126,'Plantilla publicacion'!$A$3:$B$490,2,0)</f>
        <v>Actividad propia</v>
      </c>
      <c r="B126" s="107" t="s">
        <v>1096</v>
      </c>
      <c r="C126" s="201"/>
      <c r="D126" s="201">
        <f>VLOOKUP(B126,'Plantilla publicacion'!$A$3:$M$490,6,0)</f>
        <v>0</v>
      </c>
      <c r="E126" s="201"/>
      <c r="F126" s="201"/>
      <c r="G126" s="201" t="str">
        <f>VLOOKUP(B126,'Plantilla publicacion'!$A$3:$M$490,7,0)</f>
        <v>N/A</v>
      </c>
      <c r="H126" s="109" t="str">
        <f>VLOOKUP(B126,'Plantilla publicacion'!$A$3:$M$505,8,0)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6" s="109">
        <f>VLOOKUP(B126,'Plantilla publicacion'!$A$3:$M$505,9,0)</f>
        <v>1</v>
      </c>
      <c r="J126" s="109" t="str">
        <f>VLOOKUP(B126,'Plantilla publicacion'!$A$3:$M$505,10,0)</f>
        <v>Númerica</v>
      </c>
      <c r="K126" s="110" t="str">
        <f>VLOOKUP(B126,'Plantilla publicacion'!$A$3:$M$505,11,0)</f>
        <v>2025-02-03</v>
      </c>
      <c r="L126" s="110" t="str">
        <f>VLOOKUP(B126,'Plantilla publicacion'!$A$3:$M$505,12,0)</f>
        <v>2025-12-12</v>
      </c>
      <c r="M126" s="111"/>
      <c r="N126" s="112" t="str">
        <f>VLOOKUP(B126,'Plantilla publicacion'!$A$3:$M$505,13,0)</f>
        <v>4000-DESPACHO DEL SUPERINTENDENTE DELEGADO PARA ASUNTOS JURISDICCIONALES</v>
      </c>
    </row>
    <row r="127" spans="1:14" s="12" customFormat="1" ht="42" customHeight="1" x14ac:dyDescent="0.25">
      <c r="A127" s="13"/>
      <c r="B127" s="101" t="s">
        <v>1153</v>
      </c>
      <c r="C127" s="304" t="str">
        <f>VLOOKUP(B127,'Plantilla publicacion'!$A$3:$R$490,17,0)</f>
        <v>PND - 5-31-5-b- Convergencia regional - Entidades públicas territoriales y nacionales fortalecidas / PES - Transformación Institucional</v>
      </c>
      <c r="D127" s="304" t="str">
        <f>VLOOKUP(B127,'Plantilla publicacion'!$A$3:$M$497,6,0)</f>
        <v>56-Fortalecer la gestión de la información, el conocimiento y la innovación para optimizar la capacidad institucional</v>
      </c>
      <c r="E127" s="304"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7" s="304"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7" s="304" t="str">
        <f>VLOOKUP(B127,'Plantilla publicacion'!$A$3:$M$497,7,0)</f>
        <v>N/A</v>
      </c>
      <c r="H127" s="103" t="str">
        <f>VLOOKUP(B127,'Plantilla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127" s="103">
        <f>VLOOKUP(B127,'Plantilla publicacion'!$A$3:$M$505,9,0)</f>
        <v>4</v>
      </c>
      <c r="J127" s="103" t="str">
        <f>VLOOKUP(B127,'Plantilla publicacion'!$A$3:$M$505,10,0)</f>
        <v>Númerica</v>
      </c>
      <c r="K127" s="188" t="str">
        <f>VLOOKUP(B127,'Plantilla publicacion'!$A$3:$M$505,11,0)</f>
        <v>2025-02-03</v>
      </c>
      <c r="L127" s="188" t="str">
        <f>VLOOKUP(B127,'Plantilla publicacion'!$A$3:$M$505,12,0)</f>
        <v>2025-11-28</v>
      </c>
      <c r="M127" s="15"/>
      <c r="N127" s="104" t="str">
        <f>VLOOKUP(B127,'Plantilla publicacion'!$A$3:$M$505,13,0)</f>
        <v>10-OFICINA  ASESORA JURÍDICA;
1000-DESPACHO DEL SUPERINTENDENTE DELEGADO PARA LA PROTECCIÓN DE LA COMPETENCIA;
73-GRUPO DE TRABAJO DE COMUNICACION</v>
      </c>
    </row>
    <row r="128" spans="1:14" s="12" customFormat="1" ht="25.5" x14ac:dyDescent="0.25">
      <c r="A128" s="13"/>
      <c r="B128" s="6" t="s">
        <v>1156</v>
      </c>
      <c r="C128" s="253"/>
      <c r="D128" s="253">
        <f>VLOOKUP(B128,'Plantilla publicacion'!$A$3:$M$490,6,0)</f>
        <v>0</v>
      </c>
      <c r="E128" s="253"/>
      <c r="F128" s="253"/>
      <c r="G128" s="253" t="str">
        <f>VLOOKUP(B128,'Plantilla publicacion'!$A$3:$M$490,7,0)</f>
        <v>N/A</v>
      </c>
      <c r="H128" s="6" t="str">
        <f>VLOOKUP(B128,'Plantilla publicacion'!$A$3:$M$505,8,0)</f>
        <v>Elaborar y enviar los documentos a la Oficina Asesora Jurídica  (Documento en Word de la guía o manual remitido a la Oficina Asesora Jurídica)</v>
      </c>
      <c r="I128" s="6">
        <f>VLOOKUP(B128,'Plantilla publicacion'!$A$3:$M$505,9,0)</f>
        <v>4</v>
      </c>
      <c r="J128" s="6" t="str">
        <f>VLOOKUP(B128,'Plantilla publicacion'!$A$3:$M$505,10,0)</f>
        <v>Númerica</v>
      </c>
      <c r="K128" s="7" t="str">
        <f>VLOOKUP(B128,'Plantilla publicacion'!$A$3:$M$505,11,0)</f>
        <v>2025-02-03</v>
      </c>
      <c r="L128" s="7" t="str">
        <f>VLOOKUP(B128,'Plantilla publicacion'!$A$3:$M$505,12,0)</f>
        <v>2025-07-31</v>
      </c>
      <c r="M128" s="58"/>
      <c r="N128" s="17" t="str">
        <f>VLOOKUP(B128,'Plantilla publicacion'!$A$3:$M$505,13,0)</f>
        <v>1000-DESPACHO DEL SUPERINTENDENTE DELEGADO PARA LA PROTECCIÓN DE LA COMPETENCIA</v>
      </c>
    </row>
    <row r="129" spans="1:14" s="12" customFormat="1" ht="25.5" x14ac:dyDescent="0.25">
      <c r="A129" s="13"/>
      <c r="B129" s="6" t="s">
        <v>1158</v>
      </c>
      <c r="C129" s="253"/>
      <c r="D129" s="253"/>
      <c r="E129" s="253"/>
      <c r="F129" s="253"/>
      <c r="G129" s="253"/>
      <c r="H129" s="6" t="str">
        <f>VLOOKUP(B129,'Plantilla publicacion'!$A$3:$M$505,8,0)</f>
        <v>Revisar y/o aprobar los documentos y enviarlos al área solicitante mediante correo electrónico. (Correo electrónico con revisión y/o aprobación de los documentos)</v>
      </c>
      <c r="I129" s="6">
        <f>VLOOKUP(B129,'Plantilla publicacion'!$A$3:$M$505,9,0)</f>
        <v>4</v>
      </c>
      <c r="J129" s="6" t="str">
        <f>VLOOKUP(B129,'Plantilla publicacion'!$A$3:$M$505,10,0)</f>
        <v>Númerica</v>
      </c>
      <c r="K129" s="7" t="str">
        <f>VLOOKUP(B129,'Plantilla publicacion'!$A$3:$M$505,11,0)</f>
        <v>2025-03-20</v>
      </c>
      <c r="L129" s="7" t="str">
        <f>VLOOKUP(B129,'Plantilla publicacion'!$A$3:$M$505,12,0)</f>
        <v>2025-07-31</v>
      </c>
      <c r="M129" s="58"/>
      <c r="N129" s="17" t="str">
        <f>VLOOKUP(B129,'Plantilla publicacion'!$A$3:$M$505,13,0)</f>
        <v>10-OFICINA  ASESORA JURÍDICA</v>
      </c>
    </row>
    <row r="130" spans="1:14" s="12" customFormat="1" ht="51" x14ac:dyDescent="0.25">
      <c r="A130" s="13"/>
      <c r="B130" s="6" t="s">
        <v>1161</v>
      </c>
      <c r="C130" s="253"/>
      <c r="D130" s="253"/>
      <c r="E130" s="253"/>
      <c r="F130" s="253"/>
      <c r="G130" s="253"/>
      <c r="H130" s="6" t="str">
        <f>VLOOKUP(B130,'Plantilla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130" s="6">
        <f>VLOOKUP(B130,'Plantilla publicacion'!$A$3:$M$505,9,0)</f>
        <v>4</v>
      </c>
      <c r="J130" s="6" t="str">
        <f>VLOOKUP(B130,'Plantilla publicacion'!$A$3:$M$505,10,0)</f>
        <v>Númerica</v>
      </c>
      <c r="K130" s="7" t="str">
        <f>VLOOKUP(B130,'Plantilla publicacion'!$A$3:$M$505,11,0)</f>
        <v>2025-08-01</v>
      </c>
      <c r="L130" s="7" t="str">
        <f>VLOOKUP(B130,'Plantilla publicacion'!$A$3:$M$505,12,0)</f>
        <v>2025-08-29</v>
      </c>
      <c r="M130" s="58"/>
      <c r="N130" s="17" t="str">
        <f>VLOOKUP(B130,'Plantilla publicacion'!$A$3:$M$505,13,0)</f>
        <v>1000-DESPACHO DEL SUPERINTENDENTE DELEGADO PARA LA PROTECCIÓN DE LA COMPETENCIA</v>
      </c>
    </row>
    <row r="131" spans="1:14" s="12" customFormat="1" ht="25.5" x14ac:dyDescent="0.25">
      <c r="A131" s="13"/>
      <c r="B131" s="6" t="s">
        <v>1163</v>
      </c>
      <c r="C131" s="253"/>
      <c r="D131" s="253"/>
      <c r="E131" s="253"/>
      <c r="F131" s="253"/>
      <c r="G131" s="253"/>
      <c r="H131" s="6" t="str">
        <f>VLOOKUP(B131,'Plantilla publicacion'!$A$3:$M$505,8,0)</f>
        <v>Elaborar y enviar al área solicitante, los  documentos con ajustes de corrección de estilo y diagramado.  (Documento Final)</v>
      </c>
      <c r="I131" s="6">
        <f>VLOOKUP(B131,'Plantilla publicacion'!$A$3:$M$505,9,0)</f>
        <v>4</v>
      </c>
      <c r="J131" s="6" t="str">
        <f>VLOOKUP(B131,'Plantilla publicacion'!$A$3:$M$505,10,0)</f>
        <v>Númerica</v>
      </c>
      <c r="K131" s="7" t="str">
        <f>VLOOKUP(B131,'Plantilla publicacion'!$A$3:$M$505,11,0)</f>
        <v>2025-09-01</v>
      </c>
      <c r="L131" s="7" t="str">
        <f>VLOOKUP(B131,'Plantilla publicacion'!$A$3:$M$505,12,0)</f>
        <v>2025-10-31</v>
      </c>
      <c r="M131" s="58"/>
      <c r="N131" s="17" t="str">
        <f>VLOOKUP(B131,'Plantilla publicacion'!$A$3:$M$505,13,0)</f>
        <v>73-GRUPO DE TRABAJO DE COMUNICACION</v>
      </c>
    </row>
    <row r="132" spans="1:14" s="12" customFormat="1" ht="26.25" thickBot="1" x14ac:dyDescent="0.3">
      <c r="A132" s="13"/>
      <c r="B132" s="11" t="s">
        <v>1165</v>
      </c>
      <c r="C132" s="253"/>
      <c r="D132" s="253"/>
      <c r="E132" s="253"/>
      <c r="F132" s="253"/>
      <c r="G132" s="253"/>
      <c r="H132" s="11" t="str">
        <f>VLOOKUP(B132,'Plantilla publicacion'!$A$3:$M$505,8,0)</f>
        <v>Solicitar la Publicación de los documentos en la página web. (Correo electrónico y Documento de la guía o manual a publicar)</v>
      </c>
      <c r="I132" s="11">
        <f>VLOOKUP(B132,'Plantilla publicacion'!$A$3:$M$505,9,0)</f>
        <v>4</v>
      </c>
      <c r="J132" s="11" t="str">
        <f>VLOOKUP(B132,'Plantilla publicacion'!$A$3:$M$505,10,0)</f>
        <v>Númerica</v>
      </c>
      <c r="K132" s="113" t="str">
        <f>VLOOKUP(B132,'Plantilla publicacion'!$A$3:$M$505,11,0)</f>
        <v>2025-11-04</v>
      </c>
      <c r="L132" s="113" t="str">
        <f>VLOOKUP(B132,'Plantilla publicacion'!$A$3:$M$505,12,0)</f>
        <v>2025-11-28</v>
      </c>
      <c r="M132" s="114"/>
      <c r="N132" s="115" t="str">
        <f>VLOOKUP(B132,'Plantilla publicacion'!$A$3:$M$505,13,0)</f>
        <v>1000-DESPACHO DEL SUPERINTENDENTE DELEGADO PARA LA PROTECCIÓN DE LA COMPETENCIA</v>
      </c>
    </row>
    <row r="133" spans="1:14" s="12" customFormat="1" ht="76.5" x14ac:dyDescent="0.25">
      <c r="A133" s="144" t="str">
        <f>VLOOKUP(B133,'Plantilla publicacion'!$A$3:$B$490,2,0)</f>
        <v>Producto</v>
      </c>
      <c r="B133" s="101" t="s">
        <v>1178</v>
      </c>
      <c r="C133" s="199" t="str">
        <f>VLOOKUP(B133,'Plantilla publicacion'!$A$3:$R$490,17,0)</f>
        <v>PND - 4-04-1-c- Transformación productiva, internacionalización y acción climática - Políticas de competencia, consumidor e infraestructura de la calidad modernas / PES - Transformación Institucional</v>
      </c>
      <c r="D133" s="199" t="str">
        <f>VLOOKUP(B133,'Plantilla publicacion'!$A$3:$M$490,6,0)</f>
        <v>58-Promover el enfoque preventivo, diferencial y territorial en el que hacer misional de la entidad</v>
      </c>
      <c r="E133" s="199"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199"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199" t="str">
        <f>VLOOKUP(B133,'Plantilla publicacion'!$A$3:$M$490,7,0)</f>
        <v>N/A</v>
      </c>
      <c r="H133" s="103" t="str">
        <f>VLOOKUP(B133,'Plantilla publicacion'!$A$3:$M$490,8,0)</f>
        <v>Matriz de riesgos de colusión en contratación pública y formulación de mecanismos para reducir dichos riesgos, elaborada y socializada (Matrices guía para identificar riesgos entregada)</v>
      </c>
      <c r="I133" s="103">
        <f>VLOOKUP(B133,'Plantilla publicacion'!$A$3:$M$490,9,0)</f>
        <v>1</v>
      </c>
      <c r="J133" s="103" t="str">
        <f>VLOOKUP(B133,'Plantilla publicacion'!$A$3:$M$490,10,0)</f>
        <v>Númerica</v>
      </c>
      <c r="K133" s="188" t="str">
        <f>VLOOKUP(B133,'Plantilla publicacion'!$A$3:$M$490,11,0)</f>
        <v>2025-01-20</v>
      </c>
      <c r="L133" s="188" t="str">
        <f>VLOOKUP(B133,'Plantilla publicacion'!$A$3:$M$490,12,0)</f>
        <v>2025-12-12</v>
      </c>
      <c r="M133" s="103" t="str">
        <f>IF(ISERROR(VLOOKUP(B133,'Plantilla publicacion'!$A$3:$P$490,16,0)),"NA",VLOOKUP(B133,'Plantilla publicacion'!$A$3:$P$490,16,0))</f>
        <v>PND 9_Ampliar los instrumentos de prevención / PND 16_Construir mecanismos de autorregulación que fortalezcan la protección de la competencia / PND 17_Sensibilizar en estos aspectos a los empresarios que utilizan plataformas digitales para sus nichos de mercado.</v>
      </c>
      <c r="N133" s="104" t="str">
        <f>VLOOKUP(B133,'Plantilla publicacion'!$A$3:$M$490,13,0)</f>
        <v>1000-DESPACHO DEL SUPERINTENDENTE DELEGADO PARA LA PROTECCIÓN DE LA COMPETENCIA</v>
      </c>
    </row>
    <row r="134" spans="1:14" ht="38.25" x14ac:dyDescent="0.25">
      <c r="A134" s="145" t="str">
        <f>VLOOKUP(B134,'Plantilla publicacion'!$A$3:$B$490,2,0)</f>
        <v>Actividad propia</v>
      </c>
      <c r="B134" s="6" t="s">
        <v>1180</v>
      </c>
      <c r="C134" s="200"/>
      <c r="D134" s="200">
        <f>VLOOKUP(B134,'Plantilla publicacion'!$A$3:$M$490,6,0)</f>
        <v>0</v>
      </c>
      <c r="E134" s="200"/>
      <c r="F134" s="200"/>
      <c r="G134" s="200" t="str">
        <f>VLOOKUP(B134,'Plantilla publicacion'!$A$3:$M$490,7,0)</f>
        <v>N/A</v>
      </c>
      <c r="H134" s="6" t="str">
        <f>VLOOKUP(B134,'Plantilla publicacion'!$A$3:$M$490,8,0)</f>
        <v>Diseñar la matriz de riesgos de colusión en contratación pública a partir de la identificación y análisis de los riesgos de colusión en contratación pública (Documento con la identificación de riesgos)</v>
      </c>
      <c r="I134" s="6">
        <f>VLOOKUP(B134,'Plantilla publicacion'!$A$3:$M$490,9,0)</f>
        <v>1</v>
      </c>
      <c r="J134" s="6" t="str">
        <f>VLOOKUP(B134,'Plantilla publicacion'!$A$3:$M$490,10,0)</f>
        <v>Númerica</v>
      </c>
      <c r="K134" s="7" t="str">
        <f>VLOOKUP(B134,'Plantilla publicacion'!$A$3:$M$490,11,0)</f>
        <v>2025-01-20</v>
      </c>
      <c r="L134" s="7" t="str">
        <f>VLOOKUP(B134,'Plantilla publicacion'!$A$3:$M$490,12,0)</f>
        <v>2025-06-27</v>
      </c>
      <c r="M134" s="58"/>
      <c r="N134" s="106" t="str">
        <f>VLOOKUP(B134,'Plantilla publicacion'!$A$3:$M$490,13,0)</f>
        <v>1000-DESPACHO DEL SUPERINTENDENTE DELEGADO PARA LA PROTECCIÓN DE LA COMPETENCIA</v>
      </c>
    </row>
    <row r="135" spans="1:14" ht="26.25" thickBot="1" x14ac:dyDescent="0.3">
      <c r="A135" s="146" t="str">
        <f>VLOOKUP(B135,'Plantilla publicacion'!$A$3:$B$490,2,0)</f>
        <v>Actividad propia</v>
      </c>
      <c r="B135" s="109" t="s">
        <v>1182</v>
      </c>
      <c r="C135" s="201"/>
      <c r="D135" s="201">
        <f>VLOOKUP(B135,'Plantilla publicacion'!$A$3:$M$490,6,0)</f>
        <v>0</v>
      </c>
      <c r="E135" s="201"/>
      <c r="F135" s="201"/>
      <c r="G135" s="201" t="str">
        <f>VLOOKUP(B135,'Plantilla publicacion'!$A$3:$M$490,7,0)</f>
        <v>N/A</v>
      </c>
      <c r="H135" s="109" t="str">
        <f>VLOOKUP(B135,'Plantilla publicacion'!$A$3:$M$490,8,0)</f>
        <v>Socializar la matriz con los grupos de valor externos (Soportes de la socialización de la matriz con las entidades)</v>
      </c>
      <c r="I135" s="109">
        <f>VLOOKUP(B135,'Plantilla publicacion'!$A$3:$M$490,9,0)</f>
        <v>1</v>
      </c>
      <c r="J135" s="109" t="str">
        <f>VLOOKUP(B135,'Plantilla publicacion'!$A$3:$M$490,10,0)</f>
        <v>Númerica</v>
      </c>
      <c r="K135" s="110" t="str">
        <f>VLOOKUP(B135,'Plantilla publicacion'!$A$3:$M$490,11,0)</f>
        <v>2025-07-01</v>
      </c>
      <c r="L135" s="110" t="str">
        <f>VLOOKUP(B135,'Plantilla publicacion'!$A$3:$M$490,12,0)</f>
        <v>2025-12-12</v>
      </c>
      <c r="M135" s="111"/>
      <c r="N135" s="112" t="str">
        <f>VLOOKUP(B135,'Plantilla publicacion'!$A$3:$M$490,13,0)</f>
        <v>1000-DESPACHO DEL SUPERINTENDENTE DELEGADO PARA LA PROTECCIÓN DE LA COMPETENCIA</v>
      </c>
    </row>
    <row r="136" spans="1:14" s="12" customFormat="1" ht="25.5" x14ac:dyDescent="0.25">
      <c r="A136" s="5" t="str">
        <f>VLOOKUP(B136,'Plantilla publicacion'!$A$3:$B$490,2,0)</f>
        <v>Producto</v>
      </c>
      <c r="B136" s="142" t="s">
        <v>1193</v>
      </c>
      <c r="C136" s="200" t="str">
        <f>VLOOKUP(B136,'Plantilla publicacion'!$A$3:$R$490,17,0)</f>
        <v>PND - 2-03-9-b- Seguridad humana y justicia social - Aprovechamiento de la propiedad intelectual / PES - Reindustrialización</v>
      </c>
      <c r="D136" s="200" t="str">
        <f>VLOOKUP(B136,'Plantilla publicacion'!$A$3:$M$490,6,0)</f>
        <v>58-Promover el enfoque preventivo, diferencial y territorial en el que hacer misional de la entidad</v>
      </c>
      <c r="E136" s="200"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6" s="200"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6" s="200" t="str">
        <f>VLOOKUP(B136,'Plantilla publicacion'!$A$3:$M$490,7,0)</f>
        <v>C-3599-0200-0005-53105b</v>
      </c>
      <c r="H136" s="15" t="str">
        <f>VLOOKUP(B136,'Plantilla publicacion'!$A$3:$M$490,8,0)</f>
        <v>Jornadas de Capacitación bajo la Estrategia Marcas de Paz, realizadas.
 (Informe consolidado de la ejecución de las jornadas)</v>
      </c>
      <c r="I136" s="15">
        <f>VLOOKUP(B136,'Plantilla publicacion'!$A$3:$M$490,9,0)</f>
        <v>100</v>
      </c>
      <c r="J136" s="15" t="str">
        <f>VLOOKUP(B136,'Plantilla publicacion'!$A$3:$M$490,10,0)</f>
        <v>Porcentual</v>
      </c>
      <c r="K136" s="187" t="str">
        <f>VLOOKUP(B136,'Plantilla publicacion'!$A$3:$M$490,11,0)</f>
        <v>2025-02-03</v>
      </c>
      <c r="L136" s="187" t="str">
        <f>VLOOKUP(B136,'Plantilla publicacion'!$A$3:$M$490,12,0)</f>
        <v>2025-12-19</v>
      </c>
      <c r="M136" s="15">
        <f>IF(ISERROR(VLOOKUP(B136,'Plantilla publicacion'!$A$3:$P$490,16,0)),"NA",VLOOKUP(B136,'Plantilla publicacion'!$A$3:$P$490,16,0))</f>
        <v>0</v>
      </c>
      <c r="N136" s="143" t="str">
        <f>VLOOKUP(B136,'Plantilla publicacion'!$A$3:$M$490,13,0)</f>
        <v>71-GRUPO DE TRABAJO DE FORMACION</v>
      </c>
    </row>
    <row r="137" spans="1:14" ht="38.25" x14ac:dyDescent="0.25">
      <c r="A137" s="13" t="str">
        <f>VLOOKUP(B137,'Plantilla publicacion'!$A$3:$B$490,2,0)</f>
        <v>Actividad propia</v>
      </c>
      <c r="B137" s="105" t="s">
        <v>1195</v>
      </c>
      <c r="C137" s="200"/>
      <c r="D137" s="200">
        <f>VLOOKUP(B137,'Plantilla publicacion'!$A$3:$M$490,6,0)</f>
        <v>0</v>
      </c>
      <c r="E137" s="200"/>
      <c r="F137" s="200"/>
      <c r="G137" s="200" t="str">
        <f>VLOOKUP(B137,'Plantilla publicacion'!$A$3:$M$490,7,0)</f>
        <v>N/A</v>
      </c>
      <c r="H137" s="6" t="str">
        <f>VLOOKUP(B137,'Plantilla publicacion'!$A$3:$M$490,8,0)</f>
        <v>Definir, en coordinación con el Despacho de la Superintendente de PI, el contenido temático que será abordado en las jornadas de capacitación y los aportes a la proyección mensual del número de jornadas a realizar. (Documento con las definiciones)</v>
      </c>
      <c r="I137" s="6">
        <f>VLOOKUP(B137,'Plantilla publicacion'!$A$3:$M$490,9,0)</f>
        <v>1</v>
      </c>
      <c r="J137" s="6" t="str">
        <f>VLOOKUP(B137,'Plantilla publicacion'!$A$3:$M$490,10,0)</f>
        <v>Númerica</v>
      </c>
      <c r="K137" s="7" t="str">
        <f>VLOOKUP(B137,'Plantilla publicacion'!$A$3:$M$490,11,0)</f>
        <v>2025-02-03</v>
      </c>
      <c r="L137" s="7" t="str">
        <f>VLOOKUP(B137,'Plantilla publicacion'!$A$3:$M$490,12,0)</f>
        <v>2025-03-28</v>
      </c>
      <c r="M137" s="58"/>
      <c r="N137" s="106" t="str">
        <f>VLOOKUP(B137,'Plantilla publicacion'!$A$3:$M$490,13,0)</f>
        <v>71-GRUPO DE TRABAJO DE FORMACION</v>
      </c>
    </row>
    <row r="138" spans="1:14" x14ac:dyDescent="0.25">
      <c r="A138" s="13" t="str">
        <f>VLOOKUP(B138,'Plantilla publicacion'!$A$3:$B$490,2,0)</f>
        <v>Actividad propia</v>
      </c>
      <c r="B138" s="105" t="s">
        <v>1197</v>
      </c>
      <c r="C138" s="200"/>
      <c r="D138" s="200">
        <f>VLOOKUP(B138,'Plantilla publicacion'!$A$3:$M$490,6,0)</f>
        <v>0</v>
      </c>
      <c r="E138" s="200"/>
      <c r="F138" s="200"/>
      <c r="G138" s="200" t="str">
        <f>VLOOKUP(B138,'Plantilla publicacion'!$A$3:$M$490,7,0)</f>
        <v>N/A</v>
      </c>
      <c r="H138" s="6" t="str">
        <f>VLOOKUP(B138,'Plantilla publicacion'!$A$3:$M$490,8,0)</f>
        <v>Realizar las jornadas de capacitación. (Matriz de gestión de jornadas realizadas)</v>
      </c>
      <c r="I138" s="6">
        <f>VLOOKUP(B138,'Plantilla publicacion'!$A$3:$M$490,9,0)</f>
        <v>30</v>
      </c>
      <c r="J138" s="6" t="str">
        <f>VLOOKUP(B138,'Plantilla publicacion'!$A$3:$M$490,10,0)</f>
        <v>Númerica</v>
      </c>
      <c r="K138" s="7" t="str">
        <f>VLOOKUP(B138,'Plantilla publicacion'!$A$3:$M$490,11,0)</f>
        <v>2025-04-01</v>
      </c>
      <c r="L138" s="7" t="str">
        <f>VLOOKUP(B138,'Plantilla publicacion'!$A$3:$M$490,12,0)</f>
        <v>2025-12-05</v>
      </c>
      <c r="M138" s="58"/>
      <c r="N138" s="106" t="str">
        <f>VLOOKUP(B138,'Plantilla publicacion'!$A$3:$M$490,13,0)</f>
        <v>71-GRUPO DE TRABAJO DE FORMACION</v>
      </c>
    </row>
    <row r="139" spans="1:14" ht="15.75" thickBot="1" x14ac:dyDescent="0.3">
      <c r="A139" s="13" t="str">
        <f>VLOOKUP(B139,'Plantilla publicacion'!$A$3:$B$490,2,0)</f>
        <v>Actividad propia</v>
      </c>
      <c r="B139" s="107" t="s">
        <v>1198</v>
      </c>
      <c r="C139" s="201"/>
      <c r="D139" s="201">
        <f>VLOOKUP(B139,'Plantilla publicacion'!$A$3:$M$490,6,0)</f>
        <v>0</v>
      </c>
      <c r="E139" s="201"/>
      <c r="F139" s="201"/>
      <c r="G139" s="201" t="str">
        <f>VLOOKUP(B139,'Plantilla publicacion'!$A$3:$M$490,7,0)</f>
        <v>N/A</v>
      </c>
      <c r="H139" s="109" t="str">
        <f>VLOOKUP(B139,'Plantilla publicacion'!$A$3:$M$490,8,0)</f>
        <v>Elaborar informes trimestrales de las jornadas de capacitación realizadas. (Informe)</v>
      </c>
      <c r="I139" s="109">
        <f>VLOOKUP(B139,'Plantilla publicacion'!$A$3:$M$490,9,0)</f>
        <v>3</v>
      </c>
      <c r="J139" s="109" t="str">
        <f>VLOOKUP(B139,'Plantilla publicacion'!$A$3:$M$490,10,0)</f>
        <v>Númerica</v>
      </c>
      <c r="K139" s="110" t="str">
        <f>VLOOKUP(B139,'Plantilla publicacion'!$A$3:$M$490,11,0)</f>
        <v>2025-04-01</v>
      </c>
      <c r="L139" s="110" t="str">
        <f>VLOOKUP(B139,'Plantilla publicacion'!$A$3:$M$490,12,0)</f>
        <v>2025-12-19</v>
      </c>
      <c r="M139" s="111"/>
      <c r="N139" s="112" t="str">
        <f>VLOOKUP(B139,'Plantilla publicacion'!$A$3:$M$490,13,0)</f>
        <v>71-GRUPO DE TRABAJO DE FORMACION</v>
      </c>
    </row>
    <row r="140" spans="1:14" s="12" customFormat="1" ht="25.5" x14ac:dyDescent="0.25">
      <c r="A140" s="5" t="str">
        <f>VLOOKUP(B140,'Plantilla publicacion'!$A$3:$B$490,2,0)</f>
        <v>Producto</v>
      </c>
      <c r="B140" s="15" t="s">
        <v>1207</v>
      </c>
      <c r="C140" s="200" t="str">
        <f>VLOOKUP(B140,'Plantilla publicacion'!$A$3:$R$490,17,0)</f>
        <v>PND - 5-31-5-d- Convergencia regional - Gobierno digital para la gente / PES - Transformación Institucional</v>
      </c>
      <c r="D140" s="200" t="str">
        <f>VLOOKUP(B140,'Plantilla publicacion'!$A$3:$M$490,6,0)</f>
        <v>62-Fortalecer la infraestructura, uso y aprovechamiento de las tecnologías de la información, para optimizar la capacidad institucional</v>
      </c>
      <c r="E140" s="200"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40" s="200"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0" s="200" t="str">
        <f>VLOOKUP(B140,'Plantilla publicacion'!$A$3:$M$490,7,0)</f>
        <v>C-3599-0200-0005-53105b</v>
      </c>
      <c r="H140" s="15" t="str">
        <f>VLOOKUP(B140,'Plantilla publicacion'!$A$3:$M$490,8,0)</f>
        <v>Plataforma del Campus virtual accesible conforme a los estándares WCAG 2.1 nivel AA implementada (Informe consolidado de la implementación)</v>
      </c>
      <c r="I140" s="15">
        <f>VLOOKUP(B140,'Plantilla publicacion'!$A$3:$M$490,9,0)</f>
        <v>100</v>
      </c>
      <c r="J140" s="15" t="str">
        <f>VLOOKUP(B140,'Plantilla publicacion'!$A$3:$M$490,10,0)</f>
        <v>Porcentual</v>
      </c>
      <c r="K140" s="187" t="str">
        <f>VLOOKUP(B140,'Plantilla publicacion'!$A$3:$M$490,11,0)</f>
        <v>2025-02-17</v>
      </c>
      <c r="L140" s="187" t="str">
        <f>VLOOKUP(B140,'Plantilla publicacion'!$A$3:$M$490,12,0)</f>
        <v>2025-12-12</v>
      </c>
      <c r="M140" s="15">
        <f>IF(ISERROR(VLOOKUP(B140,'Plantilla publicacion'!$A$3:$P$490,16,0)),"NA",VLOOKUP(B140,'Plantilla publicacion'!$A$3:$P$490,16,0))</f>
        <v>0</v>
      </c>
      <c r="N140" s="15" t="str">
        <f>VLOOKUP(B140,'Plantilla publicacion'!$A$3:$M$490,13,0)</f>
        <v>71-GRUPO DE TRABAJO DE FORMACION</v>
      </c>
    </row>
    <row r="141" spans="1:14" s="12" customFormat="1" ht="25.5" x14ac:dyDescent="0.25">
      <c r="A141" s="13" t="str">
        <f>VLOOKUP(B141,'Plantilla publicacion'!$A$3:$B$490,2,0)</f>
        <v>Actividad propia</v>
      </c>
      <c r="B141" s="6" t="s">
        <v>1208</v>
      </c>
      <c r="C141" s="200"/>
      <c r="D141" s="200">
        <f>VLOOKUP(B141,'Plantilla publicacion'!$A$3:$M$490,6,0)</f>
        <v>0</v>
      </c>
      <c r="E141" s="200"/>
      <c r="F141" s="200"/>
      <c r="G141" s="200" t="str">
        <f>VLOOKUP(B141,'Plantilla publicacion'!$A$3:$M$490,7,0)</f>
        <v>N/A</v>
      </c>
      <c r="H141" s="6" t="str">
        <f>VLOOKUP(B141,'Plantilla publicacion'!$A$3:$M$490,8,0)</f>
        <v>Elaborar un diagnóstico de los aspectos que requieren ser implementados en accesibilidad de la plataforma del campus virtual. (Informe de diagnóstico).</v>
      </c>
      <c r="I141" s="6">
        <f>VLOOKUP(B141,'Plantilla publicacion'!$A$3:$M$490,9,0)</f>
        <v>1</v>
      </c>
      <c r="J141" s="6" t="str">
        <f>VLOOKUP(B141,'Plantilla publicacion'!$A$3:$M$490,10,0)</f>
        <v>Númerica</v>
      </c>
      <c r="K141" s="7" t="str">
        <f>VLOOKUP(B141,'Plantilla publicacion'!$A$3:$M$490,11,0)</f>
        <v>2025-02-17</v>
      </c>
      <c r="L141" s="7" t="str">
        <f>VLOOKUP(B141,'Plantilla publicacion'!$A$3:$M$490,12,0)</f>
        <v>2025-07-15</v>
      </c>
      <c r="M141" s="58"/>
      <c r="N141" s="17" t="str">
        <f>VLOOKUP(B141,'Plantilla publicacion'!$A$3:$M$490,13,0)</f>
        <v>71-GRUPO DE TRABAJO DE FORMACION</v>
      </c>
    </row>
    <row r="142" spans="1:14" s="12" customFormat="1" ht="25.5" x14ac:dyDescent="0.25">
      <c r="A142" s="13" t="str">
        <f>VLOOKUP(B142,'Plantilla publicacion'!$A$3:$B$490,2,0)</f>
        <v>Actividad propia</v>
      </c>
      <c r="B142" s="6" t="s">
        <v>1209</v>
      </c>
      <c r="C142" s="200"/>
      <c r="D142" s="200">
        <f>VLOOKUP(B142,'Plantilla publicacion'!$A$3:$M$490,6,0)</f>
        <v>0</v>
      </c>
      <c r="E142" s="200"/>
      <c r="F142" s="200"/>
      <c r="G142" s="200" t="str">
        <f>VLOOKUP(B142,'Plantilla publicacion'!$A$3:$M$490,7,0)</f>
        <v>N/A</v>
      </c>
      <c r="H142" s="6" t="str">
        <f>VLOOKUP(B142,'Plantilla publicacion'!$A$3:$M$490,8,0)</f>
        <v>Elaborar un plan de trabajo para la implementación de accesibilidad del campus virtual. (Plan de trabajo).</v>
      </c>
      <c r="I142" s="6">
        <f>VLOOKUP(B142,'Plantilla publicacion'!$A$3:$M$490,9,0)</f>
        <v>1</v>
      </c>
      <c r="J142" s="6" t="str">
        <f>VLOOKUP(B142,'Plantilla publicacion'!$A$3:$M$490,10,0)</f>
        <v>Númerica</v>
      </c>
      <c r="K142" s="7" t="str">
        <f>VLOOKUP(B142,'Plantilla publicacion'!$A$3:$M$490,11,0)</f>
        <v>2025-03-17</v>
      </c>
      <c r="L142" s="7" t="str">
        <f>VLOOKUP(B142,'Plantilla publicacion'!$A$3:$M$490,12,0)</f>
        <v>2025-07-31</v>
      </c>
      <c r="M142" s="58"/>
      <c r="N142" s="17" t="str">
        <f>VLOOKUP(B142,'Plantilla publicacion'!$A$3:$M$490,13,0)</f>
        <v>71-GRUPO DE TRABAJO DE FORMACION</v>
      </c>
    </row>
    <row r="143" spans="1:14" s="12" customFormat="1" ht="25.5" x14ac:dyDescent="0.25">
      <c r="A143" s="13" t="str">
        <f>VLOOKUP(B143,'Plantilla publicacion'!$A$3:$B$490,2,0)</f>
        <v>Actividad propia</v>
      </c>
      <c r="B143" s="6" t="s">
        <v>1210</v>
      </c>
      <c r="C143" s="200"/>
      <c r="D143" s="200">
        <f>VLOOKUP(B143,'Plantilla publicacion'!$A$3:$M$490,6,0)</f>
        <v>0</v>
      </c>
      <c r="E143" s="200"/>
      <c r="F143" s="200"/>
      <c r="G143" s="200" t="str">
        <f>VLOOKUP(B143,'Plantilla publicacion'!$A$3:$M$490,7,0)</f>
        <v>N/A</v>
      </c>
      <c r="H143" s="6" t="str">
        <f>VLOOKUP(B143,'Plantilla publicacion'!$A$3:$M$490,8,0)</f>
        <v>Ejecutar el plan de trabajo  para la implementación de accesibilidad de la plataforma del campus virtual. (Reporte de avance de la ejecución del plan de trabajo).</v>
      </c>
      <c r="I143" s="6">
        <f>VLOOKUP(B143,'Plantilla publicacion'!$A$3:$M$490,9,0)</f>
        <v>100</v>
      </c>
      <c r="J143" s="6" t="str">
        <f>VLOOKUP(B143,'Plantilla publicacion'!$A$3:$M$490,10,0)</f>
        <v>Porcentual</v>
      </c>
      <c r="K143" s="7" t="str">
        <f>VLOOKUP(B143,'Plantilla publicacion'!$A$3:$M$490,11,0)</f>
        <v>2025-04-01</v>
      </c>
      <c r="L143" s="7" t="str">
        <f>VLOOKUP(B143,'Plantilla publicacion'!$A$3:$M$490,12,0)</f>
        <v>2025-12-05</v>
      </c>
      <c r="M143" s="58"/>
      <c r="N143" s="17" t="str">
        <f>VLOOKUP(B143,'Plantilla publicacion'!$A$3:$M$490,13,0)</f>
        <v>71-GRUPO DE TRABAJO DE FORMACION</v>
      </c>
    </row>
    <row r="144" spans="1:14" ht="26.25" thickBot="1" x14ac:dyDescent="0.3">
      <c r="A144" s="13" t="str">
        <f>VLOOKUP(B144,'Plantilla publicacion'!$A$3:$B$490,2,0)</f>
        <v>Actividad propia</v>
      </c>
      <c r="B144" s="11" t="s">
        <v>1211</v>
      </c>
      <c r="C144" s="200"/>
      <c r="D144" s="200">
        <f>VLOOKUP(B144,'Plantilla publicacion'!$A$3:$M$490,6,0)</f>
        <v>0</v>
      </c>
      <c r="E144" s="200"/>
      <c r="F144" s="200"/>
      <c r="G144" s="200" t="str">
        <f>VLOOKUP(B144,'Plantilla publicacion'!$A$3:$M$490,7,0)</f>
        <v>N/A</v>
      </c>
      <c r="H144" s="11" t="str">
        <f>VLOOKUP(B144,'Plantilla publicacion'!$A$3:$M$490,8,0)</f>
        <v>Elaborar informe de resultados de la accesibilidad de la plataforma del campus virtual. (Informe consolidado de la  accesibilidad)</v>
      </c>
      <c r="I144" s="11">
        <f>VLOOKUP(B144,'Plantilla publicacion'!$A$3:$M$490,9,0)</f>
        <v>1</v>
      </c>
      <c r="J144" s="11" t="str">
        <f>VLOOKUP(B144,'Plantilla publicacion'!$A$3:$M$490,10,0)</f>
        <v>Númerica</v>
      </c>
      <c r="K144" s="113" t="str">
        <f>VLOOKUP(B144,'Plantilla publicacion'!$A$3:$M$490,11,0)</f>
        <v>2025-12-01</v>
      </c>
      <c r="L144" s="113" t="str">
        <f>VLOOKUP(B144,'Plantilla publicacion'!$A$3:$M$490,12,0)</f>
        <v>2025-12-12</v>
      </c>
      <c r="M144" s="114"/>
      <c r="N144" s="115" t="str">
        <f>VLOOKUP(B144,'Plantilla publicacion'!$A$3:$M$490,13,0)</f>
        <v>71-GRUPO DE TRABAJO DE FORMACION</v>
      </c>
    </row>
    <row r="145" spans="1:14" s="12" customFormat="1" ht="51" x14ac:dyDescent="0.25">
      <c r="A145" s="5" t="str">
        <f>VLOOKUP(B145,'Plantilla publicacion'!$A$3:$B$490,2,0)</f>
        <v>Producto</v>
      </c>
      <c r="B145" s="101" t="s">
        <v>1212</v>
      </c>
      <c r="C145" s="199" t="str">
        <f>VLOOKUP(B145,'Plantilla publicacion'!$A$3:$R$490,17,0)</f>
        <v>PND - 4-04-1-c- Transformación productiva, internacionalización y acción climática - Políticas de competencia, consumidor e infraestructura de la calidad modernas / PES - Reindustrialización</v>
      </c>
      <c r="D145" s="199" t="str">
        <f>VLOOKUP(B145,'Plantilla publicacion'!$A$3:$M$490,6,0)</f>
        <v>58-Promover el enfoque preventivo, diferencial y territorial en el que hacer misional de la entidad</v>
      </c>
      <c r="E145" s="199"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199"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199" t="str">
        <f>VLOOKUP(B145,'Plantilla publicacion'!$A$3:$M$490,7,0)</f>
        <v>C-3599-0200-0005-53105b</v>
      </c>
      <c r="H145" s="103" t="str">
        <f>VLOOKUP(B145,'Plantilla publicacion'!$A$3:$M$490,8,0)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45" s="103">
        <f>VLOOKUP(B145,'Plantilla publicacion'!$A$3:$M$490,9,0)</f>
        <v>290</v>
      </c>
      <c r="J145" s="103" t="str">
        <f>VLOOKUP(B145,'Plantilla publicacion'!$A$3:$M$490,10,0)</f>
        <v>Númerica</v>
      </c>
      <c r="K145" s="188" t="str">
        <f>VLOOKUP(B145,'Plantilla publicacion'!$A$3:$M$490,11,0)</f>
        <v>2025-03-01</v>
      </c>
      <c r="L145" s="188" t="str">
        <f>VLOOKUP(B145,'Plantilla publicacion'!$A$3:$M$490,12,0)</f>
        <v>2025-12-12</v>
      </c>
      <c r="M145" s="15" t="str">
        <f>IF(ISERROR(VLOOKUP(B145,'Plantilla publicacion'!$A$3:$P$490,16,0)),"NA",VLOOKUP(B145,'Plantilla publicacion'!$A$3:$P$490,16,0))</f>
        <v>PES_20230188 / PEI_21</v>
      </c>
      <c r="N145" s="104" t="str">
        <f>VLOOKUP(B145,'Plantilla publicacion'!$A$3:$M$490,13,0)</f>
        <v>71-GRUPO DE TRABAJO DE FORMACION</v>
      </c>
    </row>
    <row r="146" spans="1:14" s="12" customFormat="1" ht="51" x14ac:dyDescent="0.25">
      <c r="A146" s="13" t="str">
        <f>VLOOKUP(B146,'Plantilla publicacion'!$A$3:$B$490,2,0)</f>
        <v>Actividad propia</v>
      </c>
      <c r="B146" s="105" t="s">
        <v>1213</v>
      </c>
      <c r="C146" s="200"/>
      <c r="D146" s="200">
        <f>VLOOKUP(B146,'Plantilla publicacion'!$A$3:$M$490,6,0)</f>
        <v>0</v>
      </c>
      <c r="E146" s="200"/>
      <c r="F146" s="200"/>
      <c r="G146" s="200" t="str">
        <f>VLOOKUP(B146,'Plantilla publicacion'!$A$3:$M$490,7,0)</f>
        <v>N/A</v>
      </c>
      <c r="H146" s="6" t="str">
        <f>VLOOKUP(B146,'Plantilla publicacion'!$A$3:$M$490,8,0)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I146" s="6">
        <f>VLOOKUP(B146,'Plantilla publicacion'!$A$3:$M$490,9,0)</f>
        <v>290</v>
      </c>
      <c r="J146" s="6" t="str">
        <f>VLOOKUP(B146,'Plantilla publicacion'!$A$3:$M$490,10,0)</f>
        <v>Númerica</v>
      </c>
      <c r="K146" s="7" t="str">
        <f>VLOOKUP(B146,'Plantilla publicacion'!$A$3:$M$490,11,0)</f>
        <v>2025-03-01</v>
      </c>
      <c r="L146" s="7" t="str">
        <f>VLOOKUP(B146,'Plantilla publicacion'!$A$3:$M$490,12,0)</f>
        <v>2025-12-12</v>
      </c>
      <c r="M146" s="58"/>
      <c r="N146" s="106" t="str">
        <f>VLOOKUP(B146,'Plantilla publicacion'!$A$3:$M$490,13,0)</f>
        <v>71-GRUPO DE TRABAJO DE FORMACION</v>
      </c>
    </row>
    <row r="147" spans="1:14" s="12" customFormat="1" ht="39" thickBot="1" x14ac:dyDescent="0.3">
      <c r="A147" s="13" t="str">
        <f>VLOOKUP(B147,'Plantilla publicacion'!$A$3:$B$490,2,0)</f>
        <v>Actividad propia</v>
      </c>
      <c r="B147" s="107" t="s">
        <v>1214</v>
      </c>
      <c r="C147" s="201"/>
      <c r="D147" s="201">
        <f>VLOOKUP(B147,'Plantilla publicacion'!$A$3:$M$490,6,0)</f>
        <v>0</v>
      </c>
      <c r="E147" s="201"/>
      <c r="F147" s="201"/>
      <c r="G147" s="201" t="str">
        <f>VLOOKUP(B147,'Plantilla publicacion'!$A$3:$M$490,7,0)</f>
        <v>N/A</v>
      </c>
      <c r="H147" s="109" t="str">
        <f>VLOOKUP(B147,'Plantilla publicacion'!$A$3:$M$490,8,0)</f>
        <v>Elaborar informe final de las Jornadas de Formación (Capacitaciones, Sensibilizaciones, Jornada de Información) en Metrología Legal y Reglamentos Técnicos. (Informe final con resultados de la actividad, elaborado).</v>
      </c>
      <c r="I147" s="109">
        <f>VLOOKUP(B147,'Plantilla publicacion'!$A$3:$M$490,9,0)</f>
        <v>1</v>
      </c>
      <c r="J147" s="109" t="str">
        <f>VLOOKUP(B147,'Plantilla publicacion'!$A$3:$M$490,10,0)</f>
        <v>Númerica</v>
      </c>
      <c r="K147" s="110" t="str">
        <f>VLOOKUP(B147,'Plantilla publicacion'!$A$3:$M$490,11,0)</f>
        <v>2025-12-01</v>
      </c>
      <c r="L147" s="110" t="str">
        <f>VLOOKUP(B147,'Plantilla publicacion'!$A$3:$M$490,12,0)</f>
        <v>2025-12-12</v>
      </c>
      <c r="M147" s="111"/>
      <c r="N147" s="112" t="str">
        <f>VLOOKUP(B147,'Plantilla publicacion'!$A$3:$M$490,13,0)</f>
        <v>71-GRUPO DE TRABAJO DE FORMACION</v>
      </c>
    </row>
    <row r="148" spans="1:14" s="12" customFormat="1" ht="38.25" x14ac:dyDescent="0.25">
      <c r="A148" s="5" t="str">
        <f>VLOOKUP(B148,'Plantilla publicacion'!$A$3:$B$490,2,0)</f>
        <v>Producto</v>
      </c>
      <c r="B148" s="15" t="s">
        <v>1232</v>
      </c>
      <c r="C148" s="200" t="str">
        <f>VLOOKUP(B148,'Plantilla publicacion'!$A$3:$R$490,17,0)</f>
        <v>PND - 4-04-1-c- Transformación productiva, internacionalización y acción climática - Políticas de competencia, consumidor e infraestructura de la calidad modernas / PES - Reindustrialización</v>
      </c>
      <c r="D148" s="200" t="str">
        <f>VLOOKUP(B148,'Plantilla publicacion'!$A$3:$M$490,6,0)</f>
        <v>58-Promover el enfoque preventivo, diferencial y territorial en el que hacer misional de la entidad</v>
      </c>
      <c r="E148" s="200"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8" s="200"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8" s="200" t="str">
        <f>VLOOKUP(B148,'Plantilla publicacion'!$A$3:$M$490,7,0)</f>
        <v>C-3503-0200-0016-40401c</v>
      </c>
      <c r="H148" s="15" t="str">
        <f>VLOOKUP(B148,'Plantilla publicacion'!$A$3:$M$490,8,0)</f>
        <v>Campañas de control preventivo en los sectores eléctrico, seguridad vial, hogar y construcción e hidrocarburos, realizadas</v>
      </c>
      <c r="I148" s="15">
        <f>VLOOKUP(B148,'Plantilla publicacion'!$A$3:$M$490,9,0)</f>
        <v>4</v>
      </c>
      <c r="J148" s="15" t="str">
        <f>VLOOKUP(B148,'Plantilla publicacion'!$A$3:$M$490,10,0)</f>
        <v>Númerica</v>
      </c>
      <c r="K148" s="187" t="str">
        <f>VLOOKUP(B148,'Plantilla publicacion'!$A$3:$M$490,11,0)</f>
        <v>2025-01-13</v>
      </c>
      <c r="L148" s="187" t="str">
        <f>VLOOKUP(B148,'Plantilla publicacion'!$A$3:$M$490,12,0)</f>
        <v>2025-12-31</v>
      </c>
      <c r="M148" s="15" t="str">
        <f>IF(ISERROR(VLOOKUP(B148,'Plantilla publicacion'!$A$3:$P$490,16,0)),"NA",VLOOKUP(B148,'Plantilla publicacion'!$A$3:$P$490,16,0))</f>
        <v>PND_10_Fortalecer las actividades de inspección, vigilancia y control</v>
      </c>
      <c r="N148" s="15" t="str">
        <f>VLOOKUP(B148,'Plantilla publicacion'!$A$3:$M$490,13,0)</f>
        <v>6000-DESPACHO DEL SUPERINTENDENTE DELEGADO PARA EL CONTROL Y VERIFICACIÓN DE REGLAMENTOS TÉCNICOS Y METROLOGÍA LEGAL</v>
      </c>
    </row>
    <row r="149" spans="1:14" s="12" customFormat="1" ht="51" x14ac:dyDescent="0.25">
      <c r="A149" s="13" t="str">
        <f>VLOOKUP(B149,'Plantilla publicacion'!$A$3:$B$490,2,0)</f>
        <v>Actividad propia</v>
      </c>
      <c r="B149" s="6" t="s">
        <v>1234</v>
      </c>
      <c r="C149" s="200"/>
      <c r="D149" s="200">
        <f>VLOOKUP(B149,'Plantilla publicacion'!$A$3:$M$490,6,0)</f>
        <v>0</v>
      </c>
      <c r="E149" s="200"/>
      <c r="F149" s="200"/>
      <c r="G149" s="200" t="str">
        <f>VLOOKUP(B149,'Plantilla publicacion'!$A$3:$M$490,7,0)</f>
        <v>N/A</v>
      </c>
      <c r="H149" s="6" t="str">
        <f>VLOOKUP(B149,'Plantilla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9" s="6">
        <f>VLOOKUP(B149,'Plantilla publicacion'!$A$3:$M$490,9,0)</f>
        <v>1</v>
      </c>
      <c r="J149" s="6" t="str">
        <f>VLOOKUP(B149,'Plantilla publicacion'!$A$3:$M$490,10,0)</f>
        <v>Númerica</v>
      </c>
      <c r="K149" s="7" t="str">
        <f>VLOOKUP(B149,'Plantilla publicacion'!$A$3:$M$490,11,0)</f>
        <v>2025-01-13</v>
      </c>
      <c r="L149" s="7" t="str">
        <f>VLOOKUP(B149,'Plantilla publicacion'!$A$3:$M$490,12,0)</f>
        <v>2025-08-28</v>
      </c>
      <c r="M149" s="58"/>
      <c r="N149" s="17" t="str">
        <f>VLOOKUP(B149,'Plantilla publicacion'!$A$3:$M$490,13,0)</f>
        <v>6000-DESPACHO DEL SUPERINTENDENTE DELEGADO PARA EL CONTROL Y VERIFICACIÓN DE REGLAMENTOS TÉCNICOS Y METROLOGÍA LEGAL</v>
      </c>
    </row>
    <row r="150" spans="1:14" s="12" customFormat="1" ht="38.25" x14ac:dyDescent="0.25">
      <c r="A150" s="13" t="str">
        <f>VLOOKUP(B150,'Plantilla publicacion'!$A$3:$B$490,2,0)</f>
        <v>Actividad propia</v>
      </c>
      <c r="B150" s="6" t="s">
        <v>1236</v>
      </c>
      <c r="C150" s="200"/>
      <c r="D150" s="200">
        <f>VLOOKUP(B150,'Plantilla publicacion'!$A$3:$M$490,6,0)</f>
        <v>0</v>
      </c>
      <c r="E150" s="200"/>
      <c r="F150" s="200"/>
      <c r="G150" s="200" t="str">
        <f>VLOOKUP(B150,'Plantilla publicacion'!$A$3:$M$490,7,0)</f>
        <v>N/A</v>
      </c>
      <c r="H150" s="6" t="str">
        <f>VLOOKUP(B150,'Plantilla publicacion'!$A$3:$M$490,8,0)</f>
        <v>Establecer el cronograma de visitas y requerimientos de cada una de las campañas en los sectores definidos (Cronograma)</v>
      </c>
      <c r="I150" s="6">
        <f>VLOOKUP(B150,'Plantilla publicacion'!$A$3:$M$490,9,0)</f>
        <v>1</v>
      </c>
      <c r="J150" s="6" t="str">
        <f>VLOOKUP(B150,'Plantilla publicacion'!$A$3:$M$490,10,0)</f>
        <v>Númerica</v>
      </c>
      <c r="K150" s="7" t="str">
        <f>VLOOKUP(B150,'Plantilla publicacion'!$A$3:$M$490,11,0)</f>
        <v>2025-01-13</v>
      </c>
      <c r="L150" s="7" t="str">
        <f>VLOOKUP(B150,'Plantilla publicacion'!$A$3:$M$490,12,0)</f>
        <v>2025-12-31</v>
      </c>
      <c r="M150" s="58"/>
      <c r="N150" s="17" t="str">
        <f>VLOOKUP(B150,'Plantilla publicacion'!$A$3:$M$490,13,0)</f>
        <v>6000-DESPACHO DEL SUPERINTENDENTE DELEGADO PARA EL CONTROL Y VERIFICACIÓN DE REGLAMENTOS TÉCNICOS Y METROLOGÍA LEGAL</v>
      </c>
    </row>
    <row r="151" spans="1:14" s="12" customFormat="1" ht="38.25" x14ac:dyDescent="0.25">
      <c r="A151" s="13" t="str">
        <f>VLOOKUP(B151,'Plantilla publicacion'!$A$3:$B$490,2,0)</f>
        <v>Actividad propia</v>
      </c>
      <c r="B151" s="6" t="s">
        <v>1238</v>
      </c>
      <c r="C151" s="200"/>
      <c r="D151" s="200">
        <f>VLOOKUP(B151,'Plantilla publicacion'!$A$3:$M$490,6,0)</f>
        <v>0</v>
      </c>
      <c r="E151" s="200"/>
      <c r="F151" s="200"/>
      <c r="G151" s="200" t="str">
        <f>VLOOKUP(B151,'Plantilla publicacion'!$A$3:$M$490,7,0)</f>
        <v>N/A</v>
      </c>
      <c r="H151" s="6" t="str">
        <f>VLOOKUP(B151,'Plantilla publicacion'!$A$3:$M$490,8,0)</f>
        <v>Ejecutar el cronograma de visitas y requerimientos (Seguimiento al cronograma y evidencias de ejecución)</v>
      </c>
      <c r="I151" s="6">
        <f>VLOOKUP(B151,'Plantilla publicacion'!$A$3:$M$490,9,0)</f>
        <v>100</v>
      </c>
      <c r="J151" s="6" t="str">
        <f>VLOOKUP(B151,'Plantilla publicacion'!$A$3:$M$490,10,0)</f>
        <v>Porcentual</v>
      </c>
      <c r="K151" s="7" t="str">
        <f>VLOOKUP(B151,'Plantilla publicacion'!$A$3:$M$490,11,0)</f>
        <v>2025-01-13</v>
      </c>
      <c r="L151" s="7" t="str">
        <f>VLOOKUP(B151,'Plantilla publicacion'!$A$3:$M$490,12,0)</f>
        <v>2025-12-31</v>
      </c>
      <c r="M151" s="58"/>
      <c r="N151" s="17" t="str">
        <f>VLOOKUP(B151,'Plantilla publicacion'!$A$3:$M$490,13,0)</f>
        <v>6000-DESPACHO DEL SUPERINTENDENTE DELEGADO PARA EL CONTROL Y VERIFICACIÓN DE REGLAMENTOS TÉCNICOS Y METROLOGÍA LEGAL</v>
      </c>
    </row>
    <row r="152" spans="1:14" s="12" customFormat="1" ht="39" thickBot="1" x14ac:dyDescent="0.3">
      <c r="A152" s="13" t="str">
        <f>VLOOKUP(B152,'Plantilla publicacion'!$A$3:$B$490,2,0)</f>
        <v>Actividad propia</v>
      </c>
      <c r="B152" s="11" t="s">
        <v>1240</v>
      </c>
      <c r="C152" s="200"/>
      <c r="D152" s="200">
        <f>VLOOKUP(B152,'Plantilla publicacion'!$A$3:$M$490,6,0)</f>
        <v>0</v>
      </c>
      <c r="E152" s="200"/>
      <c r="F152" s="200"/>
      <c r="G152" s="200" t="str">
        <f>VLOOKUP(B152,'Plantilla publicacion'!$A$3:$M$490,7,0)</f>
        <v>N/A</v>
      </c>
      <c r="H152" s="11" t="str">
        <f>VLOOKUP(B152,'Plantilla publicacion'!$A$3:$M$490,8,0)</f>
        <v>Evaluar el resultado de las campañas (Informe de resultados de la campaña)</v>
      </c>
      <c r="I152" s="11">
        <f>VLOOKUP(B152,'Plantilla publicacion'!$A$3:$M$490,9,0)</f>
        <v>1</v>
      </c>
      <c r="J152" s="11" t="str">
        <f>VLOOKUP(B152,'Plantilla publicacion'!$A$3:$M$490,10,0)</f>
        <v>Númerica</v>
      </c>
      <c r="K152" s="113" t="str">
        <f>VLOOKUP(B152,'Plantilla publicacion'!$A$3:$M$490,11,0)</f>
        <v>2025-01-13</v>
      </c>
      <c r="L152" s="113" t="str">
        <f>VLOOKUP(B152,'Plantilla publicacion'!$A$3:$M$490,12,0)</f>
        <v>2025-12-31</v>
      </c>
      <c r="M152" s="114"/>
      <c r="N152" s="115" t="str">
        <f>VLOOKUP(B152,'Plantilla publicacion'!$A$3:$M$490,13,0)</f>
        <v>6000-DESPACHO DEL SUPERINTENDENTE DELEGADO PARA EL CONTROL Y VERIFICACIÓN DE REGLAMENTOS TÉCNICOS Y METROLOGÍA LEGAL</v>
      </c>
    </row>
    <row r="153" spans="1:14" s="12" customFormat="1" ht="63.75" customHeight="1" x14ac:dyDescent="0.25">
      <c r="A153" s="5" t="str">
        <f>VLOOKUP(B153,'Plantilla publicacion'!$A$3:$B$490,2,0)</f>
        <v>Producto</v>
      </c>
      <c r="B153" s="101" t="s">
        <v>1242</v>
      </c>
      <c r="C153" s="199" t="str">
        <f>VLOOKUP(B153,'Plantilla publicacion'!$A$3:$R$490,17,0)</f>
        <v>PND - 4-04-1-c- Transformación productiva, internacionalización y acción climática - Políticas de competencia, consumidor e infraestructura de la calidad modernas / PES - Reindustrialización</v>
      </c>
      <c r="D153" s="199" t="str">
        <f>VLOOKUP(B153,'Plantilla publicacion'!$A$3:$M$490,6,0)</f>
        <v>58-Promover el enfoque preventivo, diferencial y territorial en el que hacer misional de la entidad</v>
      </c>
      <c r="E153" s="199"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3" s="199"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3" s="199" t="str">
        <f>VLOOKUP(B153,'Plantilla publicacion'!$A$3:$M$490,7,0)</f>
        <v>C-3503-0200-0016-40401c</v>
      </c>
      <c r="H153" s="103" t="str">
        <f>VLOOKUP(B153,'Plantilla publicacion'!$A$3:$M$490,8,0)</f>
        <v>Campañas de control preventivo en surtidores de combustibles, balanzas, preempacados y alcoholímetros, realizadas</v>
      </c>
      <c r="I153" s="103">
        <f>VLOOKUP(B153,'Plantilla publicacion'!$A$3:$M$490,9,0)</f>
        <v>4</v>
      </c>
      <c r="J153" s="103" t="str">
        <f>VLOOKUP(B153,'Plantilla publicacion'!$A$3:$M$490,10,0)</f>
        <v>Númerica</v>
      </c>
      <c r="K153" s="188" t="str">
        <f>VLOOKUP(B153,'Plantilla publicacion'!$A$3:$M$490,11,0)</f>
        <v>2025-01-13</v>
      </c>
      <c r="L153" s="188" t="str">
        <f>VLOOKUP(B153,'Plantilla publicacion'!$A$3:$M$490,12,0)</f>
        <v>2025-12-31</v>
      </c>
      <c r="M153" s="15" t="str">
        <f>IF(ISERROR(VLOOKUP(B153,'Plantilla publicacion'!$A$3:$P$490,16,0)),"NA",VLOOKUP(B153,'Plantilla publicacion'!$A$3:$P$490,16,0))</f>
        <v>PND_10_Fortalecer las actividades de inspección, vigilancia y control</v>
      </c>
      <c r="N153" s="104" t="str">
        <f>VLOOKUP(B153,'Plantilla publicacion'!$A$3:$M$490,13,0)</f>
        <v>6000-DESPACHO DEL SUPERINTENDENTE DELEGADO PARA EL CONTROL Y VERIFICACIÓN DE REGLAMENTOS TÉCNICOS Y METROLOGÍA LEGAL</v>
      </c>
    </row>
    <row r="154" spans="1:14" ht="51" x14ac:dyDescent="0.25">
      <c r="A154" s="13" t="str">
        <f>VLOOKUP(B154,'Plantilla publicacion'!$A$3:$B$490,2,0)</f>
        <v>Actividad propia</v>
      </c>
      <c r="B154" s="105" t="s">
        <v>1243</v>
      </c>
      <c r="C154" s="200"/>
      <c r="D154" s="200">
        <f>VLOOKUP(B154,'Plantilla publicacion'!$A$3:$M$490,6,0)</f>
        <v>0</v>
      </c>
      <c r="E154" s="200"/>
      <c r="F154" s="200"/>
      <c r="G154" s="200" t="str">
        <f>VLOOKUP(B154,'Plantilla publicacion'!$A$3:$M$490,7,0)</f>
        <v>N/A</v>
      </c>
      <c r="H154" s="6" t="str">
        <f>VLOOKUP(B154,'Plantilla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4" s="6">
        <f>VLOOKUP(B154,'Plantilla publicacion'!$A$3:$M$490,9,0)</f>
        <v>1</v>
      </c>
      <c r="J154" s="6" t="str">
        <f>VLOOKUP(B154,'Plantilla publicacion'!$A$3:$M$490,10,0)</f>
        <v>Númerica</v>
      </c>
      <c r="K154" s="7" t="str">
        <f>VLOOKUP(B154,'Plantilla publicacion'!$A$3:$M$490,11,0)</f>
        <v>2025-01-13</v>
      </c>
      <c r="L154" s="7" t="str">
        <f>VLOOKUP(B154,'Plantilla publicacion'!$A$3:$M$490,12,0)</f>
        <v>2025-08-28</v>
      </c>
      <c r="M154" s="58"/>
      <c r="N154" s="106" t="str">
        <f>VLOOKUP(B154,'Plantilla publicacion'!$A$3:$M$490,13,0)</f>
        <v>6000-DESPACHO DEL SUPERINTENDENTE DELEGADO PARA EL CONTROL Y VERIFICACIÓN DE REGLAMENTOS TÉCNICOS Y METROLOGÍA LEGAL</v>
      </c>
    </row>
    <row r="155" spans="1:14" ht="38.25" x14ac:dyDescent="0.25">
      <c r="A155" s="13" t="str">
        <f>VLOOKUP(B155,'Plantilla publicacion'!$A$3:$B$490,2,0)</f>
        <v>Actividad propia</v>
      </c>
      <c r="B155" s="105" t="s">
        <v>1244</v>
      </c>
      <c r="C155" s="200"/>
      <c r="D155" s="200">
        <f>VLOOKUP(B155,'Plantilla publicacion'!$A$3:$M$490,6,0)</f>
        <v>0</v>
      </c>
      <c r="E155" s="200"/>
      <c r="F155" s="200"/>
      <c r="G155" s="200" t="str">
        <f>VLOOKUP(B155,'Plantilla publicacion'!$A$3:$M$490,7,0)</f>
        <v>N/A</v>
      </c>
      <c r="H155" s="6" t="str">
        <f>VLOOKUP(B155,'Plantilla publicacion'!$A$3:$M$490,8,0)</f>
        <v>Establecer el cronograma de visitas y requerimientos de cada una de las campañas en los sectores definidos (Cronograma)</v>
      </c>
      <c r="I155" s="6">
        <f>VLOOKUP(B155,'Plantilla publicacion'!$A$3:$M$490,9,0)</f>
        <v>1</v>
      </c>
      <c r="J155" s="6" t="str">
        <f>VLOOKUP(B155,'Plantilla publicacion'!$A$3:$M$490,10,0)</f>
        <v>Númerica</v>
      </c>
      <c r="K155" s="7" t="str">
        <f>VLOOKUP(B155,'Plantilla publicacion'!$A$3:$M$490,11,0)</f>
        <v>2025-01-13</v>
      </c>
      <c r="L155" s="7" t="str">
        <f>VLOOKUP(B155,'Plantilla publicacion'!$A$3:$M$490,12,0)</f>
        <v>2025-12-31</v>
      </c>
      <c r="M155" s="58"/>
      <c r="N155" s="106" t="str">
        <f>VLOOKUP(B155,'Plantilla publicacion'!$A$3:$M$490,13,0)</f>
        <v>6000-DESPACHO DEL SUPERINTENDENTE DELEGADO PARA EL CONTROL Y VERIFICACIÓN DE REGLAMENTOS TÉCNICOS Y METROLOGÍA LEGAL</v>
      </c>
    </row>
    <row r="156" spans="1:14" ht="38.25" x14ac:dyDescent="0.25">
      <c r="A156" s="13" t="str">
        <f>VLOOKUP(B156,'Plantilla publicacion'!$A$3:$B$490,2,0)</f>
        <v>Actividad propia</v>
      </c>
      <c r="B156" s="105" t="s">
        <v>1245</v>
      </c>
      <c r="C156" s="200"/>
      <c r="D156" s="200">
        <f>VLOOKUP(B156,'Plantilla publicacion'!$A$3:$M$490,6,0)</f>
        <v>0</v>
      </c>
      <c r="E156" s="200"/>
      <c r="F156" s="200"/>
      <c r="G156" s="200" t="str">
        <f>VLOOKUP(B156,'Plantilla publicacion'!$A$3:$M$490,7,0)</f>
        <v>N/A</v>
      </c>
      <c r="H156" s="6" t="str">
        <f>VLOOKUP(B156,'Plantilla publicacion'!$A$3:$M$490,8,0)</f>
        <v>Ejecutar el cronograma de visitas y requerimientos (Seguimiento al cronograma y evidencias de ejecución)</v>
      </c>
      <c r="I156" s="6">
        <f>VLOOKUP(B156,'Plantilla publicacion'!$A$3:$M$490,9,0)</f>
        <v>100</v>
      </c>
      <c r="J156" s="6" t="str">
        <f>VLOOKUP(B156,'Plantilla publicacion'!$A$3:$M$490,10,0)</f>
        <v>Porcentual</v>
      </c>
      <c r="K156" s="7" t="str">
        <f>VLOOKUP(B156,'Plantilla publicacion'!$A$3:$M$490,11,0)</f>
        <v>2025-01-13</v>
      </c>
      <c r="L156" s="7" t="str">
        <f>VLOOKUP(B156,'Plantilla publicacion'!$A$3:$M$490,12,0)</f>
        <v>2025-12-31</v>
      </c>
      <c r="M156" s="58"/>
      <c r="N156" s="106" t="str">
        <f>VLOOKUP(B156,'Plantilla publicacion'!$A$3:$M$490,13,0)</f>
        <v>6000-DESPACHO DEL SUPERINTENDENTE DELEGADO PARA EL CONTROL Y VERIFICACIÓN DE REGLAMENTOS TÉCNICOS Y METROLOGÍA LEGAL</v>
      </c>
    </row>
    <row r="157" spans="1:14" ht="39" thickBot="1" x14ac:dyDescent="0.3">
      <c r="A157" s="13" t="str">
        <f>VLOOKUP(B157,'Plantilla publicacion'!$A$3:$B$490,2,0)</f>
        <v>Actividad propia</v>
      </c>
      <c r="B157" s="107" t="s">
        <v>1246</v>
      </c>
      <c r="C157" s="201"/>
      <c r="D157" s="201">
        <f>VLOOKUP(B157,'Plantilla publicacion'!$A$3:$M$490,6,0)</f>
        <v>0</v>
      </c>
      <c r="E157" s="201"/>
      <c r="F157" s="201"/>
      <c r="G157" s="201" t="str">
        <f>VLOOKUP(B157,'Plantilla publicacion'!$A$3:$M$490,7,0)</f>
        <v>N/A</v>
      </c>
      <c r="H157" s="109" t="str">
        <f>VLOOKUP(B157,'Plantilla publicacion'!$A$3:$M$490,8,0)</f>
        <v>Evaluar el resultado de las campañas (Informe de resultados de la campaña)</v>
      </c>
      <c r="I157" s="109">
        <f>VLOOKUP(B157,'Plantilla publicacion'!$A$3:$M$490,9,0)</f>
        <v>1</v>
      </c>
      <c r="J157" s="109" t="str">
        <f>VLOOKUP(B157,'Plantilla publicacion'!$A$3:$M$490,10,0)</f>
        <v>Númerica</v>
      </c>
      <c r="K157" s="110" t="str">
        <f>VLOOKUP(B157,'Plantilla publicacion'!$A$3:$M$490,11,0)</f>
        <v>2025-01-13</v>
      </c>
      <c r="L157" s="110" t="str">
        <f>VLOOKUP(B157,'Plantilla publicacion'!$A$3:$M$490,12,0)</f>
        <v>2025-12-31</v>
      </c>
      <c r="M157" s="111"/>
      <c r="N157" s="112" t="str">
        <f>VLOOKUP(B157,'Plantilla publicacion'!$A$3:$M$490,13,0)</f>
        <v>6000-DESPACHO DEL SUPERINTENDENTE DELEGADO PARA EL CONTROL Y VERIFICACIÓN DE REGLAMENTOS TÉCNICOS Y METROLOGÍA LEGAL</v>
      </c>
    </row>
    <row r="158" spans="1:14" s="12" customFormat="1" ht="38.25" x14ac:dyDescent="0.25">
      <c r="A158" s="5" t="str">
        <f>VLOOKUP(B158,'Plantilla publicacion'!$A$3:$B$490,2,0)</f>
        <v>Producto</v>
      </c>
      <c r="B158" s="15" t="s">
        <v>1247</v>
      </c>
      <c r="C158" s="200" t="str">
        <f>VLOOKUP(B158,'Plantilla publicacion'!$A$3:$R$490,17,0)</f>
        <v>PND - 4-04-1-c- Transformación productiva, internacionalización y acción climática - Políticas de competencia, consumidor e infraestructura de la calidad modernas / PES - Reindustrialización</v>
      </c>
      <c r="D158" s="200" t="str">
        <f>VLOOKUP(B158,'Plantilla publicacion'!$A$3:$M$490,6,0)</f>
        <v>58-Promover el enfoque preventivo, diferencial y territorial en el que hacer misional de la entidad</v>
      </c>
      <c r="E158" s="200"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8" s="200"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8" s="200" t="str">
        <f>VLOOKUP(B158,'Plantilla publicacion'!$A$3:$M$490,7,0)</f>
        <v>C-3503-0200-0016-40401c</v>
      </c>
      <c r="H158" s="15" t="str">
        <f>VLOOKUP(B158,'Plantilla publicacion'!$A$3:$M$490,8,0)</f>
        <v>Campañas de control preventivo en control de precios de combustibles, medicamentos y leche cruda, realizadas</v>
      </c>
      <c r="I158" s="15">
        <f>VLOOKUP(B158,'Plantilla publicacion'!$A$3:$M$490,9,0)</f>
        <v>4</v>
      </c>
      <c r="J158" s="15" t="str">
        <f>VLOOKUP(B158,'Plantilla publicacion'!$A$3:$M$490,10,0)</f>
        <v>Númerica</v>
      </c>
      <c r="K158" s="187" t="str">
        <f>VLOOKUP(B158,'Plantilla publicacion'!$A$3:$M$490,11,0)</f>
        <v>2025-01-13</v>
      </c>
      <c r="L158" s="187" t="str">
        <f>VLOOKUP(B158,'Plantilla publicacion'!$A$3:$M$490,12,0)</f>
        <v>2025-12-31</v>
      </c>
      <c r="M158" s="103" t="str">
        <f>IF(ISERROR(VLOOKUP(B158,'Plantilla publicacion'!$A$3:$P$490,16,0)),"NA",VLOOKUP(B158,'Plantilla publicacion'!$A$3:$P$490,16,0))</f>
        <v>PND_10_Fortalecer las actividades de inspección, vigilancia y control</v>
      </c>
      <c r="N158" s="15" t="str">
        <f>VLOOKUP(B158,'Plantilla publicacion'!$A$3:$M$490,13,0)</f>
        <v>6000-DESPACHO DEL SUPERINTENDENTE DELEGADO PARA EL CONTROL Y VERIFICACIÓN DE REGLAMENTOS TÉCNICOS Y METROLOGÍA LEGAL</v>
      </c>
    </row>
    <row r="159" spans="1:14" ht="51" x14ac:dyDescent="0.25">
      <c r="A159" s="13" t="str">
        <f>VLOOKUP(B159,'Plantilla publicacion'!$A$3:$B$490,2,0)</f>
        <v>Actividad propia</v>
      </c>
      <c r="B159" s="6" t="s">
        <v>1248</v>
      </c>
      <c r="C159" s="200"/>
      <c r="D159" s="200">
        <f>VLOOKUP(B159,'Plantilla publicacion'!$A$3:$M$490,6,0)</f>
        <v>0</v>
      </c>
      <c r="E159" s="200"/>
      <c r="F159" s="200"/>
      <c r="G159" s="200" t="str">
        <f>VLOOKUP(B159,'Plantilla publicacion'!$A$3:$M$490,7,0)</f>
        <v>N/A</v>
      </c>
      <c r="H159" s="6" t="str">
        <f>VLOOKUP(B159,'Plantilla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9" s="6">
        <f>VLOOKUP(B159,'Plantilla publicacion'!$A$3:$M$490,9,0)</f>
        <v>1</v>
      </c>
      <c r="J159" s="6" t="str">
        <f>VLOOKUP(B159,'Plantilla publicacion'!$A$3:$M$490,10,0)</f>
        <v>Númerica</v>
      </c>
      <c r="K159" s="7" t="str">
        <f>VLOOKUP(B159,'Plantilla publicacion'!$A$3:$M$490,11,0)</f>
        <v>2025-01-13</v>
      </c>
      <c r="L159" s="7" t="str">
        <f>VLOOKUP(B159,'Plantilla publicacion'!$A$3:$M$490,12,0)</f>
        <v>2025-08-28</v>
      </c>
      <c r="M159" s="58"/>
      <c r="N159" s="17" t="str">
        <f>VLOOKUP(B159,'Plantilla publicacion'!$A$3:$M$490,13,0)</f>
        <v>6000-DESPACHO DEL SUPERINTENDENTE DELEGADO PARA EL CONTROL Y VERIFICACIÓN DE REGLAMENTOS TÉCNICOS Y METROLOGÍA LEGAL</v>
      </c>
    </row>
    <row r="160" spans="1:14" s="12" customFormat="1" ht="38.25" x14ac:dyDescent="0.25">
      <c r="A160" s="13" t="str">
        <f>VLOOKUP(B160,'Plantilla publicacion'!$A$3:$B$490,2,0)</f>
        <v>Actividad propia</v>
      </c>
      <c r="B160" s="6" t="s">
        <v>1249</v>
      </c>
      <c r="C160" s="200"/>
      <c r="D160" s="200">
        <f>VLOOKUP(B160,'Plantilla publicacion'!$A$3:$M$490,6,0)</f>
        <v>0</v>
      </c>
      <c r="E160" s="200"/>
      <c r="F160" s="200"/>
      <c r="G160" s="200" t="str">
        <f>VLOOKUP(B160,'Plantilla publicacion'!$A$3:$M$490,7,0)</f>
        <v>N/A</v>
      </c>
      <c r="H160" s="6" t="str">
        <f>VLOOKUP(B160,'Plantilla publicacion'!$A$3:$M$490,8,0)</f>
        <v>Establecer el cronograma de visitas y requerimientos de cada una de las campañas en los sectores definidos (Cronograma)</v>
      </c>
      <c r="I160" s="6">
        <f>VLOOKUP(B160,'Plantilla publicacion'!$A$3:$M$490,9,0)</f>
        <v>1</v>
      </c>
      <c r="J160" s="6" t="str">
        <f>VLOOKUP(B160,'Plantilla publicacion'!$A$3:$M$490,10,0)</f>
        <v>Númerica</v>
      </c>
      <c r="K160" s="7" t="str">
        <f>VLOOKUP(B160,'Plantilla publicacion'!$A$3:$M$490,11,0)</f>
        <v>2025-01-13</v>
      </c>
      <c r="L160" s="7" t="str">
        <f>VLOOKUP(B160,'Plantilla publicacion'!$A$3:$M$490,12,0)</f>
        <v>2025-12-31</v>
      </c>
      <c r="M160" s="58"/>
      <c r="N160" s="17" t="str">
        <f>VLOOKUP(B160,'Plantilla publicacion'!$A$3:$M$490,13,0)</f>
        <v>6000-DESPACHO DEL SUPERINTENDENTE DELEGADO PARA EL CONTROL Y VERIFICACIÓN DE REGLAMENTOS TÉCNICOS Y METROLOGÍA LEGAL</v>
      </c>
    </row>
    <row r="161" spans="1:14" s="12" customFormat="1" ht="38.25" x14ac:dyDescent="0.25">
      <c r="A161" s="13" t="str">
        <f>VLOOKUP(B161,'Plantilla publicacion'!$A$3:$B$490,2,0)</f>
        <v>Actividad propia</v>
      </c>
      <c r="B161" s="6" t="s">
        <v>1250</v>
      </c>
      <c r="C161" s="200"/>
      <c r="D161" s="200">
        <f>VLOOKUP(B161,'Plantilla publicacion'!$A$3:$M$490,6,0)</f>
        <v>0</v>
      </c>
      <c r="E161" s="200"/>
      <c r="F161" s="200"/>
      <c r="G161" s="200" t="str">
        <f>VLOOKUP(B161,'Plantilla publicacion'!$A$3:$M$490,7,0)</f>
        <v>N/A</v>
      </c>
      <c r="H161" s="6" t="str">
        <f>VLOOKUP(B161,'Plantilla publicacion'!$A$3:$M$490,8,0)</f>
        <v>Ejecutar el cronograma de visitas y requerimientos (Seguimiento al cronograma y evidencias de ejecución)</v>
      </c>
      <c r="I161" s="6">
        <f>VLOOKUP(B161,'Plantilla publicacion'!$A$3:$M$490,9,0)</f>
        <v>100</v>
      </c>
      <c r="J161" s="6" t="str">
        <f>VLOOKUP(B161,'Plantilla publicacion'!$A$3:$M$490,10,0)</f>
        <v>Porcentual</v>
      </c>
      <c r="K161" s="7" t="str">
        <f>VLOOKUP(B161,'Plantilla publicacion'!$A$3:$M$490,11,0)</f>
        <v>2025-01-13</v>
      </c>
      <c r="L161" s="7" t="str">
        <f>VLOOKUP(B161,'Plantilla publicacion'!$A$3:$M$490,12,0)</f>
        <v>2025-12-31</v>
      </c>
      <c r="M161" s="58"/>
      <c r="N161" s="17" t="str">
        <f>VLOOKUP(B161,'Plantilla publicacion'!$A$3:$M$490,13,0)</f>
        <v>6000-DESPACHO DEL SUPERINTENDENTE DELEGADO PARA EL CONTROL Y VERIFICACIÓN DE REGLAMENTOS TÉCNICOS Y METROLOGÍA LEGAL</v>
      </c>
    </row>
    <row r="162" spans="1:14" s="12" customFormat="1" ht="39" thickBot="1" x14ac:dyDescent="0.3">
      <c r="A162" s="13" t="str">
        <f>VLOOKUP(B162,'Plantilla publicacion'!$A$3:$B$490,2,0)</f>
        <v>Actividad propia</v>
      </c>
      <c r="B162" s="11" t="s">
        <v>1251</v>
      </c>
      <c r="C162" s="200"/>
      <c r="D162" s="200">
        <f>VLOOKUP(B162,'Plantilla publicacion'!$A$3:$M$490,6,0)</f>
        <v>0</v>
      </c>
      <c r="E162" s="200"/>
      <c r="F162" s="200"/>
      <c r="G162" s="200" t="str">
        <f>VLOOKUP(B162,'Plantilla publicacion'!$A$3:$M$490,7,0)</f>
        <v>N/A</v>
      </c>
      <c r="H162" s="11" t="str">
        <f>VLOOKUP(B162,'Plantilla publicacion'!$A$3:$M$490,8,0)</f>
        <v>Evaluar el resultado de las campañas (Informe de resultados de la campaña)</v>
      </c>
      <c r="I162" s="11">
        <f>VLOOKUP(B162,'Plantilla publicacion'!$A$3:$M$490,9,0)</f>
        <v>1</v>
      </c>
      <c r="J162" s="11" t="str">
        <f>VLOOKUP(B162,'Plantilla publicacion'!$A$3:$M$490,10,0)</f>
        <v>Númerica</v>
      </c>
      <c r="K162" s="113" t="str">
        <f>VLOOKUP(B162,'Plantilla publicacion'!$A$3:$M$490,11,0)</f>
        <v>2025-01-13</v>
      </c>
      <c r="L162" s="113" t="str">
        <f>VLOOKUP(B162,'Plantilla publicacion'!$A$3:$M$490,12,0)</f>
        <v>2025-12-31</v>
      </c>
      <c r="M162" s="114"/>
      <c r="N162" s="115" t="str">
        <f>VLOOKUP(B162,'Plantilla publicacion'!$A$3:$M$490,13,0)</f>
        <v>6000-DESPACHO DEL SUPERINTENDENTE DELEGADO PARA EL CONTROL Y VERIFICACIÓN DE REGLAMENTOS TÉCNICOS Y METROLOGÍA LEGAL</v>
      </c>
    </row>
    <row r="163" spans="1:14" s="12" customFormat="1" ht="51" x14ac:dyDescent="0.25">
      <c r="A163" s="5" t="str">
        <f>VLOOKUP(B163,'Plantilla publicacion'!$A$3:$B$490,2,0)</f>
        <v>Producto</v>
      </c>
      <c r="B163" s="101" t="s">
        <v>1294</v>
      </c>
      <c r="C163" s="199" t="str">
        <f>VLOOKUP(B163,'Plantilla publicacion'!$A$3:$R$490,17,0)</f>
        <v>PND - 5-31-5-b- Convergencia regional - Entidades públicas territoriales y nacionales fortalecidas / PES - Cierre de brechas territoriales</v>
      </c>
      <c r="D163" s="199" t="str">
        <f>VLOOKUP(B163,'Plantilla publicacion'!$A$3:$M$490,6,0)</f>
        <v>58-Promover el enfoque preventivo, diferencial y territorial en el que hacer misional de la entidad</v>
      </c>
      <c r="E163" s="199"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3" s="199"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3" s="199" t="str">
        <f>VLOOKUP(B163,'Plantilla publicacion'!$A$3:$M$490,7,0)</f>
        <v>C-3503-0200-0009-40401c</v>
      </c>
      <c r="H163" s="103" t="str">
        <f>VLOOKUP(B163,'Plantilla publicacion'!$A$3:$M$490,8,0)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3" s="103">
        <f>VLOOKUP(B163,'Plantilla publicacion'!$A$3:$M$490,9,0)</f>
        <v>100</v>
      </c>
      <c r="J163" s="103" t="str">
        <f>VLOOKUP(B163,'Plantilla publicacion'!$A$3:$M$490,10,0)</f>
        <v>Porcentual</v>
      </c>
      <c r="K163" s="188" t="str">
        <f>VLOOKUP(B163,'Plantilla publicacion'!$A$3:$M$490,11,0)</f>
        <v>2025-01-13</v>
      </c>
      <c r="L163" s="188" t="str">
        <f>VLOOKUP(B163,'Plantilla publicacion'!$A$3:$M$490,12,0)</f>
        <v>2025-12-31</v>
      </c>
      <c r="M163" s="103" t="str">
        <f>IF(ISERROR(VLOOKUP(B163,'Plantilla publicacion'!$A$3:$P$490,16,0)),"NA",VLOOKUP(B163,'Plantilla publicacion'!$A$3:$P$490,16,0))</f>
        <v>PND_8_Fortalecer las capacidades y conocimiento sobre derechos y deberes de las relaciones de consumo</v>
      </c>
      <c r="N163" s="104" t="str">
        <f>VLOOKUP(B163,'Plantilla publicacion'!$A$3:$M$490,13,0)</f>
        <v>3000-DESPACHO DEL SUPERINTENDENTE DELEGADO PARA LA PROTECCIÓN DEL CONSUMIDOR;
3003-GRUPO DE TRABAJO DE APOYO A LA RED NACIONAL DE PROTECCIÓN  AL CONSUMIDOR</v>
      </c>
    </row>
    <row r="164" spans="1:14" ht="25.5" x14ac:dyDescent="0.25">
      <c r="A164" s="13" t="str">
        <f>VLOOKUP(B164,'Plantilla publicacion'!$A$3:$B$490,2,0)</f>
        <v>Actividad propia</v>
      </c>
      <c r="B164" s="105" t="s">
        <v>1297</v>
      </c>
      <c r="C164" s="200"/>
      <c r="D164" s="200">
        <f>VLOOKUP(B164,'Plantilla publicacion'!$A$3:$M$490,6,0)</f>
        <v>0</v>
      </c>
      <c r="E164" s="200"/>
      <c r="F164" s="200"/>
      <c r="G164" s="200" t="str">
        <f>VLOOKUP(B164,'Plantilla publicacion'!$A$3:$M$490,7,0)</f>
        <v>N/A</v>
      </c>
      <c r="H164" s="6" t="str">
        <f>VLOOKUP(B164,'Plantilla publicacion'!$A$3:$M$490,8,0)</f>
        <v>Definir el Plan de difusión (incluye actividades, responsables, fechas y las metas de atenciones, divulgaciones, capacitaciones, sensibilizaciones y campañas .) (Documento Plan de difusión)</v>
      </c>
      <c r="I164" s="6">
        <f>VLOOKUP(B164,'Plantilla publicacion'!$A$3:$M$490,9,0)</f>
        <v>1</v>
      </c>
      <c r="J164" s="6" t="str">
        <f>VLOOKUP(B164,'Plantilla publicacion'!$A$3:$M$490,10,0)</f>
        <v>Númerica</v>
      </c>
      <c r="K164" s="7" t="str">
        <f>VLOOKUP(B164,'Plantilla publicacion'!$A$3:$M$490,11,0)</f>
        <v>2025-01-13</v>
      </c>
      <c r="L164" s="7" t="str">
        <f>VLOOKUP(B164,'Plantilla publicacion'!$A$3:$M$490,12,0)</f>
        <v>2025-02-03</v>
      </c>
      <c r="M164" s="58"/>
      <c r="N164" s="106" t="str">
        <f>VLOOKUP(B164,'Plantilla publicacion'!$A$3:$M$490,13,0)</f>
        <v>3003-GRUPO DE TRABAJO DE APOYO A LA RED NACIONAL DE PROTECCIÓN  AL CONSUMIDOR</v>
      </c>
    </row>
    <row r="165" spans="1:14" ht="25.5" x14ac:dyDescent="0.25">
      <c r="A165" s="13" t="str">
        <f>VLOOKUP(B165,'Plantilla publicacion'!$A$3:$B$490,2,0)</f>
        <v>Actividad sin participaci�n</v>
      </c>
      <c r="B165" s="105" t="s">
        <v>1299</v>
      </c>
      <c r="C165" s="200"/>
      <c r="D165" s="200">
        <f>VLOOKUP(B165,'Plantilla publicacion'!$A$3:$M$490,6,0)</f>
        <v>0</v>
      </c>
      <c r="E165" s="200"/>
      <c r="F165" s="200"/>
      <c r="G165" s="200" t="str">
        <f>VLOOKUP(B165,'Plantilla publicacion'!$A$3:$M$490,7,0)</f>
        <v>N/A</v>
      </c>
      <c r="H165" s="6" t="str">
        <f>VLOOKUP(B165,'Plantilla publicacion'!$A$3:$M$490,8,0)</f>
        <v>Aprobar el Plan de difusión (Plan Estratégico y Cronograma aprobado por el Coordinador de la RNPC Y/o otras áreas participantes de requerirse.)</v>
      </c>
      <c r="I165" s="6">
        <f>VLOOKUP(B165,'Plantilla publicacion'!$A$3:$M$490,9,0)</f>
        <v>1</v>
      </c>
      <c r="J165" s="6" t="str">
        <f>VLOOKUP(B165,'Plantilla publicacion'!$A$3:$M$490,10,0)</f>
        <v>Númerica</v>
      </c>
      <c r="K165" s="7" t="str">
        <f>VLOOKUP(B165,'Plantilla publicacion'!$A$3:$M$490,11,0)</f>
        <v>2025-02-03</v>
      </c>
      <c r="L165" s="7" t="str">
        <f>VLOOKUP(B165,'Plantilla publicacion'!$A$3:$M$490,12,0)</f>
        <v>2025-02-28</v>
      </c>
      <c r="M165" s="58"/>
      <c r="N165" s="106" t="str">
        <f>VLOOKUP(B165,'Plantilla publicacion'!$A$3:$M$490,13,0)</f>
        <v>3000-DESPACHO DEL SUPERINTENDENTE DELEGADO PARA LA PROTECCIÓN DEL CONSUMIDOR</v>
      </c>
    </row>
    <row r="166" spans="1:14" ht="26.25" thickBot="1" x14ac:dyDescent="0.3">
      <c r="A166" s="13" t="str">
        <f>VLOOKUP(B166,'Plantilla publicacion'!$A$3:$B$490,2,0)</f>
        <v>Actividad propia</v>
      </c>
      <c r="B166" s="107" t="s">
        <v>1302</v>
      </c>
      <c r="C166" s="201"/>
      <c r="D166" s="201">
        <f>VLOOKUP(B166,'Plantilla publicacion'!$A$3:$M$490,6,0)</f>
        <v>0</v>
      </c>
      <c r="E166" s="201"/>
      <c r="F166" s="201"/>
      <c r="G166" s="201" t="str">
        <f>VLOOKUP(B166,'Plantilla publicacion'!$A$3:$M$490,7,0)</f>
        <v>N/A</v>
      </c>
      <c r="H166" s="109" t="str">
        <f>VLOOKUP(B166,'Plantilla publicacion'!$A$3:$M$490,8,0)</f>
        <v>Ejecutar el Plan de difusión  (Seguimiento trimestral plan y evidencias de ejecución)</v>
      </c>
      <c r="I166" s="109">
        <f>VLOOKUP(B166,'Plantilla publicacion'!$A$3:$M$490,9,0)</f>
        <v>100</v>
      </c>
      <c r="J166" s="109" t="str">
        <f>VLOOKUP(B166,'Plantilla publicacion'!$A$3:$M$490,10,0)</f>
        <v>Porcentual</v>
      </c>
      <c r="K166" s="110" t="str">
        <f>VLOOKUP(B166,'Plantilla publicacion'!$A$3:$M$490,11,0)</f>
        <v>2025-02-03</v>
      </c>
      <c r="L166" s="110" t="str">
        <f>VLOOKUP(B166,'Plantilla publicacion'!$A$3:$M$490,12,0)</f>
        <v>2025-12-31</v>
      </c>
      <c r="M166" s="111"/>
      <c r="N166" s="112" t="str">
        <f>VLOOKUP(B166,'Plantilla publicacion'!$A$3:$M$490,13,0)</f>
        <v>3003-GRUPO DE TRABAJO DE APOYO A LA RED NACIONAL DE PROTECCIÓN  AL CONSUMIDOR</v>
      </c>
    </row>
    <row r="167" spans="1:14" s="12" customFormat="1" ht="25.5" x14ac:dyDescent="0.25">
      <c r="A167" s="5" t="str">
        <f>VLOOKUP(B167,'Plantilla publicacion'!$A$3:$B$490,2,0)</f>
        <v>Producto</v>
      </c>
      <c r="B167" s="101" t="s">
        <v>1303</v>
      </c>
      <c r="C167" s="199" t="str">
        <f>VLOOKUP(B167,'Plantilla publicacion'!$A$3:$R$490,17,0)</f>
        <v>PND - 5-31-5-b- Convergencia regional - Entidades públicas territoriales y nacionales fortalecidas / PES - Transformación Institucional</v>
      </c>
      <c r="D167" s="199" t="str">
        <f>VLOOKUP(B167,'Plantilla publicacion'!$A$3:$M$490,6,0)</f>
        <v>81-Mejorar la oportunidad en la atención de trámites y servicios.</v>
      </c>
      <c r="E167" s="199"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7" s="199"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7" s="199" t="str">
        <f>VLOOKUP(B167,'Plantilla publicacion'!$A$3:$M$490,7,0)</f>
        <v>C-3503-0200-0009-40401c</v>
      </c>
      <c r="H167" s="103" t="str">
        <f>VLOOKUP(B167,'Plantilla publicacion'!$A$3:$M$490,8,0)</f>
        <v>Arreglos Directos desarrollados a través de las atenciones de las Casas y Rutas del Consumidor, realizados. (Informe final)</v>
      </c>
      <c r="I167" s="103">
        <f>VLOOKUP(B167,'Plantilla publicacion'!$A$3:$M$490,9,0)</f>
        <v>40</v>
      </c>
      <c r="J167" s="103" t="str">
        <f>VLOOKUP(B167,'Plantilla publicacion'!$A$3:$M$490,10,0)</f>
        <v>Porcentual</v>
      </c>
      <c r="K167" s="188" t="str">
        <f>VLOOKUP(B167,'Plantilla publicacion'!$A$3:$M$490,11,0)</f>
        <v>2025-02-03</v>
      </c>
      <c r="L167" s="188" t="str">
        <f>VLOOKUP(B167,'Plantilla publicacion'!$A$3:$M$490,12,0)</f>
        <v>2025-12-31</v>
      </c>
      <c r="M167" s="103">
        <f>IF(ISERROR(VLOOKUP(B167,'Plantilla publicacion'!$A$3:$P$490,16,0)),"NA",VLOOKUP(B167,'Plantilla publicacion'!$A$3:$P$490,16,0))</f>
        <v>0</v>
      </c>
      <c r="N167" s="104" t="str">
        <f>VLOOKUP(B167,'Plantilla publicacion'!$A$3:$M$490,13,0)</f>
        <v>3003-GRUPO DE TRABAJO DE APOYO A LA RED NACIONAL DE PROTECCIÓN  AL CONSUMIDOR</v>
      </c>
    </row>
    <row r="168" spans="1:14" ht="25.5" x14ac:dyDescent="0.25">
      <c r="A168" s="13" t="str">
        <f>VLOOKUP(B168,'Plantilla publicacion'!$A$3:$B$490,2,0)</f>
        <v>Actividad propia</v>
      </c>
      <c r="B168" s="105" t="s">
        <v>1305</v>
      </c>
      <c r="C168" s="200"/>
      <c r="D168" s="200">
        <f>VLOOKUP(B168,'Plantilla publicacion'!$A$3:$M$490,6,0)</f>
        <v>0</v>
      </c>
      <c r="E168" s="200"/>
      <c r="F168" s="200"/>
      <c r="G168" s="200" t="str">
        <f>VLOOKUP(B168,'Plantilla publicacion'!$A$3:$M$490,7,0)</f>
        <v>N/A</v>
      </c>
      <c r="H168" s="6" t="str">
        <f>VLOOKUP(B168,'Plantilla publicacion'!$A$3:$M$490,8,0)</f>
        <v>Realizar invitaciones de servicio arreglo directo (Informe trimestral acumulado) (Informe elaborado de las invitaciones servicio arreglo directo)</v>
      </c>
      <c r="I168" s="6">
        <f>VLOOKUP(B168,'Plantilla publicacion'!$A$3:$M$490,9,0)</f>
        <v>4000</v>
      </c>
      <c r="J168" s="6" t="str">
        <f>VLOOKUP(B168,'Plantilla publicacion'!$A$3:$M$490,10,0)</f>
        <v>Númerica</v>
      </c>
      <c r="K168" s="7" t="str">
        <f>VLOOKUP(B168,'Plantilla publicacion'!$A$3:$M$490,11,0)</f>
        <v>2025-02-03</v>
      </c>
      <c r="L168" s="7" t="str">
        <f>VLOOKUP(B168,'Plantilla publicacion'!$A$3:$M$490,12,0)</f>
        <v>2025-12-31</v>
      </c>
      <c r="M168" s="58"/>
      <c r="N168" s="106" t="str">
        <f>VLOOKUP(B168,'Plantilla publicacion'!$A$3:$M$490,13,0)</f>
        <v>3003-GRUPO DE TRABAJO DE APOYO A LA RED NACIONAL DE PROTECCIÓN  AL CONSUMIDOR</v>
      </c>
    </row>
    <row r="169" spans="1:14" ht="25.5" x14ac:dyDescent="0.25">
      <c r="A169" s="13" t="str">
        <f>VLOOKUP(B169,'Plantilla publicacion'!$A$3:$B$490,2,0)</f>
        <v>Actividad propia</v>
      </c>
      <c r="B169" s="105" t="s">
        <v>1307</v>
      </c>
      <c r="C169" s="200"/>
      <c r="D169" s="200">
        <f>VLOOKUP(B169,'Plantilla publicacion'!$A$3:$M$490,6,0)</f>
        <v>0</v>
      </c>
      <c r="E169" s="200"/>
      <c r="F169" s="200"/>
      <c r="G169" s="200" t="str">
        <f>VLOOKUP(B169,'Plantilla publicacion'!$A$3:$M$490,7,0)</f>
        <v>N/A</v>
      </c>
      <c r="H169" s="6" t="str">
        <f>VLOOKUP(B169,'Plantilla publicacion'!$A$3:$M$490,8,0)</f>
        <v>Realizar Jornada Nacional de las soluciones en materia de protección al consumidor  (Informe jornada Nacional de las soluciones en materia de protección al consumidor)</v>
      </c>
      <c r="I169" s="6">
        <f>VLOOKUP(B169,'Plantilla publicacion'!$A$3:$M$490,9,0)</f>
        <v>4</v>
      </c>
      <c r="J169" s="6" t="str">
        <f>VLOOKUP(B169,'Plantilla publicacion'!$A$3:$M$490,10,0)</f>
        <v>Númerica</v>
      </c>
      <c r="K169" s="7" t="str">
        <f>VLOOKUP(B169,'Plantilla publicacion'!$A$3:$M$490,11,0)</f>
        <v>2025-02-03</v>
      </c>
      <c r="L169" s="7" t="str">
        <f>VLOOKUP(B169,'Plantilla publicacion'!$A$3:$M$490,12,0)</f>
        <v>2025-12-31</v>
      </c>
      <c r="M169" s="58"/>
      <c r="N169" s="106" t="str">
        <f>VLOOKUP(B169,'Plantilla publicacion'!$A$3:$M$490,13,0)</f>
        <v>3003-GRUPO DE TRABAJO DE APOYO A LA RED NACIONAL DE PROTECCIÓN  AL CONSUMIDOR</v>
      </c>
    </row>
    <row r="170" spans="1:14" ht="26.25" thickBot="1" x14ac:dyDescent="0.3">
      <c r="A170" s="13" t="str">
        <f>VLOOKUP(B170,'Plantilla publicacion'!$A$3:$B$490,2,0)</f>
        <v>Actividad propia</v>
      </c>
      <c r="B170" s="107" t="s">
        <v>1309</v>
      </c>
      <c r="C170" s="201"/>
      <c r="D170" s="201">
        <f>VLOOKUP(B170,'Plantilla publicacion'!$A$3:$M$490,6,0)</f>
        <v>0</v>
      </c>
      <c r="E170" s="201"/>
      <c r="F170" s="201"/>
      <c r="G170" s="201" t="str">
        <f>VLOOKUP(B170,'Plantilla publicacion'!$A$3:$M$490,7,0)</f>
        <v>N/A</v>
      </c>
      <c r="H170" s="109" t="str">
        <f>VLOOKUP(B170,'Plantilla publicacion'!$A$3:$M$490,8,0)</f>
        <v>Realizar encuentros de arreglo directo (Informe arreglos directos realizados)</v>
      </c>
      <c r="I170" s="109">
        <f>VLOOKUP(B170,'Plantilla publicacion'!$A$3:$M$490,9,0)</f>
        <v>1600</v>
      </c>
      <c r="J170" s="109" t="str">
        <f>VLOOKUP(B170,'Plantilla publicacion'!$A$3:$M$490,10,0)</f>
        <v>Númerica</v>
      </c>
      <c r="K170" s="110" t="str">
        <f>VLOOKUP(B170,'Plantilla publicacion'!$A$3:$M$490,11,0)</f>
        <v>2025-02-03</v>
      </c>
      <c r="L170" s="110" t="str">
        <f>VLOOKUP(B170,'Plantilla publicacion'!$A$3:$M$490,12,0)</f>
        <v>2025-12-31</v>
      </c>
      <c r="M170" s="111"/>
      <c r="N170" s="112" t="str">
        <f>VLOOKUP(B170,'Plantilla publicacion'!$A$3:$M$490,13,0)</f>
        <v>3003-GRUPO DE TRABAJO DE APOYO A LA RED NACIONAL DE PROTECCIÓN  AL CONSUMIDOR</v>
      </c>
    </row>
    <row r="171" spans="1:14" s="12" customFormat="1" ht="63.75" x14ac:dyDescent="0.25">
      <c r="A171" s="5" t="str">
        <f>VLOOKUP(B171,'Plantilla publicacion'!$A$3:$B$490,2,0)</f>
        <v>Producto</v>
      </c>
      <c r="B171" s="15" t="s">
        <v>1316</v>
      </c>
      <c r="C171" s="200" t="str">
        <f>VLOOKUP(B171,'Plantilla publicacion'!$A$3:$R$490,17,0)</f>
        <v>PND - 4-04-1-c- Transformación productiva, internacionalización y acción climática - Políticas de competencia, consumidor e infraestructura de la calidad modernas / PES - Internacionalización</v>
      </c>
      <c r="D171" s="200" t="str">
        <f>VLOOKUP(B171,'Plantilla publicacion'!$A$3:$M$490,6,0)</f>
        <v>59-Generar sinergias con agentes nacionales e internacionales que permitan potenciar las capacidades de la SIC.</v>
      </c>
      <c r="E171" s="200"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F171" s="200"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G171" s="200" t="str">
        <f>VLOOKUP(B171,'Plantilla publicacion'!$A$3:$M$490,7,0)</f>
        <v>C-3503-0200-0009-40401c</v>
      </c>
      <c r="H171" s="15" t="str">
        <f>VLOOKUP(B171,'Plantilla publicacion'!$A$3:$M$490,8,0)</f>
        <v>Cobertura departamental de la Red Nacional de Protección al Consumidor, a través de las Casas de Consumidor de Bienes y Servicios, ampliada (Informe final)</v>
      </c>
      <c r="I171" s="15">
        <f>VLOOKUP(B171,'Plantilla publicacion'!$A$3:$M$490,9,0)</f>
        <v>5</v>
      </c>
      <c r="J171" s="15" t="str">
        <f>VLOOKUP(B171,'Plantilla publicacion'!$A$3:$M$490,10,0)</f>
        <v>Númerica</v>
      </c>
      <c r="K171" s="187" t="str">
        <f>VLOOKUP(B171,'Plantilla publicacion'!$A$3:$M$490,11,0)</f>
        <v>2025-02-03</v>
      </c>
      <c r="L171" s="187" t="str">
        <f>VLOOKUP(B171,'Plantilla publicacion'!$A$3:$M$490,12,0)</f>
        <v>2025-12-19</v>
      </c>
      <c r="M171" s="103" t="str">
        <f>IF(ISERROR(VLOOKUP(B171,'Plantilla publicacion'!$A$3:$P$490,16,0)),"NA",VLOOKUP(B171,'Plantilla publicacion'!$A$3:$P$490,16,0))</f>
        <v xml:space="preserve">PND_8_Fortalecer las capacidades y conocimiento sobre derechos y deberes de las relaciones de consumo </v>
      </c>
      <c r="N171" s="15" t="str">
        <f>VLOOKUP(B171,'Plantilla publicacion'!$A$3:$M$490,13,0)</f>
        <v>142-GRUPO DE TRABAJO DE SERVICIOS ADMINISTRATIVOS Y RECURSOS FÍSICOS;
3003-GRUPO DE TRABAJO DE APOYO A LA RED NACIONAL DE PROTECCIÓN  AL CONSUMIDOR;
73-GRUPO DE TRABAJO DE COMUNICACION</v>
      </c>
    </row>
    <row r="172" spans="1:14" ht="38.25" x14ac:dyDescent="0.25">
      <c r="A172" s="13" t="str">
        <f>VLOOKUP(B172,'Plantilla publicacion'!$A$3:$B$490,2,0)</f>
        <v>Actividad propia</v>
      </c>
      <c r="B172" s="6" t="s">
        <v>1318</v>
      </c>
      <c r="C172" s="200"/>
      <c r="D172" s="200">
        <f>VLOOKUP(B172,'Plantilla publicacion'!$A$3:$M$490,6,0)</f>
        <v>0</v>
      </c>
      <c r="E172" s="200"/>
      <c r="F172" s="200"/>
      <c r="G172" s="200" t="str">
        <f>VLOOKUP(B172,'Plantilla publicacion'!$A$3:$M$490,7,0)</f>
        <v>N/A</v>
      </c>
      <c r="H172" s="6" t="str">
        <f>VLOOKUP(B172,'Plantilla publicacion'!$A$3:$M$490,8,0)</f>
        <v>Gestionar y firmar los convenios interadministrativos con las entidades del orden nacional y/o alcaldías para la apertura de nuevas CCBS (Informe convenios interadministrativos con las entidades del orden nacional y/o alcaldías para la apertura de nuevas CCBS)</v>
      </c>
      <c r="I172" s="6">
        <f>VLOOKUP(B172,'Plantilla publicacion'!$A$3:$M$490,9,0)</f>
        <v>5</v>
      </c>
      <c r="J172" s="6" t="str">
        <f>VLOOKUP(B172,'Plantilla publicacion'!$A$3:$M$490,10,0)</f>
        <v>Númerica</v>
      </c>
      <c r="K172" s="7" t="str">
        <f>VLOOKUP(B172,'Plantilla publicacion'!$A$3:$M$490,11,0)</f>
        <v>2025-02-03</v>
      </c>
      <c r="L172" s="7" t="str">
        <f>VLOOKUP(B172,'Plantilla publicacion'!$A$3:$M$490,12,0)</f>
        <v>2025-12-19</v>
      </c>
      <c r="M172" s="58"/>
      <c r="N172" s="17" t="str">
        <f>VLOOKUP(B172,'Plantilla publicacion'!$A$3:$M$490,13,0)</f>
        <v>3003-GRUPO DE TRABAJO DE APOYO A LA RED NACIONAL DE PROTECCIÓN  AL CONSUMIDOR</v>
      </c>
    </row>
    <row r="173" spans="1:14" ht="51" x14ac:dyDescent="0.25">
      <c r="A173" s="13" t="str">
        <f>VLOOKUP(B173,'Plantilla publicacion'!$A$3:$B$490,2,0)</f>
        <v>Actividad propia</v>
      </c>
      <c r="B173" s="6" t="s">
        <v>1320</v>
      </c>
      <c r="C173" s="200"/>
      <c r="D173" s="200">
        <f>VLOOKUP(B173,'Plantilla publicacion'!$A$3:$M$490,6,0)</f>
        <v>0</v>
      </c>
      <c r="E173" s="200"/>
      <c r="F173" s="200"/>
      <c r="G173" s="200" t="str">
        <f>VLOOKUP(B173,'Plantilla publicacion'!$A$3:$M$490,7,0)</f>
        <v>N/A</v>
      </c>
      <c r="H173" s="6" t="str">
        <f>VLOOKUP(B173,'Plantilla publicacion'!$A$3:$M$490,8,0)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3" s="6">
        <f>VLOOKUP(B173,'Plantilla publicacion'!$A$3:$M$490,9,0)</f>
        <v>5</v>
      </c>
      <c r="J173" s="6" t="str">
        <f>VLOOKUP(B173,'Plantilla publicacion'!$A$3:$M$490,10,0)</f>
        <v>Númerica</v>
      </c>
      <c r="K173" s="7" t="str">
        <f>VLOOKUP(B173,'Plantilla publicacion'!$A$3:$M$490,11,0)</f>
        <v>2025-02-03</v>
      </c>
      <c r="L173" s="7" t="str">
        <f>VLOOKUP(B173,'Plantilla publicacion'!$A$3:$M$490,12,0)</f>
        <v>2025-12-19</v>
      </c>
      <c r="M173" s="58"/>
      <c r="N173" s="17" t="str">
        <f>VLOOKUP(B173,'Plantilla publicacion'!$A$3:$M$490,13,0)</f>
        <v>142-GRUPO DE TRABAJO DE SERVICIOS ADMINISTRATIVOS Y RECURSOS FÍSICOS;
3003-GRUPO DE TRABAJO DE APOYO A LA RED NACIONAL DE PROTECCIÓN  AL CONSUMIDOR</v>
      </c>
    </row>
    <row r="174" spans="1:14" ht="39" thickBot="1" x14ac:dyDescent="0.3">
      <c r="A174" s="13" t="str">
        <f>VLOOKUP(B174,'Plantilla publicacion'!$A$3:$B$490,2,0)</f>
        <v>Actividad propia</v>
      </c>
      <c r="B174" s="11" t="s">
        <v>1323</v>
      </c>
      <c r="C174" s="200"/>
      <c r="D174" s="200">
        <f>VLOOKUP(B174,'Plantilla publicacion'!$A$3:$M$490,6,0)</f>
        <v>0</v>
      </c>
      <c r="E174" s="200"/>
      <c r="F174" s="200"/>
      <c r="G174" s="200" t="str">
        <f>VLOOKUP(B174,'Plantilla publicacion'!$A$3:$M$490,7,0)</f>
        <v>N/A</v>
      </c>
      <c r="H174" s="11" t="str">
        <f>VLOOKUP(B174,'Plantilla publicacion'!$A$3:$M$490,8,0)</f>
        <v>Realizar la inauguración y poner en operacion las Casas del Consumidor de Bienes y Servicios en el territorio nacional (Informe por CCBS aperturada) (Informe por CCBS apertura da y puesta en operación)</v>
      </c>
      <c r="I174" s="11">
        <f>VLOOKUP(B174,'Plantilla publicacion'!$A$3:$M$490,9,0)</f>
        <v>5</v>
      </c>
      <c r="J174" s="11" t="str">
        <f>VLOOKUP(B174,'Plantilla publicacion'!$A$3:$M$490,10,0)</f>
        <v>Númerica</v>
      </c>
      <c r="K174" s="113" t="str">
        <f>VLOOKUP(B174,'Plantilla publicacion'!$A$3:$M$490,11,0)</f>
        <v>2025-02-03</v>
      </c>
      <c r="L174" s="113" t="str">
        <f>VLOOKUP(B174,'Plantilla publicacion'!$A$3:$M$490,12,0)</f>
        <v>2025-12-19</v>
      </c>
      <c r="M174" s="114"/>
      <c r="N174" s="115" t="str">
        <f>VLOOKUP(B174,'Plantilla publicacion'!$A$3:$M$490,13,0)</f>
        <v>3003-GRUPO DE TRABAJO DE APOYO A LA RED NACIONAL DE PROTECCIÓN  AL CONSUMIDOR;
73-GRUPO DE TRABAJO DE COMUNICACION</v>
      </c>
    </row>
    <row r="175" spans="1:14" s="12" customFormat="1" ht="38.25" x14ac:dyDescent="0.25">
      <c r="A175" s="5" t="str">
        <f>VLOOKUP(B175,'Plantilla publicacion'!$A$3:$B$490,2,0)</f>
        <v>Producto</v>
      </c>
      <c r="B175" s="101" t="s">
        <v>1350</v>
      </c>
      <c r="C175" s="199" t="str">
        <f>VLOOKUP(B175,'Plantilla publicacion'!$A$3:$R$490,17,0)</f>
        <v>PND - 5-31-5-b- Convergencia regional - Entidades públicas territoriales y nacionales fortalecidas / PES - Cierre de brechas territoriales</v>
      </c>
      <c r="D175" s="199" t="str">
        <f>VLOOKUP(B175,'Plantilla publicacion'!$A$3:$M$490,6,0)</f>
        <v>58-Promover el enfoque preventivo, diferencial y territorial en el que hacer misional de la entidad</v>
      </c>
      <c r="E175" s="199"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5" s="199"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5" s="199" t="str">
        <f>VLOOKUP(B175,'Plantilla publicacion'!$A$3:$M$490,7,0)</f>
        <v>N/A</v>
      </c>
      <c r="H175" s="103" t="str">
        <f>VLOOKUP(B175,'Plantilla publicacion'!$A$3:$M$490,8,0)</f>
        <v>Plan de difusión para que el consumidor conozca sus derechos "ABC  de atención a los usuarios SIC / Supersolidaria, ejecutado Imágenes (fotografía o captura de pantalla) de la difusión realizada</v>
      </c>
      <c r="I175" s="103">
        <f>VLOOKUP(B175,'Plantilla publicacion'!$A$3:$M$490,9,0)</f>
        <v>1</v>
      </c>
      <c r="J175" s="103" t="str">
        <f>VLOOKUP(B175,'Plantilla publicacion'!$A$3:$M$490,10,0)</f>
        <v>Númerica</v>
      </c>
      <c r="K175" s="188" t="str">
        <f>VLOOKUP(B175,'Plantilla publicacion'!$A$3:$M$490,11,0)</f>
        <v>2025-01-15</v>
      </c>
      <c r="L175" s="188" t="str">
        <f>VLOOKUP(B175,'Plantilla publicacion'!$A$3:$M$490,12,0)</f>
        <v>2025-12-30</v>
      </c>
      <c r="M175" s="103" t="str">
        <f>IF(ISERROR(VLOOKUP(B175,'Plantilla publicacion'!$A$3:$P$490,16,0)),"NA",VLOOKUP(B175,'Plantilla publicacion'!$A$3:$P$490,16,0))</f>
        <v xml:space="preserve">PND_8_Fortalecer las capacidades y conocimiento sobre derechos y deberes de las relaciones de consumo </v>
      </c>
      <c r="N175" s="104" t="str">
        <f>VLOOKUP(B175,'Plantilla publicacion'!$A$3:$M$490,13,0)</f>
        <v>3000-DESPACHO DEL SUPERINTENDENTE DELEGADO PARA LA PROTECCIÓN DEL CONSUMIDOR;
73-GRUPO DE TRABAJO DE COMUNICACION</v>
      </c>
    </row>
    <row r="176" spans="1:14" ht="25.5" x14ac:dyDescent="0.25">
      <c r="A176" s="13" t="str">
        <f>VLOOKUP(B176,'Plantilla publicacion'!$A$3:$B$490,2,0)</f>
        <v>Actividad propia</v>
      </c>
      <c r="B176" s="105" t="s">
        <v>1353</v>
      </c>
      <c r="C176" s="200"/>
      <c r="D176" s="200">
        <f>VLOOKUP(B176,'Plantilla publicacion'!$A$3:$M$490,6,0)</f>
        <v>0</v>
      </c>
      <c r="E176" s="200"/>
      <c r="F176" s="200"/>
      <c r="G176" s="200" t="str">
        <f>VLOOKUP(B176,'Plantilla publicacion'!$A$3:$M$490,7,0)</f>
        <v>N/A</v>
      </c>
      <c r="H176" s="6" t="str">
        <f>VLOOKUP(B176,'Plantilla publicacion'!$A$3:$M$490,8,0)</f>
        <v>Aprobar el documento final que se va a difundir a los consumidores (Documento final aprobado)</v>
      </c>
      <c r="I176" s="6">
        <f>VLOOKUP(B176,'Plantilla publicacion'!$A$3:$M$490,9,0)</f>
        <v>1</v>
      </c>
      <c r="J176" s="6" t="str">
        <f>VLOOKUP(B176,'Plantilla publicacion'!$A$3:$M$490,10,0)</f>
        <v>Númerica</v>
      </c>
      <c r="K176" s="7" t="str">
        <f>VLOOKUP(B176,'Plantilla publicacion'!$A$3:$M$490,11,0)</f>
        <v>2025-01-15</v>
      </c>
      <c r="L176" s="7" t="str">
        <f>VLOOKUP(B176,'Plantilla publicacion'!$A$3:$M$490,12,0)</f>
        <v>2025-07-01</v>
      </c>
      <c r="M176" s="58"/>
      <c r="N176" s="106" t="str">
        <f>VLOOKUP(B176,'Plantilla publicacion'!$A$3:$M$490,13,0)</f>
        <v>3000-DESPACHO DEL SUPERINTENDENTE DELEGADO PARA LA PROTECCIÓN DEL CONSUMIDOR</v>
      </c>
    </row>
    <row r="177" spans="1:14" ht="25.5" x14ac:dyDescent="0.25">
      <c r="A177" s="13" t="str">
        <f>VLOOKUP(B177,'Plantilla publicacion'!$A$3:$B$490,2,0)</f>
        <v>Actividad sin participaci�n</v>
      </c>
      <c r="B177" s="105" t="s">
        <v>1355</v>
      </c>
      <c r="C177" s="200"/>
      <c r="D177" s="200">
        <f>VLOOKUP(B177,'Plantilla publicacion'!$A$3:$M$490,6,0)</f>
        <v>0</v>
      </c>
      <c r="E177" s="200"/>
      <c r="F177" s="200"/>
      <c r="G177" s="200" t="str">
        <f>VLOOKUP(B177,'Plantilla publicacion'!$A$3:$M$490,7,0)</f>
        <v>N/A</v>
      </c>
      <c r="H177" s="6" t="str">
        <f>VLOOKUP(B177,'Plantilla publicacion'!$A$3:$M$490,8,0)</f>
        <v>Publicar el documento final en la pagina web de la entidad (Captura de pantalla con la publicación del documento).</v>
      </c>
      <c r="I177" s="6">
        <f>VLOOKUP(B177,'Plantilla publicacion'!$A$3:$M$490,9,0)</f>
        <v>1</v>
      </c>
      <c r="J177" s="6" t="str">
        <f>VLOOKUP(B177,'Plantilla publicacion'!$A$3:$M$490,10,0)</f>
        <v>Númerica</v>
      </c>
      <c r="K177" s="7" t="str">
        <f>VLOOKUP(B177,'Plantilla publicacion'!$A$3:$M$490,11,0)</f>
        <v>2025-07-02</v>
      </c>
      <c r="L177" s="7" t="str">
        <f>VLOOKUP(B177,'Plantilla publicacion'!$A$3:$M$490,12,0)</f>
        <v>2025-07-31</v>
      </c>
      <c r="M177" s="58"/>
      <c r="N177" s="106" t="str">
        <f>VLOOKUP(B177,'Plantilla publicacion'!$A$3:$M$490,13,0)</f>
        <v>73-GRUPO DE TRABAJO DE COMUNICACION</v>
      </c>
    </row>
    <row r="178" spans="1:14" ht="26.25" thickBot="1" x14ac:dyDescent="0.3">
      <c r="A178" s="13" t="str">
        <f>VLOOKUP(B178,'Plantilla publicacion'!$A$3:$B$490,2,0)</f>
        <v>Actividad sin participaci�n</v>
      </c>
      <c r="B178" s="107" t="s">
        <v>1357</v>
      </c>
      <c r="C178" s="201"/>
      <c r="D178" s="201">
        <f>VLOOKUP(B178,'Plantilla publicacion'!$A$3:$M$490,6,0)</f>
        <v>0</v>
      </c>
      <c r="E178" s="201"/>
      <c r="F178" s="201"/>
      <c r="G178" s="201" t="str">
        <f>VLOOKUP(B178,'Plantilla publicacion'!$A$3:$M$490,7,0)</f>
        <v>N/A</v>
      </c>
      <c r="H178" s="109" t="str">
        <f>VLOOKUP(B178,'Plantilla publicacion'!$A$3:$M$490,8,0)</f>
        <v>Realizar la difusión del ABC de atención a los usuarios SIC / Super Solidaria. - Imágenes (fotografía o captura de pantalla) de la difusión realizada</v>
      </c>
      <c r="I178" s="109">
        <f>VLOOKUP(B178,'Plantilla publicacion'!$A$3:$M$490,9,0)</f>
        <v>1</v>
      </c>
      <c r="J178" s="109" t="str">
        <f>VLOOKUP(B178,'Plantilla publicacion'!$A$3:$M$490,10,0)</f>
        <v>Númerica</v>
      </c>
      <c r="K178" s="110" t="str">
        <f>VLOOKUP(B178,'Plantilla publicacion'!$A$3:$M$490,11,0)</f>
        <v>2025-08-01</v>
      </c>
      <c r="L178" s="110" t="str">
        <f>VLOOKUP(B178,'Plantilla publicacion'!$A$3:$M$490,12,0)</f>
        <v>2025-12-30</v>
      </c>
      <c r="M178" s="111"/>
      <c r="N178" s="112" t="str">
        <f>VLOOKUP(B178,'Plantilla publicacion'!$A$3:$M$490,13,0)</f>
        <v>73-GRUPO DE TRABAJO DE COMUNICACION</v>
      </c>
    </row>
    <row r="179" spans="1:14" s="12" customFormat="1" ht="51.75" thickBot="1" x14ac:dyDescent="0.3">
      <c r="A179" s="5" t="str">
        <f>VLOOKUP(B179,'Plantilla publicacion'!$A$3:$B$490,2,0)</f>
        <v>Producto</v>
      </c>
      <c r="B179" s="101" t="s">
        <v>1358</v>
      </c>
      <c r="C179" s="200" t="str">
        <f>VLOOKUP(B179,'Plantilla publicacion'!$A$3:$R$490,17,0)</f>
        <v>PND - 5-31-5-b- Convergencia regional - Entidades públicas territoriales y nacionales fortalecidas / PES - Cierre de brechas territoriales</v>
      </c>
      <c r="D179" s="200" t="str">
        <f>VLOOKUP(B179,'Plantilla publicacion'!$A$3:$M$490,6,0)</f>
        <v>58-Promover el enfoque preventivo, diferencial y territorial en el que hacer misional de la entidad</v>
      </c>
      <c r="E179" s="200"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9" s="200"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9" s="200" t="str">
        <f>VLOOKUP(B179,'Plantilla publicacion'!$A$3:$M$490,7,0)</f>
        <v>N/A</v>
      </c>
      <c r="H179" s="15" t="str">
        <f>VLOOKUP(B179,'Plantilla publicacion'!$A$3:$M$490,8,0)</f>
        <v>Cursos virtuales en materia de protección al consumidor dirigidos a la ciudadanía interesada, publicados en campus virtual y difundidos (Capturas de pantalla de los cursos en el campus virtual y capturas de pantalla de la difusión).</v>
      </c>
      <c r="I179" s="15">
        <f>VLOOKUP(B179,'Plantilla publicacion'!$A$3:$M$490,9,0)</f>
        <v>2</v>
      </c>
      <c r="J179" s="15" t="str">
        <f>VLOOKUP(B179,'Plantilla publicacion'!$A$3:$M$490,10,0)</f>
        <v>Númerica</v>
      </c>
      <c r="K179" s="187" t="str">
        <f>VLOOKUP(B179,'Plantilla publicacion'!$A$3:$M$490,11,0)</f>
        <v>2025-01-15</v>
      </c>
      <c r="L179" s="187" t="str">
        <f>VLOOKUP(B179,'Plantilla publicacion'!$A$3:$M$490,12,0)</f>
        <v>2025-12-15</v>
      </c>
      <c r="M179" s="15" t="str">
        <f>IF(ISERROR(VLOOKUP(B179,'Plantilla publicacion'!$A$3:$P$490,16,0)),"NA",VLOOKUP(B179,'Plantilla publicacion'!$A$3:$P$490,16,0))</f>
        <v xml:space="preserve">PND_8_Fortalecer las capacidades y conocimiento sobre derechos y deberes de las relaciones de consumo </v>
      </c>
      <c r="N179" s="15" t="str">
        <f>VLOOKUP(B179,'Plantilla publicacion'!$A$3:$M$490,13,0)</f>
        <v>3000-DESPACHO DEL SUPERINTENDENTE DELEGADO PARA LA PROTECCIÓN DEL CONSUMIDOR;
71-GRUPO DE TRABAJO DE FORMACION;
73-GRUPO DE TRABAJO DE COMUNICACION</v>
      </c>
    </row>
    <row r="180" spans="1:14" ht="25.5" x14ac:dyDescent="0.25">
      <c r="A180" s="13" t="str">
        <f>VLOOKUP(B180,'Plantilla publicacion'!$A$3:$B$490,2,0)</f>
        <v>Actividad propia</v>
      </c>
      <c r="B180" s="30" t="s">
        <v>1361</v>
      </c>
      <c r="C180" s="200"/>
      <c r="D180" s="200">
        <f>VLOOKUP(B180,'Plantilla publicacion'!$A$3:$M$490,6,0)</f>
        <v>0</v>
      </c>
      <c r="E180" s="200"/>
      <c r="F180" s="200"/>
      <c r="G180" s="200" t="str">
        <f>VLOOKUP(B180,'Plantilla publicacion'!$A$3:$M$490,7,0)</f>
        <v>N/A</v>
      </c>
      <c r="H180" s="6" t="str">
        <f>VLOOKUP(B180,'Plantilla publicacion'!$A$3:$M$490,8,0)</f>
        <v>Enviar a OSCAE las plantillas diligenciadas con el contenido para cursos virtuales (Responsable Delegatura) (Correo electrónico con  las plantillas diligenciadas)</v>
      </c>
      <c r="I180" s="6">
        <f>VLOOKUP(B180,'Plantilla publicacion'!$A$3:$M$490,9,0)</f>
        <v>2</v>
      </c>
      <c r="J180" s="6" t="str">
        <f>VLOOKUP(B180,'Plantilla publicacion'!$A$3:$M$490,10,0)</f>
        <v>Númerica</v>
      </c>
      <c r="K180" s="7" t="str">
        <f>VLOOKUP(B180,'Plantilla publicacion'!$A$3:$M$490,11,0)</f>
        <v>2025-01-15</v>
      </c>
      <c r="L180" s="7" t="str">
        <f>VLOOKUP(B180,'Plantilla publicacion'!$A$3:$M$490,12,0)</f>
        <v>2025-03-28</v>
      </c>
      <c r="M180" s="58"/>
      <c r="N180" s="17" t="str">
        <f>VLOOKUP(B180,'Plantilla publicacion'!$A$3:$M$490,13,0)</f>
        <v>3000-DESPACHO DEL SUPERINTENDENTE DELEGADO PARA LA PROTECCIÓN DEL CONSUMIDOR</v>
      </c>
    </row>
    <row r="181" spans="1:14" ht="25.5" x14ac:dyDescent="0.25">
      <c r="A181" s="13" t="str">
        <f>VLOOKUP(B181,'Plantilla publicacion'!$A$3:$B$490,2,0)</f>
        <v>Actividad sin participaci�n</v>
      </c>
      <c r="B181" s="6" t="s">
        <v>1363</v>
      </c>
      <c r="C181" s="200"/>
      <c r="D181" s="200">
        <f>VLOOKUP(B181,'Plantilla publicacion'!$A$3:$M$490,6,0)</f>
        <v>0</v>
      </c>
      <c r="E181" s="200"/>
      <c r="F181" s="200"/>
      <c r="G181" s="200" t="str">
        <f>VLOOKUP(B181,'Plantilla publicacion'!$A$3:$M$490,7,0)</f>
        <v>N/A</v>
      </c>
      <c r="H181" s="6" t="str">
        <f>VLOOKUP(B181,'Plantilla publicacion'!$A$3:$M$490,8,0)</f>
        <v>Diseñar y presentar propuesta pedagógica de los contenidos presentados por la delegatura para cada uno de los cursos (Responsable OSCAE) (Documento con la propuesta)</v>
      </c>
      <c r="I181" s="6">
        <f>VLOOKUP(B181,'Plantilla publicacion'!$A$3:$M$490,9,0)</f>
        <v>2</v>
      </c>
      <c r="J181" s="6" t="str">
        <f>VLOOKUP(B181,'Plantilla publicacion'!$A$3:$M$490,10,0)</f>
        <v>Númerica</v>
      </c>
      <c r="K181" s="7" t="str">
        <f>VLOOKUP(B181,'Plantilla publicacion'!$A$3:$M$490,11,0)</f>
        <v>2025-03-03</v>
      </c>
      <c r="L181" s="7" t="str">
        <f>VLOOKUP(B181,'Plantilla publicacion'!$A$3:$M$490,12,0)</f>
        <v>2025-05-30</v>
      </c>
      <c r="M181" s="58"/>
      <c r="N181" s="17" t="str">
        <f>VLOOKUP(B181,'Plantilla publicacion'!$A$3:$M$490,13,0)</f>
        <v>71-GRUPO DE TRABAJO DE FORMACION</v>
      </c>
    </row>
    <row r="182" spans="1:14" ht="25.5" x14ac:dyDescent="0.25">
      <c r="A182" s="13" t="str">
        <f>VLOOKUP(B182,'Plantilla publicacion'!$A$3:$B$490,2,0)</f>
        <v>Actividad propia</v>
      </c>
      <c r="B182" s="6" t="s">
        <v>1365</v>
      </c>
      <c r="C182" s="200"/>
      <c r="D182" s="200">
        <f>VLOOKUP(B182,'Plantilla publicacion'!$A$3:$M$490,6,0)</f>
        <v>0</v>
      </c>
      <c r="E182" s="200"/>
      <c r="F182" s="200"/>
      <c r="G182" s="200" t="str">
        <f>VLOOKUP(B182,'Plantilla publicacion'!$A$3:$M$490,7,0)</f>
        <v>N/A</v>
      </c>
      <c r="H182" s="6" t="str">
        <f>VLOOKUP(B182,'Plantilla publicacion'!$A$3:$M$490,8,0)</f>
        <v>Revisar y aprobar los contenidos propuestos por el equipo pedagógico de OSCAE (Responsable Delegatura) (Correo de aprobación de los contenidos propuestos por OSCAE)</v>
      </c>
      <c r="I182" s="6">
        <f>VLOOKUP(B182,'Plantilla publicacion'!$A$3:$M$490,9,0)</f>
        <v>2</v>
      </c>
      <c r="J182" s="6" t="str">
        <f>VLOOKUP(B182,'Plantilla publicacion'!$A$3:$M$490,10,0)</f>
        <v>Númerica</v>
      </c>
      <c r="K182" s="7" t="str">
        <f>VLOOKUP(B182,'Plantilla publicacion'!$A$3:$M$490,11,0)</f>
        <v>2025-04-01</v>
      </c>
      <c r="L182" s="7" t="str">
        <f>VLOOKUP(B182,'Plantilla publicacion'!$A$3:$M$490,12,0)</f>
        <v>2025-06-20</v>
      </c>
      <c r="M182" s="58"/>
      <c r="N182" s="17" t="str">
        <f>VLOOKUP(B182,'Plantilla publicacion'!$A$3:$M$490,13,0)</f>
        <v>3000-DESPACHO DEL SUPERINTENDENTE DELEGADO PARA LA PROTECCIÓN DEL CONSUMIDOR</v>
      </c>
    </row>
    <row r="183" spans="1:14" x14ac:dyDescent="0.25">
      <c r="A183" s="13" t="str">
        <f>VLOOKUP(B183,'Plantilla publicacion'!$A$3:$B$490,2,0)</f>
        <v>Actividad sin participaci�n</v>
      </c>
      <c r="B183" s="6" t="s">
        <v>1367</v>
      </c>
      <c r="C183" s="200"/>
      <c r="D183" s="200">
        <f>VLOOKUP(B183,'Plantilla publicacion'!$A$3:$M$490,6,0)</f>
        <v>0</v>
      </c>
      <c r="E183" s="200"/>
      <c r="F183" s="200"/>
      <c r="G183" s="200" t="str">
        <f>VLOOKUP(B183,'Plantilla publicacion'!$A$3:$M$490,7,0)</f>
        <v>N/A</v>
      </c>
      <c r="H183" s="6" t="str">
        <f>VLOOKUP(B183,'Plantilla publicacion'!$A$3:$M$490,8,0)</f>
        <v>Virtualizar los contenidos (Responsable OSCAE) (Captura de pantalla con los cursos virtualizados)</v>
      </c>
      <c r="I183" s="6">
        <f>VLOOKUP(B183,'Plantilla publicacion'!$A$3:$M$490,9,0)</f>
        <v>2</v>
      </c>
      <c r="J183" s="6" t="str">
        <f>VLOOKUP(B183,'Plantilla publicacion'!$A$3:$M$490,10,0)</f>
        <v>Númerica</v>
      </c>
      <c r="K183" s="7" t="str">
        <f>VLOOKUP(B183,'Plantilla publicacion'!$A$3:$M$490,11,0)</f>
        <v>2025-06-03</v>
      </c>
      <c r="L183" s="7" t="str">
        <f>VLOOKUP(B183,'Plantilla publicacion'!$A$3:$M$490,12,0)</f>
        <v>2025-10-17</v>
      </c>
      <c r="M183" s="58"/>
      <c r="N183" s="17" t="str">
        <f>VLOOKUP(B183,'Plantilla publicacion'!$A$3:$M$490,13,0)</f>
        <v>71-GRUPO DE TRABAJO DE FORMACION</v>
      </c>
    </row>
    <row r="184" spans="1:14" ht="25.5" x14ac:dyDescent="0.25">
      <c r="A184" s="13" t="str">
        <f>VLOOKUP(B184,'Plantilla publicacion'!$A$3:$B$490,2,0)</f>
        <v>Actividad propia</v>
      </c>
      <c r="B184" s="6" t="s">
        <v>1369</v>
      </c>
      <c r="C184" s="200"/>
      <c r="D184" s="200">
        <f>VLOOKUP(B184,'Plantilla publicacion'!$A$3:$M$490,6,0)</f>
        <v>0</v>
      </c>
      <c r="E184" s="200"/>
      <c r="F184" s="200"/>
      <c r="G184" s="200" t="str">
        <f>VLOOKUP(B184,'Plantilla publicacion'!$A$3:$M$490,7,0)</f>
        <v>N/A</v>
      </c>
      <c r="H184" s="6" t="str">
        <f>VLOOKUP(B184,'Plantilla publicacion'!$A$3:$M$490,8,0)</f>
        <v>Recibir y aprobar el curso virtualizado (Responsable Delegatura) (Correo electrónico con la aprobación de los cursos)</v>
      </c>
      <c r="I184" s="6">
        <f>VLOOKUP(B184,'Plantilla publicacion'!$A$3:$M$490,9,0)</f>
        <v>2</v>
      </c>
      <c r="J184" s="6" t="str">
        <f>VLOOKUP(B184,'Plantilla publicacion'!$A$3:$M$490,10,0)</f>
        <v>Númerica</v>
      </c>
      <c r="K184" s="7" t="str">
        <f>VLOOKUP(B184,'Plantilla publicacion'!$A$3:$M$490,11,0)</f>
        <v>2025-09-15</v>
      </c>
      <c r="L184" s="7" t="str">
        <f>VLOOKUP(B184,'Plantilla publicacion'!$A$3:$M$490,12,0)</f>
        <v>2025-11-07</v>
      </c>
      <c r="M184" s="58"/>
      <c r="N184" s="17" t="str">
        <f>VLOOKUP(B184,'Plantilla publicacion'!$A$3:$M$490,13,0)</f>
        <v>3000-DESPACHO DEL SUPERINTENDENTE DELEGADO PARA LA PROTECCIÓN DEL CONSUMIDOR</v>
      </c>
    </row>
    <row r="185" spans="1:14" ht="26.25" thickBot="1" x14ac:dyDescent="0.3">
      <c r="A185" s="13" t="str">
        <f>VLOOKUP(B185,'Plantilla publicacion'!$A$3:$B$490,2,0)</f>
        <v>Actividad sin participaci�n</v>
      </c>
      <c r="B185" s="11" t="s">
        <v>1371</v>
      </c>
      <c r="C185" s="200"/>
      <c r="D185" s="200">
        <f>VLOOKUP(B185,'Plantilla publicacion'!$A$3:$M$490,6,0)</f>
        <v>0</v>
      </c>
      <c r="E185" s="200"/>
      <c r="F185" s="200"/>
      <c r="G185" s="200" t="str">
        <f>VLOOKUP(B185,'Plantilla publicacion'!$A$3:$M$490,7,0)</f>
        <v>N/A</v>
      </c>
      <c r="H185" s="11" t="str">
        <f>VLOOKUP(B185,'Plantilla publicacion'!$A$3:$M$490,8,0)</f>
        <v>Publicar los cursos virtuales en el campus virtual de la SIC y difundirlos (Capturas de pantalla de los cursos en el campus virtual y capturas de pantalla de la difusión).</v>
      </c>
      <c r="I185" s="11">
        <f>VLOOKUP(B185,'Plantilla publicacion'!$A$3:$M$490,9,0)</f>
        <v>2</v>
      </c>
      <c r="J185" s="11" t="str">
        <f>VLOOKUP(B185,'Plantilla publicacion'!$A$3:$M$490,10,0)</f>
        <v>Númerica</v>
      </c>
      <c r="K185" s="113" t="str">
        <f>VLOOKUP(B185,'Plantilla publicacion'!$A$3:$M$490,11,0)</f>
        <v>2025-11-14</v>
      </c>
      <c r="L185" s="113" t="str">
        <f>VLOOKUP(B185,'Plantilla publicacion'!$A$3:$M$490,12,0)</f>
        <v>2025-12-15</v>
      </c>
      <c r="M185" s="114"/>
      <c r="N185" s="115" t="str">
        <f>VLOOKUP(B185,'Plantilla publicacion'!$A$3:$M$490,13,0)</f>
        <v>71-GRUPO DE TRABAJO DE FORMACION;
73-GRUPO DE TRABAJO DE COMUNICACION</v>
      </c>
    </row>
    <row r="186" spans="1:14" s="12" customFormat="1" ht="38.25" x14ac:dyDescent="0.25">
      <c r="A186" s="5" t="str">
        <f>VLOOKUP(B186,'Plantilla publicacion'!$A$3:$B$490,2,0)</f>
        <v>Producto</v>
      </c>
      <c r="B186" s="101" t="s">
        <v>1374</v>
      </c>
      <c r="C186" s="199" t="str">
        <f>VLOOKUP(B186,'Plantilla publicacion'!$A$3:$R$490,17,0)</f>
        <v>PND - 5-31-5-b- Convergencia regional - Entidades públicas territoriales y nacionales fortalecidas / PES - Cierre de brechas territoriales</v>
      </c>
      <c r="D186" s="199" t="str">
        <f>VLOOKUP(B186,'Plantilla publicacion'!$A$3:$M$490,6,0)</f>
        <v>58-Promover el enfoque preventivo, diferencial y territorial en el que hacer misional de la entidad</v>
      </c>
      <c r="E186" s="199"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199"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199" t="str">
        <f>VLOOKUP(B186,'Plantilla publicacion'!$A$3:$M$490,7,0)</f>
        <v>N/A</v>
      </c>
      <c r="H186" s="103" t="str">
        <f>VLOOKUP(B186,'Plantilla publicacion'!$A$3:$M$490,8,0)</f>
        <v>Jornadas de capacitación "Me informo y cuido mi dinero" dirigidas a usuarios, consumidores y ciudadanía en general, realizadas - Imágenes (fotografía o captura de pantalla) de la difusión realizada</v>
      </c>
      <c r="I186" s="103">
        <f>VLOOKUP(B186,'Plantilla publicacion'!$A$3:$M$490,9,0)</f>
        <v>8</v>
      </c>
      <c r="J186" s="103" t="str">
        <f>VLOOKUP(B186,'Plantilla publicacion'!$A$3:$M$490,10,0)</f>
        <v>Númerica</v>
      </c>
      <c r="K186" s="188" t="str">
        <f>VLOOKUP(B186,'Plantilla publicacion'!$A$3:$M$490,11,0)</f>
        <v>2025-01-15</v>
      </c>
      <c r="L186" s="188" t="str">
        <f>VLOOKUP(B186,'Plantilla publicacion'!$A$3:$M$490,12,0)</f>
        <v>2025-12-30</v>
      </c>
      <c r="M186" s="103" t="str">
        <f>IF(ISERROR(VLOOKUP(B186,'Plantilla publicacion'!$A$3:$P$490,16,0)),"NA",VLOOKUP(B186,'Plantilla publicacion'!$A$3:$P$490,16,0))</f>
        <v xml:space="preserve">PND_8_Fortalecer las capacidades y conocimiento sobre derechos y deberes de las relaciones de consumo </v>
      </c>
      <c r="N186" s="104" t="str">
        <f>VLOOKUP(B186,'Plantilla publicacion'!$A$3:$M$490,13,0)</f>
        <v>3000-DESPACHO DEL SUPERINTENDENTE DELEGADO PARA LA PROTECCIÓN DEL CONSUMIDOR</v>
      </c>
    </row>
    <row r="187" spans="1:14" ht="25.5" x14ac:dyDescent="0.25">
      <c r="A187" s="13" t="str">
        <f>VLOOKUP(B187,'Plantilla publicacion'!$A$3:$B$490,2,0)</f>
        <v>Actividad propia</v>
      </c>
      <c r="B187" s="105" t="s">
        <v>1376</v>
      </c>
      <c r="C187" s="200"/>
      <c r="D187" s="200">
        <f>VLOOKUP(B187,'Plantilla publicacion'!$A$3:$M$490,6,0)</f>
        <v>0</v>
      </c>
      <c r="E187" s="200"/>
      <c r="F187" s="200"/>
      <c r="G187" s="200" t="str">
        <f>VLOOKUP(B187,'Plantilla publicacion'!$A$3:$M$490,7,0)</f>
        <v>N/A</v>
      </c>
      <c r="H187" s="6" t="str">
        <f>VLOOKUP(B187,'Plantilla publicacion'!$A$3:$M$490,8,0)</f>
        <v>Definir la estrategia que se utilizará para las jornadas de capacitación  (Listado de asistencia a reunión)</v>
      </c>
      <c r="I187" s="6">
        <f>VLOOKUP(B187,'Plantilla publicacion'!$A$3:$M$490,9,0)</f>
        <v>1</v>
      </c>
      <c r="J187" s="6" t="str">
        <f>VLOOKUP(B187,'Plantilla publicacion'!$A$3:$M$490,10,0)</f>
        <v>Númerica</v>
      </c>
      <c r="K187" s="7" t="str">
        <f>VLOOKUP(B187,'Plantilla publicacion'!$A$3:$M$490,11,0)</f>
        <v>2025-01-15</v>
      </c>
      <c r="L187" s="7" t="str">
        <f>VLOOKUP(B187,'Plantilla publicacion'!$A$3:$M$490,12,0)</f>
        <v>2025-02-28</v>
      </c>
      <c r="M187" s="58"/>
      <c r="N187" s="106" t="str">
        <f>VLOOKUP(B187,'Plantilla publicacion'!$A$3:$M$490,13,0)</f>
        <v>3000-DESPACHO DEL SUPERINTENDENTE DELEGADO PARA LA PROTECCIÓN DEL CONSUMIDOR</v>
      </c>
    </row>
    <row r="188" spans="1:14" ht="26.25" thickBot="1" x14ac:dyDescent="0.3">
      <c r="A188" s="13" t="str">
        <f>VLOOKUP(B188,'Plantilla publicacion'!$A$3:$B$490,2,0)</f>
        <v>Actividad propia</v>
      </c>
      <c r="B188" s="107" t="s">
        <v>1378</v>
      </c>
      <c r="C188" s="201"/>
      <c r="D188" s="201">
        <f>VLOOKUP(B188,'Plantilla publicacion'!$A$3:$M$490,6,0)</f>
        <v>0</v>
      </c>
      <c r="E188" s="201"/>
      <c r="F188" s="201"/>
      <c r="G188" s="201" t="str">
        <f>VLOOKUP(B188,'Plantilla publicacion'!$A$3:$M$490,7,0)</f>
        <v>N/A</v>
      </c>
      <c r="H188" s="109" t="str">
        <f>VLOOKUP(B188,'Plantilla publicacion'!$A$3:$M$490,8,0)</f>
        <v>Realizar las jornadas de capacitación - Imágenes (fotografía o captura de pantalla) de la difusión realizada</v>
      </c>
      <c r="I188" s="109">
        <f>VLOOKUP(B188,'Plantilla publicacion'!$A$3:$M$490,9,0)</f>
        <v>8</v>
      </c>
      <c r="J188" s="109" t="str">
        <f>VLOOKUP(B188,'Plantilla publicacion'!$A$3:$M$490,10,0)</f>
        <v>Númerica</v>
      </c>
      <c r="K188" s="110" t="str">
        <f>VLOOKUP(B188,'Plantilla publicacion'!$A$3:$M$490,11,0)</f>
        <v>2025-03-03</v>
      </c>
      <c r="L188" s="110" t="str">
        <f>VLOOKUP(B188,'Plantilla publicacion'!$A$3:$M$490,12,0)</f>
        <v>2025-12-30</v>
      </c>
      <c r="M188" s="111"/>
      <c r="N188" s="112" t="str">
        <f>VLOOKUP(B188,'Plantilla publicacion'!$A$3:$M$490,13,0)</f>
        <v>3000-DESPACHO DEL SUPERINTENDENTE DELEGADO PARA LA PROTECCIÓN DEL CONSUMIDOR</v>
      </c>
    </row>
    <row r="189" spans="1:14" s="12" customFormat="1" ht="102" x14ac:dyDescent="0.25">
      <c r="A189" s="5" t="str">
        <f>VLOOKUP(B189,'Plantilla publicacion'!$A$3:$B$490,2,0)</f>
        <v>Producto</v>
      </c>
      <c r="B189" s="15" t="s">
        <v>1379</v>
      </c>
      <c r="C189" s="200" t="str">
        <f>VLOOKUP(B189,'Plantilla publicacion'!$A$3:$R$490,17,0)</f>
        <v>PND - 5-31-5-b- Convergencia regional - Entidades públicas territoriales y nacionales fortalecidas / PES - Cierre de brechas territoriales</v>
      </c>
      <c r="D189" s="200" t="str">
        <f>VLOOKUP(B189,'Plantilla publicacion'!$A$3:$M$490,6,0)</f>
        <v>58-Promover el enfoque preventivo, diferencial y territorial en el que hacer misional de la entidad</v>
      </c>
      <c r="E189" s="200"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9" s="200"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9" s="200" t="str">
        <f>VLOOKUP(B189,'Plantilla publicacion'!$A$3:$M$490,7,0)</f>
        <v>N/A</v>
      </c>
      <c r="H189" s="15" t="str">
        <f>VLOOKUP(B189,'Plantilla publicacion'!$A$3:$M$490,8,0)</f>
        <v>Campañas de difusión a nivel nacional, dirigidas a diversos grupos objetivo como herramienta de fortalecimiento del conocimiento, ejecutadas (Capturas de pantalla de las publicaciones de las campañas).</v>
      </c>
      <c r="I189" s="15">
        <f>VLOOKUP(B189,'Plantilla publicacion'!$A$3:$M$490,9,0)</f>
        <v>4</v>
      </c>
      <c r="J189" s="15" t="str">
        <f>VLOOKUP(B189,'Plantilla publicacion'!$A$3:$M$490,10,0)</f>
        <v>Númerica</v>
      </c>
      <c r="K189" s="187" t="str">
        <f>VLOOKUP(B189,'Plantilla publicacion'!$A$3:$M$490,11,0)</f>
        <v>2025-01-15</v>
      </c>
      <c r="L189" s="187" t="str">
        <f>VLOOKUP(B189,'Plantilla publicacion'!$A$3:$M$490,12,0)</f>
        <v>2025-12-30</v>
      </c>
      <c r="M189" s="15" t="str">
        <f>IF(ISERROR(VLOOKUP(B189,'Plantilla publicacion'!$A$3:$P$490,16,0)),"NA",VLOOKUP(B189,'Plantilla publicacion'!$A$3:$P$490,16,0))</f>
        <v xml:space="preserve">PND_8_Fortalecer las capacidades y conocimiento sobre derechos y deberes de las relaciones de consumo </v>
      </c>
      <c r="N189" s="15" t="str">
        <f>VLOOKUP(B189,'Plantilla publicacion'!$A$3:$M$490,13,0)</f>
        <v>3000-DESPACHO DEL SUPERINTENDENTE DELEGADO PARA LA PROTECCIÓN DEL CONSUMIDOR;
3100-DIRECCION DE INVESTIGACIONES DE PROTECCION AL CONSUMIDOR;
3200-DIRECCIÓN DE INVESTIGACIONES DE PROTECCIÓN DE USUARIOS DE SERVICIOS DE COMUNICACIONES;
73-GRUPO DE TRABAJO DE COMUNICACION</v>
      </c>
    </row>
    <row r="190" spans="1:14" ht="89.25" x14ac:dyDescent="0.25">
      <c r="A190" s="13" t="str">
        <f>VLOOKUP(B190,'Plantilla publicacion'!$A$3:$B$490,2,0)</f>
        <v>Actividad propia</v>
      </c>
      <c r="B190" s="6" t="s">
        <v>1382</v>
      </c>
      <c r="C190" s="200"/>
      <c r="D190" s="200">
        <f>VLOOKUP(B190,'Plantilla publicacion'!$A$3:$M$490,6,0)</f>
        <v>0</v>
      </c>
      <c r="E190" s="200"/>
      <c r="F190" s="200"/>
      <c r="G190" s="200" t="str">
        <f>VLOOKUP(B190,'Plantilla publicacion'!$A$3:$M$490,7,0)</f>
        <v>N/A</v>
      </c>
      <c r="H190" s="6" t="str">
        <f>VLOOKUP(B190,'Plantilla publicacion'!$A$3:$M$490,8,0)</f>
        <v>Elaborar el plan de difusión, definiendo los  grupos objetivos a los que se dirigirá. (Documento con el plan de difusión)</v>
      </c>
      <c r="I190" s="6">
        <f>VLOOKUP(B190,'Plantilla publicacion'!$A$3:$M$490,9,0)</f>
        <v>1</v>
      </c>
      <c r="J190" s="6" t="str">
        <f>VLOOKUP(B190,'Plantilla publicacion'!$A$3:$M$490,10,0)</f>
        <v>Númerica</v>
      </c>
      <c r="K190" s="7" t="str">
        <f>VLOOKUP(B190,'Plantilla publicacion'!$A$3:$M$490,11,0)</f>
        <v>2025-01-15</v>
      </c>
      <c r="L190" s="7" t="str">
        <f>VLOOKUP(B190,'Plantilla publicacion'!$A$3:$M$490,12,0)</f>
        <v>2025-02-28</v>
      </c>
      <c r="M190" s="58"/>
      <c r="N190" s="17" t="str">
        <f>VLOOKUP(B190,'Plantilla publicacion'!$A$3:$M$490,13,0)</f>
        <v>3000-DESPACHO DEL SUPERINTENDENTE DELEGADO PARA LA PROTECCIÓN DEL CONSUMIDOR;
3100-DIRECCION DE INVESTIGACIONES DE PROTECCION AL CONSUMIDOR;
3200-DIRECCIÓN DE INVESTIGACIONES DE PROTECCIÓN DE USUARIOS DE SERVICIOS DE COMUNICACIONES</v>
      </c>
    </row>
    <row r="191" spans="1:14" ht="25.5" x14ac:dyDescent="0.25">
      <c r="A191" s="13" t="str">
        <f>VLOOKUP(B191,'Plantilla publicacion'!$A$3:$B$490,2,0)</f>
        <v>Actividad sin participaci�n</v>
      </c>
      <c r="B191" s="6" t="s">
        <v>1385</v>
      </c>
      <c r="C191" s="200"/>
      <c r="D191" s="200">
        <f>VLOOKUP(B191,'Plantilla publicacion'!$A$3:$M$490,6,0)</f>
        <v>0</v>
      </c>
      <c r="E191" s="200"/>
      <c r="F191" s="200"/>
      <c r="G191" s="200" t="str">
        <f>VLOOKUP(B191,'Plantilla publicacion'!$A$3:$M$490,7,0)</f>
        <v>N/A</v>
      </c>
      <c r="H191" s="6" t="str">
        <f>VLOOKUP(B191,'Plantilla publicacion'!$A$3:$M$490,8,0)</f>
        <v>Elaborar y presentar el concepto grafico y racional de la campaña (Correo electrónico en que se observe el concepto gráfico y racional de la campaña)</v>
      </c>
      <c r="I191" s="6">
        <f>VLOOKUP(B191,'Plantilla publicacion'!$A$3:$M$490,9,0)</f>
        <v>4</v>
      </c>
      <c r="J191" s="6" t="str">
        <f>VLOOKUP(B191,'Plantilla publicacion'!$A$3:$M$490,10,0)</f>
        <v>Númerica</v>
      </c>
      <c r="K191" s="7" t="str">
        <f>VLOOKUP(B191,'Plantilla publicacion'!$A$3:$M$490,11,0)</f>
        <v>2025-03-03</v>
      </c>
      <c r="L191" s="7" t="str">
        <f>VLOOKUP(B191,'Plantilla publicacion'!$A$3:$M$490,12,0)</f>
        <v>2025-11-28</v>
      </c>
      <c r="M191" s="58"/>
      <c r="N191" s="17" t="str">
        <f>VLOOKUP(B191,'Plantilla publicacion'!$A$3:$M$490,13,0)</f>
        <v>73-GRUPO DE TRABAJO DE COMUNICACION</v>
      </c>
    </row>
    <row r="192" spans="1:14" ht="25.5" x14ac:dyDescent="0.25">
      <c r="A192" s="13" t="str">
        <f>VLOOKUP(B192,'Plantilla publicacion'!$A$3:$B$490,2,0)</f>
        <v>Actividad propia</v>
      </c>
      <c r="B192" s="6" t="s">
        <v>1386</v>
      </c>
      <c r="C192" s="200"/>
      <c r="D192" s="200">
        <f>VLOOKUP(B192,'Plantilla publicacion'!$A$3:$M$490,6,0)</f>
        <v>0</v>
      </c>
      <c r="E192" s="200"/>
      <c r="F192" s="200"/>
      <c r="G192" s="200" t="str">
        <f>VLOOKUP(B192,'Plantilla publicacion'!$A$3:$M$490,7,0)</f>
        <v>N/A</v>
      </c>
      <c r="H192" s="6" t="str">
        <f>VLOOKUP(B192,'Plantilla publicacion'!$A$3:$M$490,8,0)</f>
        <v>Revisar y aprobar la propuesta (Correo electrónico con la propuesta aprobada)</v>
      </c>
      <c r="I192" s="6">
        <f>VLOOKUP(B192,'Plantilla publicacion'!$A$3:$M$490,9,0)</f>
        <v>4</v>
      </c>
      <c r="J192" s="6" t="str">
        <f>VLOOKUP(B192,'Plantilla publicacion'!$A$3:$M$490,10,0)</f>
        <v>Númerica</v>
      </c>
      <c r="K192" s="7" t="str">
        <f>VLOOKUP(B192,'Plantilla publicacion'!$A$3:$M$490,11,0)</f>
        <v>2025-03-03</v>
      </c>
      <c r="L192" s="7" t="str">
        <f>VLOOKUP(B192,'Plantilla publicacion'!$A$3:$M$490,12,0)</f>
        <v>2025-11-28</v>
      </c>
      <c r="M192" s="58"/>
      <c r="N192" s="17" t="str">
        <f>VLOOKUP(B192,'Plantilla publicacion'!$A$3:$M$490,13,0)</f>
        <v>3000-DESPACHO DEL SUPERINTENDENTE DELEGADO PARA LA PROTECCIÓN DEL CONSUMIDOR</v>
      </c>
    </row>
    <row r="193" spans="1:14" x14ac:dyDescent="0.25">
      <c r="A193" s="13" t="str">
        <f>VLOOKUP(B193,'Plantilla publicacion'!$A$3:$B$490,2,0)</f>
        <v>Actividad sin participaci�n</v>
      </c>
      <c r="B193" s="6" t="s">
        <v>1387</v>
      </c>
      <c r="C193" s="228"/>
      <c r="D193" s="228">
        <f>VLOOKUP(B193,'Plantilla publicacion'!$A$3:$M$490,6,0)</f>
        <v>0</v>
      </c>
      <c r="E193" s="228"/>
      <c r="F193" s="228"/>
      <c r="G193" s="228" t="str">
        <f>VLOOKUP(B193,'Plantilla publicacion'!$A$3:$M$490,7,0)</f>
        <v>N/A</v>
      </c>
      <c r="H193" s="6" t="str">
        <f>VLOOKUP(B193,'Plantilla publicacion'!$A$3:$M$490,8,0)</f>
        <v>Ejecutar las campañas (Captura de pantalla de publicación de las campañas)</v>
      </c>
      <c r="I193" s="6">
        <f>VLOOKUP(B193,'Plantilla publicacion'!$A$3:$M$490,9,0)</f>
        <v>4</v>
      </c>
      <c r="J193" s="6" t="str">
        <f>VLOOKUP(B193,'Plantilla publicacion'!$A$3:$M$490,10,0)</f>
        <v>Númerica</v>
      </c>
      <c r="K193" s="7" t="str">
        <f>VLOOKUP(B193,'Plantilla publicacion'!$A$3:$M$490,11,0)</f>
        <v>2025-03-03</v>
      </c>
      <c r="L193" s="7" t="str">
        <f>VLOOKUP(B193,'Plantilla publicacion'!$A$3:$M$490,12,0)</f>
        <v>2025-12-30</v>
      </c>
      <c r="M193" s="58"/>
      <c r="N193" s="17" t="str">
        <f>VLOOKUP(B193,'Plantilla publicacion'!$A$3:$M$490,13,0)</f>
        <v>73-GRUPO DE TRABAJO DE COMUNICACION</v>
      </c>
    </row>
    <row r="194" spans="1:14" ht="32.25" customHeight="1" thickBot="1" x14ac:dyDescent="0.3">
      <c r="A194" s="13" t="e">
        <f>VLOOKUP(B194,'Plantilla publicacion'!$A$3:$B$490,2,0)</f>
        <v>#N/A</v>
      </c>
      <c r="B194" s="247" t="s">
        <v>40</v>
      </c>
      <c r="C194" s="248"/>
      <c r="D194" s="248"/>
      <c r="E194" s="248"/>
      <c r="F194" s="248"/>
      <c r="G194" s="248"/>
      <c r="H194" s="248"/>
      <c r="I194" s="248"/>
      <c r="J194" s="248"/>
      <c r="K194" s="248"/>
      <c r="L194" s="248"/>
      <c r="M194" s="248"/>
      <c r="N194" s="249"/>
    </row>
    <row r="195" spans="1:14" ht="48" customHeight="1" thickBot="1" x14ac:dyDescent="0.3">
      <c r="B195" s="22" t="s">
        <v>484</v>
      </c>
      <c r="C195" s="23" t="s">
        <v>1547</v>
      </c>
      <c r="D195" s="23" t="s">
        <v>0</v>
      </c>
      <c r="E195" s="23" t="s">
        <v>1494</v>
      </c>
      <c r="F195" s="23" t="s">
        <v>1550</v>
      </c>
      <c r="G195" s="23" t="s">
        <v>1</v>
      </c>
      <c r="H195" s="23" t="s">
        <v>2</v>
      </c>
      <c r="I195" s="23" t="s">
        <v>3</v>
      </c>
      <c r="J195" s="23" t="s">
        <v>4</v>
      </c>
      <c r="K195" s="24" t="s">
        <v>5</v>
      </c>
      <c r="L195" s="24" t="s">
        <v>6</v>
      </c>
      <c r="M195" s="57" t="s">
        <v>1548</v>
      </c>
      <c r="N195" s="25" t="s">
        <v>7</v>
      </c>
    </row>
    <row r="196" spans="1:14" s="12" customFormat="1" x14ac:dyDescent="0.25">
      <c r="A196" s="5" t="str">
        <f>VLOOKUP(B196,'Plantilla publicacion'!$A$3:$B$490,2,0)</f>
        <v>Producto</v>
      </c>
      <c r="B196" s="15" t="s">
        <v>1134</v>
      </c>
      <c r="C196" s="227" t="str">
        <f>VLOOKUP(B196,'Plantilla publicacion'!$A$3:$R$490,17,0)</f>
        <v>PND - 5-31-5-b- Convergencia regional - Entidades públicas territoriales y nacionales fortalecidas / PES - Transformación Institucional</v>
      </c>
      <c r="D196" s="227" t="str">
        <f>VLOOKUP(B196,'Plantilla publicacion'!$A$3:$M$490,6,0)</f>
        <v>60-Fortalecer el Sistema Integral de Gestión Institucional en el marco del Modelo Integrado de Planeación y gestión para mejorar la prestación del servicio.</v>
      </c>
      <c r="E196" s="227"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6" s="227"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6" s="227" t="str">
        <f>VLOOKUP(B196,'Plantilla publicacion'!$A$3:$M$490,7,0)</f>
        <v>N/A</v>
      </c>
      <c r="H196" s="15" t="str">
        <f>VLOOKUP(B196,'Plantilla publicacion'!$A$3:$M$490,8,0)</f>
        <v>Estrategia de racionalización de trámites implementada</v>
      </c>
      <c r="I196" s="15">
        <f>VLOOKUP(B196,'Plantilla publicacion'!$A$3:$M$490,9,0)</f>
        <v>100</v>
      </c>
      <c r="J196" s="15" t="str">
        <f>VLOOKUP(B196,'Plantilla publicacion'!$A$3:$M$490,10,0)</f>
        <v>Porcentual</v>
      </c>
      <c r="K196" s="187" t="str">
        <f>VLOOKUP(B196,'Plantilla publicacion'!$A$3:$M$490,11,0)</f>
        <v>2025-01-15</v>
      </c>
      <c r="L196" s="187" t="str">
        <f>VLOOKUP(B196,'Plantilla publicacion'!$A$3:$M$490,12,0)</f>
        <v>2025-12-22</v>
      </c>
      <c r="M196" s="15">
        <f>IF(ISERROR(VLOOKUP(B196,'Plantilla publicacion'!$A$3:$P$490,16,0)),"NA",VLOOKUP(B196,'Plantilla publicacion'!$A$3:$P$490,16,0))</f>
        <v>0</v>
      </c>
      <c r="N196" s="15" t="str">
        <f>VLOOKUP(B196,'Plantilla publicacion'!$A$3:$M$490,13,0)</f>
        <v>30-OFICINA ASESORA DE PLANEACIÓN</v>
      </c>
    </row>
    <row r="197" spans="1:14" x14ac:dyDescent="0.25">
      <c r="A197" s="13" t="str">
        <f>VLOOKUP(B197,'Plantilla publicacion'!$A$3:$B$490,2,0)</f>
        <v>Actividad propia</v>
      </c>
      <c r="B197" s="6" t="s">
        <v>1137</v>
      </c>
      <c r="C197" s="200"/>
      <c r="D197" s="200">
        <f>VLOOKUP(B197,'Plantilla publicacion'!$A$3:$M$490,6,0)</f>
        <v>0</v>
      </c>
      <c r="E197" s="200"/>
      <c r="F197" s="200"/>
      <c r="G197" s="200" t="str">
        <f>VLOOKUP(B197,'Plantilla publicacion'!$A$3:$M$490,7,0)</f>
        <v>N/A</v>
      </c>
      <c r="H197" s="6" t="str">
        <f>VLOOKUP(B197,'Plantilla publicacion'!$A$3:$M$490,8,0)</f>
        <v>Elaborar el plan de trabajo de la estrategia de racionalización de trámites</v>
      </c>
      <c r="I197" s="6">
        <f>VLOOKUP(B197,'Plantilla publicacion'!$A$3:$M$490,9,0)</f>
        <v>1</v>
      </c>
      <c r="J197" s="6" t="str">
        <f>VLOOKUP(B197,'Plantilla publicacion'!$A$3:$M$490,10,0)</f>
        <v>Númerica</v>
      </c>
      <c r="K197" s="7" t="str">
        <f>VLOOKUP(B197,'Plantilla publicacion'!$A$3:$M$490,11,0)</f>
        <v>2025-01-15</v>
      </c>
      <c r="L197" s="7" t="str">
        <f>VLOOKUP(B197,'Plantilla publicacion'!$A$3:$M$490,12,0)</f>
        <v>2025-03-28</v>
      </c>
      <c r="M197" s="58"/>
      <c r="N197" s="17" t="str">
        <f>VLOOKUP(B197,'Plantilla publicacion'!$A$3:$M$490,13,0)</f>
        <v>30-OFICINA ASESORA DE PLANEACIÓN</v>
      </c>
    </row>
    <row r="198" spans="1:14" ht="15.75" thickBot="1" x14ac:dyDescent="0.3">
      <c r="A198" s="13" t="str">
        <f>VLOOKUP(B198,'Plantilla publicacion'!$A$3:$B$490,2,0)</f>
        <v>Actividad propia</v>
      </c>
      <c r="B198" s="19" t="s">
        <v>1139</v>
      </c>
      <c r="C198" s="228"/>
      <c r="D198" s="228">
        <f>VLOOKUP(B198,'Plantilla publicacion'!$A$3:$M$490,6,0)</f>
        <v>0</v>
      </c>
      <c r="E198" s="228"/>
      <c r="F198" s="228"/>
      <c r="G198" s="228" t="str">
        <f>VLOOKUP(B198,'Plantilla publicacion'!$A$3:$M$490,7,0)</f>
        <v>N/A</v>
      </c>
      <c r="H198" s="6" t="str">
        <f>VLOOKUP(B198,'Plantilla publicacion'!$A$3:$M$490,8,0)</f>
        <v>Ejecutar el plan de trabajo de la estrategia de racionalización de trámites</v>
      </c>
      <c r="I198" s="6">
        <f>VLOOKUP(B198,'Plantilla publicacion'!$A$3:$M$490,9,0)</f>
        <v>100</v>
      </c>
      <c r="J198" s="6" t="str">
        <f>VLOOKUP(B198,'Plantilla publicacion'!$A$3:$M$490,10,0)</f>
        <v>Porcentual</v>
      </c>
      <c r="K198" s="7" t="str">
        <f>VLOOKUP(B198,'Plantilla publicacion'!$A$3:$M$490,11,0)</f>
        <v>2025-03-28</v>
      </c>
      <c r="L198" s="7" t="str">
        <f>VLOOKUP(B198,'Plantilla publicacion'!$A$3:$M$490,12,0)</f>
        <v>2025-12-22</v>
      </c>
      <c r="M198" s="58"/>
      <c r="N198" s="17" t="str">
        <f>VLOOKUP(B198,'Plantilla publicacion'!$A$3:$M$490,13,0)</f>
        <v>30-OFICINA ASESORA DE PLANEACIÓN</v>
      </c>
    </row>
    <row r="199" spans="1:14" ht="32.25" customHeight="1" thickBot="1" x14ac:dyDescent="0.3">
      <c r="A199" s="13" t="e">
        <f>VLOOKUP(B199,'Plantilla publicacion'!$A$3:$B$490,2,0)</f>
        <v>#N/A</v>
      </c>
      <c r="B199" s="247" t="s">
        <v>41</v>
      </c>
      <c r="C199" s="248"/>
      <c r="D199" s="248"/>
      <c r="E199" s="248"/>
      <c r="F199" s="248"/>
      <c r="G199" s="248"/>
      <c r="H199" s="248"/>
      <c r="I199" s="248"/>
      <c r="J199" s="248"/>
      <c r="K199" s="248"/>
      <c r="L199" s="248"/>
      <c r="M199" s="248"/>
      <c r="N199" s="249"/>
    </row>
    <row r="200" spans="1:14" ht="48" customHeight="1" thickBot="1" x14ac:dyDescent="0.3">
      <c r="B200" s="77" t="s">
        <v>484</v>
      </c>
      <c r="C200" s="79" t="s">
        <v>1547</v>
      </c>
      <c r="D200" s="79" t="s">
        <v>0</v>
      </c>
      <c r="E200" s="79" t="s">
        <v>1494</v>
      </c>
      <c r="F200" s="79" t="s">
        <v>1550</v>
      </c>
      <c r="G200" s="79" t="s">
        <v>1</v>
      </c>
      <c r="H200" s="79" t="s">
        <v>2</v>
      </c>
      <c r="I200" s="79" t="s">
        <v>3</v>
      </c>
      <c r="J200" s="79" t="s">
        <v>4</v>
      </c>
      <c r="K200" s="80" t="s">
        <v>5</v>
      </c>
      <c r="L200" s="80" t="s">
        <v>6</v>
      </c>
      <c r="M200" s="82" t="s">
        <v>1548</v>
      </c>
      <c r="N200" s="81" t="s">
        <v>7</v>
      </c>
    </row>
    <row r="201" spans="1:14" s="12" customFormat="1" ht="76.5" x14ac:dyDescent="0.25">
      <c r="A201" s="5" t="str">
        <f>VLOOKUP(B201,'Plantilla publicacion'!$A$3:$B$490,2,0)</f>
        <v>Producto</v>
      </c>
      <c r="B201" s="101" t="s">
        <v>729</v>
      </c>
      <c r="C201" s="199" t="str">
        <f>VLOOKUP(B201,'Plantilla publicacion'!$A$3:$R$490,17,0)</f>
        <v>PND - 4-04-1-c- Transformación productiva, internacionalización y acción climática - Políticas de competencia, consumidor e infraestructura de la calidad modernas / PES - Internacionalización</v>
      </c>
      <c r="D201" s="199" t="str">
        <f>VLOOKUP(B201,'Plantilla publicacion'!$A$3:$M$490,6,0)</f>
        <v>59-Generar sinergias con agentes nacionales e internacionales que permitan potenciar las capacidades de la SIC.</v>
      </c>
      <c r="E201" s="199"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F201" s="199"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G201" s="199" t="str">
        <f>VLOOKUP(B201,'Plantilla publicacion'!$A$3:$M$490,7,0)</f>
        <v>N/A</v>
      </c>
      <c r="H201" s="103" t="str">
        <f>VLOOKUP(B201,'Plantilla publicacion'!$A$3:$M$490,8,0)</f>
        <v>Mesas de integración para la conexión de actores del ecosistema de innovación involucrados en temas de Propiedad Industrial y transferencia tecnológica, realizadas  (Actas de reunión firmadas)</v>
      </c>
      <c r="I201" s="103">
        <f>VLOOKUP(B201,'Plantilla publicacion'!$A$3:$M$490,9,0)</f>
        <v>2</v>
      </c>
      <c r="J201" s="103" t="str">
        <f>VLOOKUP(B201,'Plantilla publicacion'!$A$3:$M$490,10,0)</f>
        <v>Númerica</v>
      </c>
      <c r="K201" s="188" t="str">
        <f>VLOOKUP(B201,'Plantilla publicacion'!$A$3:$M$490,11,0)</f>
        <v>2025-01-13</v>
      </c>
      <c r="L201" s="188" t="str">
        <f>VLOOKUP(B201,'Plantilla publicacion'!$A$3:$M$490,12,0)</f>
        <v>2025-11-28</v>
      </c>
      <c r="M201" s="103" t="str">
        <f>IF(ISERROR(VLOOKUP(B201,'Plantilla publicacion'!$A$3:$P$490,16,0)),"NA",VLOOKUP(B201,'Plantilla publicacion'!$A$3:$P$490,16,0))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201" s="104" t="str">
        <f>VLOOKUP(B201,'Plantilla publicacion'!$A$3:$M$490,13,0)</f>
        <v>2023-GRUPO DE TRABAJO DE CENTRO DE INFORMACIÓN TECNOLÓGICA Y APOYO A LA GESTIÓN DE PROPIEDAD LA INDUSTRIAL</v>
      </c>
    </row>
    <row r="202" spans="1:14" ht="38.25" x14ac:dyDescent="0.25">
      <c r="A202" s="13" t="str">
        <f>VLOOKUP(B202,'Plantilla publicacion'!$A$3:$B$490,2,0)</f>
        <v>Actividad propia</v>
      </c>
      <c r="B202" s="105" t="s">
        <v>732</v>
      </c>
      <c r="C202" s="200"/>
      <c r="D202" s="200">
        <f>VLOOKUP(B202,'Plantilla publicacion'!$A$3:$M$490,6,0)</f>
        <v>0</v>
      </c>
      <c r="E202" s="200"/>
      <c r="F202" s="200"/>
      <c r="G202" s="200" t="str">
        <f>VLOOKUP(B202,'Plantilla publicacion'!$A$3:$M$490,7,0)</f>
        <v>N/A</v>
      </c>
      <c r="H202" s="6" t="str">
        <f>VLOOKUP(B202,'Plantilla publicacion'!$A$3:$M$490,8,0)</f>
        <v>Elaborar la propuesta de estructura para la realización de las mesas de integración para la conexión de actores del ecosistema de innovación involucrados en temas de Propiedad Industrial y transferencia tecnológica. (Documento con la propuesta elaborado)</v>
      </c>
      <c r="I202" s="6">
        <f>VLOOKUP(B202,'Plantilla publicacion'!$A$3:$M$490,9,0)</f>
        <v>1</v>
      </c>
      <c r="J202" s="6" t="str">
        <f>VLOOKUP(B202,'Plantilla publicacion'!$A$3:$M$490,10,0)</f>
        <v>Númerica</v>
      </c>
      <c r="K202" s="7" t="str">
        <f>VLOOKUP(B202,'Plantilla publicacion'!$A$3:$M$490,11,0)</f>
        <v>2025-01-13</v>
      </c>
      <c r="L202" s="7" t="str">
        <f>VLOOKUP(B202,'Plantilla publicacion'!$A$3:$M$490,12,0)</f>
        <v>2025-03-31</v>
      </c>
      <c r="M202" s="58"/>
      <c r="N202" s="106" t="str">
        <f>VLOOKUP(B202,'Plantilla publicacion'!$A$3:$M$490,13,0)</f>
        <v>2023-GRUPO DE TRABAJO DE CENTRO DE INFORMACIÓN TECNOLÓGICA Y APOYO A LA GESTIÓN DE PROPIEDAD LA INDUSTRIAL</v>
      </c>
    </row>
    <row r="203" spans="1:14" ht="39" thickBot="1" x14ac:dyDescent="0.3">
      <c r="A203" s="13" t="str">
        <f>VLOOKUP(B203,'Plantilla publicacion'!$A$3:$B$490,2,0)</f>
        <v>Actividad propia</v>
      </c>
      <c r="B203" s="107" t="s">
        <v>734</v>
      </c>
      <c r="C203" s="201"/>
      <c r="D203" s="201">
        <f>VLOOKUP(B203,'Plantilla publicacion'!$A$3:$M$490,6,0)</f>
        <v>0</v>
      </c>
      <c r="E203" s="201"/>
      <c r="F203" s="201"/>
      <c r="G203" s="201" t="str">
        <f>VLOOKUP(B203,'Plantilla publicacion'!$A$3:$M$490,7,0)</f>
        <v>N/A</v>
      </c>
      <c r="H203" s="109" t="str">
        <f>VLOOKUP(B203,'Plantilla publicacion'!$A$3:$M$490,8,0)</f>
        <v>Realizar las mesas de integración  (Actas de reunión firmadas)</v>
      </c>
      <c r="I203" s="109">
        <f>VLOOKUP(B203,'Plantilla publicacion'!$A$3:$M$490,9,0)</f>
        <v>2</v>
      </c>
      <c r="J203" s="109" t="str">
        <f>VLOOKUP(B203,'Plantilla publicacion'!$A$3:$M$490,10,0)</f>
        <v>Númerica</v>
      </c>
      <c r="K203" s="110" t="str">
        <f>VLOOKUP(B203,'Plantilla publicacion'!$A$3:$M$490,11,0)</f>
        <v>2025-04-01</v>
      </c>
      <c r="L203" s="110" t="str">
        <f>VLOOKUP(B203,'Plantilla publicacion'!$A$3:$M$490,12,0)</f>
        <v>2025-11-28</v>
      </c>
      <c r="M203" s="111"/>
      <c r="N203" s="112" t="str">
        <f>VLOOKUP(B203,'Plantilla publicacion'!$A$3:$M$490,13,0)</f>
        <v>2023-GRUPO DE TRABAJO DE CENTRO DE INFORMACIÓN TECNOLÓGICA Y APOYO A LA GESTIÓN DE PROPIEDAD LA INDUSTRIAL</v>
      </c>
    </row>
    <row r="204" spans="1:14" s="12" customFormat="1" ht="51" x14ac:dyDescent="0.25">
      <c r="A204" s="5" t="str">
        <f>VLOOKUP(B204,'Plantilla publicacion'!$A$3:$B$490,2,0)</f>
        <v>Producto</v>
      </c>
      <c r="B204" s="15" t="s">
        <v>753</v>
      </c>
      <c r="C204" s="200" t="str">
        <f>VLOOKUP(B204,'Plantilla publicacion'!$A$3:$R$490,17,0)</f>
        <v>PND - 2-03-9-b- Seguridad humana y justicia social - Aprovechamiento de la propiedad intelectual / PES - Reindustrialización</v>
      </c>
      <c r="D204" s="200" t="str">
        <f>VLOOKUP(B204,'Plantilla publicacion'!$A$3:$M$490,6,0)</f>
        <v>58-Promover el enfoque preventivo, diferencial y territorial en el que hacer misional de la entidad</v>
      </c>
      <c r="E204" s="200"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4" s="200"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4" s="200" t="str">
        <f>VLOOKUP(B204,'Plantilla publicacion'!$A$3:$M$490,7,0)</f>
        <v>C-3503-0200-0014-20309b</v>
      </c>
      <c r="H204" s="15" t="str">
        <f>VLOOKUP(B204,'Plantilla publicacion'!$A$3:$M$490,8,0)</f>
        <v>Premio Nacional al Inventor Colombiano 2025, realizado  (Informe dela realización del premio al inventor Colombiano 2025)</v>
      </c>
      <c r="I204" s="15">
        <f>VLOOKUP(B204,'Plantilla publicacion'!$A$3:$M$490,9,0)</f>
        <v>1</v>
      </c>
      <c r="J204" s="15" t="str">
        <f>VLOOKUP(B204,'Plantilla publicacion'!$A$3:$M$490,10,0)</f>
        <v>Númerica</v>
      </c>
      <c r="K204" s="187" t="str">
        <f>VLOOKUP(B204,'Plantilla publicacion'!$A$3:$M$490,11,0)</f>
        <v>2025-02-03</v>
      </c>
      <c r="L204" s="187" t="str">
        <f>VLOOKUP(B204,'Plantilla publicacion'!$A$3:$M$490,12,0)</f>
        <v>2025-08-29</v>
      </c>
      <c r="M204" s="15" t="str">
        <f>IF(ISERROR(VLOOKUP(B204,'Plantilla publicacion'!$A$3:$P$490,16,0)),"NA",VLOOKUP(B204,'Plantilla publicacion'!$A$3:$P$490,16,0))</f>
        <v>PND_3_Brindar acompañamiento a inventores y promover el uso de la información de patentes / PND_4_Reinvertir parte de las tasas recaudadas por propiedad industrial en el funcionamiento y promoción de la innovación</v>
      </c>
      <c r="N204" s="15" t="str">
        <f>VLOOKUP(B204,'Plantilla publicacion'!$A$3:$M$490,13,0)</f>
        <v>2023-GRUPO DE TRABAJO DE CENTRO DE INFORMACIÓN TECNOLÓGICA Y APOYO A LA GESTIÓN DE PROPIEDAD LA INDUSTRIAL</v>
      </c>
    </row>
    <row r="205" spans="1:14" ht="38.25" x14ac:dyDescent="0.25">
      <c r="A205" s="13" t="str">
        <f>VLOOKUP(B205,'Plantilla publicacion'!$A$3:$B$490,2,0)</f>
        <v>Actividad propia</v>
      </c>
      <c r="B205" s="6" t="s">
        <v>755</v>
      </c>
      <c r="C205" s="200"/>
      <c r="D205" s="200">
        <f>VLOOKUP(B205,'Plantilla publicacion'!$A$3:$M$490,6,0)</f>
        <v>0</v>
      </c>
      <c r="E205" s="200"/>
      <c r="F205" s="200"/>
      <c r="G205" s="200" t="str">
        <f>VLOOKUP(B205,'Plantilla publicacion'!$A$3:$M$490,7,0)</f>
        <v>N/A</v>
      </c>
      <c r="H205" s="6" t="str">
        <f>VLOOKUP(B205,'Plantilla publicacion'!$A$3:$M$490,8,0)</f>
        <v>Realizar propuesta de restructuración del Premio Nacional al inventor colombiano.  (Documento propuesta elaborado)</v>
      </c>
      <c r="I205" s="6">
        <f>VLOOKUP(B205,'Plantilla publicacion'!$A$3:$M$490,9,0)</f>
        <v>1</v>
      </c>
      <c r="J205" s="6" t="str">
        <f>VLOOKUP(B205,'Plantilla publicacion'!$A$3:$M$490,10,0)</f>
        <v>Númerica</v>
      </c>
      <c r="K205" s="7" t="str">
        <f>VLOOKUP(B205,'Plantilla publicacion'!$A$3:$M$490,11,0)</f>
        <v>2025-02-03</v>
      </c>
      <c r="L205" s="7" t="str">
        <f>VLOOKUP(B205,'Plantilla publicacion'!$A$3:$M$490,12,0)</f>
        <v>2025-02-28</v>
      </c>
      <c r="M205" s="58"/>
      <c r="N205" s="17" t="str">
        <f>VLOOKUP(B205,'Plantilla publicacion'!$A$3:$M$490,13,0)</f>
        <v>2023-GRUPO DE TRABAJO DE CENTRO DE INFORMACIÓN TECNOLÓGICA Y APOYO A LA GESTIÓN DE PROPIEDAD LA INDUSTRIAL</v>
      </c>
    </row>
    <row r="206" spans="1:14" ht="38.25" x14ac:dyDescent="0.25">
      <c r="A206" s="13" t="str">
        <f>VLOOKUP(B206,'Plantilla publicacion'!$A$3:$B$490,2,0)</f>
        <v>Actividad propia</v>
      </c>
      <c r="B206" s="6" t="s">
        <v>757</v>
      </c>
      <c r="C206" s="200"/>
      <c r="D206" s="200">
        <f>VLOOKUP(B206,'Plantilla publicacion'!$A$3:$M$490,6,0)</f>
        <v>0</v>
      </c>
      <c r="E206" s="200"/>
      <c r="F206" s="200"/>
      <c r="G206" s="200" t="str">
        <f>VLOOKUP(B206,'Plantilla publicacion'!$A$3:$M$490,7,0)</f>
        <v>N/A</v>
      </c>
      <c r="H206" s="6" t="str">
        <f>VLOOKUP(B206,'Plantilla publicacion'!$A$3:$M$490,8,0)</f>
        <v>Socializar  la propuesta con actores clave (internos/externos) para la gestión del premio nacional al inventor colombiano.  (Listados de asistencia a la socialización de la propuesta)</v>
      </c>
      <c r="I206" s="6">
        <f>VLOOKUP(B206,'Plantilla publicacion'!$A$3:$M$490,9,0)</f>
        <v>2</v>
      </c>
      <c r="J206" s="6" t="str">
        <f>VLOOKUP(B206,'Plantilla publicacion'!$A$3:$M$490,10,0)</f>
        <v>Númerica</v>
      </c>
      <c r="K206" s="7" t="str">
        <f>VLOOKUP(B206,'Plantilla publicacion'!$A$3:$M$490,11,0)</f>
        <v>2025-03-03</v>
      </c>
      <c r="L206" s="7" t="str">
        <f>VLOOKUP(B206,'Plantilla publicacion'!$A$3:$M$490,12,0)</f>
        <v>2025-03-31</v>
      </c>
      <c r="M206" s="58"/>
      <c r="N206" s="17" t="str">
        <f>VLOOKUP(B206,'Plantilla publicacion'!$A$3:$M$490,13,0)</f>
        <v>2023-GRUPO DE TRABAJO DE CENTRO DE INFORMACIÓN TECNOLÓGICA Y APOYO A LA GESTIÓN DE PROPIEDAD LA INDUSTRIAL</v>
      </c>
    </row>
    <row r="207" spans="1:14" ht="39" thickBot="1" x14ac:dyDescent="0.3">
      <c r="A207" s="13" t="str">
        <f>VLOOKUP(B207,'Plantilla publicacion'!$A$3:$B$490,2,0)</f>
        <v>Actividad propia</v>
      </c>
      <c r="B207" s="11" t="s">
        <v>759</v>
      </c>
      <c r="C207" s="200"/>
      <c r="D207" s="200">
        <f>VLOOKUP(B207,'Plantilla publicacion'!$A$3:$M$490,6,0)</f>
        <v>0</v>
      </c>
      <c r="E207" s="200"/>
      <c r="F207" s="200"/>
      <c r="G207" s="200" t="str">
        <f>VLOOKUP(B207,'Plantilla publicacion'!$A$3:$M$490,7,0)</f>
        <v>N/A</v>
      </c>
      <c r="H207" s="11" t="str">
        <f>VLOOKUP(B207,'Plantilla publicacion'!$A$3:$M$490,8,0)</f>
        <v>Realizar el premio al inventor colombiano 2025 desde la convocatoria hasta premiación. (Informe de la realización del premio al inventor Colombiano 2025)</v>
      </c>
      <c r="I207" s="11">
        <f>VLOOKUP(B207,'Plantilla publicacion'!$A$3:$M$490,9,0)</f>
        <v>1</v>
      </c>
      <c r="J207" s="11" t="str">
        <f>VLOOKUP(B207,'Plantilla publicacion'!$A$3:$M$490,10,0)</f>
        <v>Númerica</v>
      </c>
      <c r="K207" s="113" t="str">
        <f>VLOOKUP(B207,'Plantilla publicacion'!$A$3:$M$490,11,0)</f>
        <v>2025-04-01</v>
      </c>
      <c r="L207" s="113" t="str">
        <f>VLOOKUP(B207,'Plantilla publicacion'!$A$3:$M$490,12,0)</f>
        <v>2025-08-29</v>
      </c>
      <c r="M207" s="114"/>
      <c r="N207" s="115" t="str">
        <f>VLOOKUP(B207,'Plantilla publicacion'!$A$3:$M$490,13,0)</f>
        <v>2023-GRUPO DE TRABAJO DE CENTRO DE INFORMACIÓN TECNOLÓGICA Y APOYO A LA GESTIÓN DE PROPIEDAD LA INDUSTRIAL</v>
      </c>
    </row>
    <row r="208" spans="1:14" s="12" customFormat="1" ht="38.25" x14ac:dyDescent="0.25">
      <c r="A208" s="5" t="str">
        <f>VLOOKUP(B208,'Plantilla publicacion'!$A$3:$B$490,2,0)</f>
        <v>Producto</v>
      </c>
      <c r="B208" s="101" t="s">
        <v>881</v>
      </c>
      <c r="C208" s="199" t="str">
        <f>VLOOKUP(B208,'Plantilla publicacion'!$A$3:$R$490,17,0)</f>
        <v>PND - 4-04-1-c- Transformación productiva, internacionalización y acción climática - Políticas de competencia, consumidor e infraestructura de la calidad modernas / PES - Internacionalización</v>
      </c>
      <c r="D208" s="199" t="str">
        <f>VLOOKUP(B208,'Plantilla publicacion'!$A$3:$M$490,6,0)</f>
        <v>59-Generar sinergias con agentes nacionales e internacionales que permitan potenciar las capacidades de la SIC.</v>
      </c>
      <c r="E208" s="199"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F208" s="199"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G208" s="199" t="str">
        <f>VLOOKUP(B208,'Plantilla publicacion'!$A$3:$M$490,7,0)</f>
        <v>FUNCIONAMIENTO</v>
      </c>
      <c r="H208" s="103" t="str">
        <f>VLOOKUP(B208,'Plantilla publicacion'!$A$3:$M$490,8,0)</f>
        <v>Actuaciones colaborativas con autoridades de protección de datos internacionales en busca de establecer buenas prácticas al momento de investigar compañías con presencia transfronteriza, realizada y documentada (Informe / único entregable)</v>
      </c>
      <c r="I208" s="103">
        <f>VLOOKUP(B208,'Plantilla publicacion'!$A$3:$M$490,9,0)</f>
        <v>1</v>
      </c>
      <c r="J208" s="103" t="str">
        <f>VLOOKUP(B208,'Plantilla publicacion'!$A$3:$M$490,10,0)</f>
        <v>Númerica</v>
      </c>
      <c r="K208" s="188" t="str">
        <f>VLOOKUP(B208,'Plantilla publicacion'!$A$3:$M$490,11,0)</f>
        <v>2025-04-01</v>
      </c>
      <c r="L208" s="188" t="str">
        <f>VLOOKUP(B208,'Plantilla publicacion'!$A$3:$M$490,12,0)</f>
        <v>2025-08-28</v>
      </c>
      <c r="M208" s="103" t="str">
        <f>IF(ISERROR(VLOOKUP(B208,'Plantilla publicacion'!$A$3:$P$490,16,0)),"NA",VLOOKUP(B208,'Plantilla publicacion'!$A$3:$P$490,16,0))</f>
        <v>PES_20230041 / PEI_22</v>
      </c>
      <c r="N208" s="104" t="str">
        <f>VLOOKUP(B208,'Plantilla publicacion'!$A$3:$M$490,13,0)</f>
        <v>7000-DESPACHO DEL SUPERINTENDENTE DELEGADO PARA LA PROTECCIÓN DE DATOS PERSONALES</v>
      </c>
    </row>
    <row r="209" spans="1:14" ht="38.25" x14ac:dyDescent="0.25">
      <c r="A209" s="13" t="str">
        <f>VLOOKUP(B209,'Plantilla publicacion'!$A$3:$B$490,2,0)</f>
        <v>Actividad propia</v>
      </c>
      <c r="B209" s="105" t="s">
        <v>883</v>
      </c>
      <c r="C209" s="200"/>
      <c r="D209" s="200">
        <f>VLOOKUP(B209,'Plantilla publicacion'!$A$3:$M$490,6,0)</f>
        <v>0</v>
      </c>
      <c r="E209" s="200"/>
      <c r="F209" s="200"/>
      <c r="G209" s="200" t="str">
        <f>VLOOKUP(B209,'Plantilla publicacion'!$A$3:$M$490,7,0)</f>
        <v>N/A</v>
      </c>
      <c r="H209" s="6" t="str">
        <f>VLOOKUP(B209,'Plantilla publicacion'!$A$3:$M$490,8,0)</f>
        <v>Exponer ante un foro internacional las lecciones aprendidas de una actuación administrativa frente a una compañía con presencia transfronteriza (Captura de pantalla o imágenes de la exposición realizada/único entregable)</v>
      </c>
      <c r="I209" s="6">
        <f>VLOOKUP(B209,'Plantilla publicacion'!$A$3:$M$490,9,0)</f>
        <v>1</v>
      </c>
      <c r="J209" s="6" t="str">
        <f>VLOOKUP(B209,'Plantilla publicacion'!$A$3:$M$490,10,0)</f>
        <v>Númerica</v>
      </c>
      <c r="K209" s="7" t="str">
        <f>VLOOKUP(B209,'Plantilla publicacion'!$A$3:$M$490,11,0)</f>
        <v>2025-04-01</v>
      </c>
      <c r="L209" s="7" t="str">
        <f>VLOOKUP(B209,'Plantilla publicacion'!$A$3:$M$490,12,0)</f>
        <v>2025-06-27</v>
      </c>
      <c r="M209" s="58"/>
      <c r="N209" s="106" t="str">
        <f>VLOOKUP(B209,'Plantilla publicacion'!$A$3:$M$490,13,0)</f>
        <v>7000-DESPACHO DEL SUPERINTENDENTE DELEGADO PARA LA PROTECCIÓN DE DATOS PERSONALES</v>
      </c>
    </row>
    <row r="210" spans="1:14" ht="39" thickBot="1" x14ac:dyDescent="0.3">
      <c r="A210" s="13" t="str">
        <f>VLOOKUP(B210,'Plantilla publicacion'!$A$3:$B$490,2,0)</f>
        <v>Actividad propia</v>
      </c>
      <c r="B210" s="107" t="s">
        <v>885</v>
      </c>
      <c r="C210" s="201"/>
      <c r="D210" s="201">
        <f>VLOOKUP(B210,'Plantilla publicacion'!$A$3:$M$490,6,0)</f>
        <v>0</v>
      </c>
      <c r="E210" s="201"/>
      <c r="F210" s="201"/>
      <c r="G210" s="201" t="str">
        <f>VLOOKUP(B210,'Plantilla publicacion'!$A$3:$M$490,7,0)</f>
        <v>N/A</v>
      </c>
      <c r="H210" s="109" t="str">
        <f>VLOOKUP(B210,'Plantilla publicacion'!$A$3:$M$490,8,0)</f>
        <v>Elaborar informe que recopile las conclusiones con las autoridades de protección de datos internacionales de buenas prácticas al momento de investigar compañías con presencia transfronteriza. (Informe/único entregable)</v>
      </c>
      <c r="I210" s="109">
        <f>VLOOKUP(B210,'Plantilla publicacion'!$A$3:$M$490,9,0)</f>
        <v>1</v>
      </c>
      <c r="J210" s="109" t="str">
        <f>VLOOKUP(B210,'Plantilla publicacion'!$A$3:$M$490,10,0)</f>
        <v>Númerica</v>
      </c>
      <c r="K210" s="110" t="str">
        <f>VLOOKUP(B210,'Plantilla publicacion'!$A$3:$M$490,11,0)</f>
        <v>2025-07-01</v>
      </c>
      <c r="L210" s="110" t="str">
        <f>VLOOKUP(B210,'Plantilla publicacion'!$A$3:$M$490,12,0)</f>
        <v>2025-08-28</v>
      </c>
      <c r="M210" s="111"/>
      <c r="N210" s="112" t="str">
        <f>VLOOKUP(B210,'Plantilla publicacion'!$A$3:$M$490,13,0)</f>
        <v>7000-DESPACHO DEL SUPERINTENDENTE DELEGADO PARA LA PROTECCIÓN DE DATOS PERSONALES</v>
      </c>
    </row>
    <row r="211" spans="1:14" s="12" customFormat="1" ht="38.25" customHeight="1" x14ac:dyDescent="0.25">
      <c r="A211" s="5" t="str">
        <f>VLOOKUP(B211,'Plantilla publicacion'!$A$3:$B$490,2,0)</f>
        <v>Producto</v>
      </c>
      <c r="B211" s="15" t="s">
        <v>886</v>
      </c>
      <c r="C211" s="199" t="str">
        <f>VLOOKUP(B211,'Plantilla publicacion'!$A$3:$R$490,17,0)</f>
        <v>PND - 2-01-4-c- Seguridad humana y justicia social - Portabilidad de datos para el empoderamiento ciudadano / PES - Reindustrialización</v>
      </c>
      <c r="D211" s="199" t="str">
        <f>VLOOKUP(B211,'Plantilla publicacion'!$A$3:$M$490,6,0)</f>
        <v>58-Promover el enfoque preventivo, diferencial y territorial en el que hacer misional de la entidad</v>
      </c>
      <c r="E211" s="199"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1" s="199"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1" s="199" t="str">
        <f>VLOOKUP(B211,'Plantilla publicacion'!$A$3:$M$490,7,0)</f>
        <v>C-3503-0200-0012-20104c</v>
      </c>
      <c r="H211" s="15" t="str">
        <f>VLOOKUP(B211,'Plantilla publicacion'!$A$3:$M$490,8,0)</f>
        <v>Eventos en temas relacionados con datos personales, realizados  (Pantallazos o captura de pantalla /único entregable)</v>
      </c>
      <c r="I211" s="15">
        <f>VLOOKUP(B211,'Plantilla publicacion'!$A$3:$M$490,9,0)</f>
        <v>2</v>
      </c>
      <c r="J211" s="15" t="str">
        <f>VLOOKUP(B211,'Plantilla publicacion'!$A$3:$M$490,10,0)</f>
        <v>Númerica</v>
      </c>
      <c r="K211" s="187" t="str">
        <f>VLOOKUP(B211,'Plantilla publicacion'!$A$3:$M$490,11,0)</f>
        <v>2025-02-04</v>
      </c>
      <c r="L211" s="187" t="str">
        <f>VLOOKUP(B211,'Plantilla publicacion'!$A$3:$M$490,12,0)</f>
        <v>2025-11-28</v>
      </c>
      <c r="M211" s="15" t="str">
        <f>IF(ISERROR(VLOOKUP(B211,'Plantilla publicacion'!$A$3:$P$490,16,0)),"NA",VLOOKUP(B211,'Plantilla publicacion'!$A$3:$P$490,16,0))</f>
        <v>PND_1_Fortalecer el empoderamiento de las personas sobre sus datos</v>
      </c>
      <c r="N211" s="15" t="str">
        <f>VLOOKUP(B211,'Plantilla publicacion'!$A$3:$M$490,13,0)</f>
        <v>7000-DESPACHO DEL SUPERINTENDENTE DELEGADO PARA LA PROTECCIÓN DE DATOS PERSONALES;
73-GRUPO DE TRABAJO DE COMUNICACION</v>
      </c>
    </row>
    <row r="212" spans="1:14" s="12" customFormat="1" ht="48" customHeight="1" x14ac:dyDescent="0.25">
      <c r="A212" s="13" t="str">
        <f>VLOOKUP(B212,'Plantilla publicacion'!$A$3:$B$490,2,0)</f>
        <v>Actividad propia</v>
      </c>
      <c r="B212" s="6" t="s">
        <v>889</v>
      </c>
      <c r="C212" s="200"/>
      <c r="D212" s="200">
        <f>VLOOKUP(B212,'Plantilla publicacion'!$A$3:$M$490,6,0)</f>
        <v>0</v>
      </c>
      <c r="E212" s="200"/>
      <c r="F212" s="200"/>
      <c r="G212" s="200" t="str">
        <f>VLOOKUP(B212,'Plantilla publicacion'!$A$3:$M$490,7,0)</f>
        <v>N/A</v>
      </c>
      <c r="H212" s="6" t="str">
        <f>VLOOKUP(B212,'Plantilla publicacion'!$A$3:$M$490,8,0)</f>
        <v>Solicitar publicación de la fecha del evento en el calendario de eventos de la entidad  al Grupo de Comunicaciones  (captura de pantalla de la publicación de la fecha del evento / único entregable)</v>
      </c>
      <c r="I212" s="6">
        <f>VLOOKUP(B212,'Plantilla publicacion'!$A$3:$M$490,9,0)</f>
        <v>2</v>
      </c>
      <c r="J212" s="6" t="str">
        <f>VLOOKUP(B212,'Plantilla publicacion'!$A$3:$M$490,10,0)</f>
        <v>Númerica</v>
      </c>
      <c r="K212" s="7" t="str">
        <f>VLOOKUP(B212,'Plantilla publicacion'!$A$3:$M$490,11,0)</f>
        <v>2025-02-04</v>
      </c>
      <c r="L212" s="7" t="str">
        <f>VLOOKUP(B212,'Plantilla publicacion'!$A$3:$M$490,12,0)</f>
        <v>2025-08-29</v>
      </c>
      <c r="M212" s="58"/>
      <c r="N212" s="17" t="str">
        <f>VLOOKUP(B212,'Plantilla publicacion'!$A$3:$M$490,13,0)</f>
        <v>7000-DESPACHO DEL SUPERINTENDENTE DELEGADO PARA LA PROTECCIÓN DE DATOS PERSONALES</v>
      </c>
    </row>
    <row r="213" spans="1:14" s="12" customFormat="1" ht="48" customHeight="1" x14ac:dyDescent="0.25">
      <c r="A213" s="13" t="str">
        <f>VLOOKUP(B213,'Plantilla publicacion'!$A$3:$B$490,2,0)</f>
        <v>Actividad propia</v>
      </c>
      <c r="B213" s="6" t="s">
        <v>891</v>
      </c>
      <c r="C213" s="200"/>
      <c r="D213" s="200">
        <f>VLOOKUP(B213,'Plantilla publicacion'!$A$3:$M$490,6,0)</f>
        <v>0</v>
      </c>
      <c r="E213" s="200"/>
      <c r="F213" s="200"/>
      <c r="G213" s="200" t="str">
        <f>VLOOKUP(B213,'Plantilla publicacion'!$A$3:$M$490,7,0)</f>
        <v>N/A</v>
      </c>
      <c r="H213" s="6" t="str">
        <f>VLOOKUP(B213,'Plantilla publicacion'!$A$3:$M$490,8,0)</f>
        <v>Diligenciar check list del evento con la fecha definitiva igual a la publicada en el  calendario de eventos  (documento de check list para la realización del evento / único entregable)</v>
      </c>
      <c r="I213" s="6">
        <f>VLOOKUP(B213,'Plantilla publicacion'!$A$3:$M$490,9,0)</f>
        <v>2</v>
      </c>
      <c r="J213" s="6" t="str">
        <f>VLOOKUP(B213,'Plantilla publicacion'!$A$3:$M$490,10,0)</f>
        <v>Númerica</v>
      </c>
      <c r="K213" s="7" t="str">
        <f>VLOOKUP(B213,'Plantilla publicacion'!$A$3:$M$490,11,0)</f>
        <v>2025-09-01</v>
      </c>
      <c r="L213" s="7" t="str">
        <f>VLOOKUP(B213,'Plantilla publicacion'!$A$3:$M$490,12,0)</f>
        <v>2025-09-25</v>
      </c>
      <c r="M213" s="58"/>
      <c r="N213" s="17" t="str">
        <f>VLOOKUP(B213,'Plantilla publicacion'!$A$3:$M$490,13,0)</f>
        <v>7000-DESPACHO DEL SUPERINTENDENTE DELEGADO PARA LA PROTECCIÓN DE DATOS PERSONALES</v>
      </c>
    </row>
    <row r="214" spans="1:14" s="12" customFormat="1" ht="48" customHeight="1" x14ac:dyDescent="0.25">
      <c r="A214" s="13"/>
      <c r="B214" s="6" t="s">
        <v>893</v>
      </c>
      <c r="C214" s="200"/>
      <c r="D214" s="200"/>
      <c r="E214" s="200"/>
      <c r="F214" s="200"/>
      <c r="G214" s="200"/>
      <c r="H214" s="6" t="str">
        <f>VLOOKUP(B214,'Plantilla publicacion'!$A$3:$M$490,8,0)</f>
        <v>Elaborar y enviar agenda definitiva para ser publicada  (correo electrónico con agenda definitiva / único entregable)</v>
      </c>
      <c r="I214" s="6">
        <f>VLOOKUP(B214,'Plantilla publicacion'!$A$3:$M$490,9,0)</f>
        <v>2</v>
      </c>
      <c r="J214" s="6" t="str">
        <f>VLOOKUP(B214,'Plantilla publicacion'!$A$3:$M$490,10,0)</f>
        <v>Númerica</v>
      </c>
      <c r="K214" s="7" t="str">
        <f>VLOOKUP(B214,'Plantilla publicacion'!$A$3:$M$490,11,0)</f>
        <v>2025-09-26</v>
      </c>
      <c r="L214" s="7" t="str">
        <f>VLOOKUP(B214,'Plantilla publicacion'!$A$3:$M$490,12,0)</f>
        <v>2025-10-14</v>
      </c>
      <c r="M214" s="58"/>
      <c r="N214" s="17" t="str">
        <f>VLOOKUP(B214,'Plantilla publicacion'!$A$3:$M$490,13,0)</f>
        <v>7000-DESPACHO DEL SUPERINTENDENTE DELEGADO PARA LA PROTECCIÓN DE DATOS PERSONALES</v>
      </c>
    </row>
    <row r="215" spans="1:14" s="12" customFormat="1" ht="48" customHeight="1" x14ac:dyDescent="0.25">
      <c r="A215" s="13"/>
      <c r="B215" s="6" t="s">
        <v>895</v>
      </c>
      <c r="C215" s="200"/>
      <c r="D215" s="200"/>
      <c r="E215" s="200"/>
      <c r="F215" s="200"/>
      <c r="G215" s="200"/>
      <c r="H215" s="6" t="str">
        <f>VLOOKUP(B215,'Plantilla publicacion'!$A$3:$M$490,8,0)</f>
        <v>Publicar Agenda definitiva  (Captura de pantalla de la publicación)</v>
      </c>
      <c r="I215" s="6">
        <f>VLOOKUP(B215,'Plantilla publicacion'!$A$3:$M$490,9,0)</f>
        <v>2</v>
      </c>
      <c r="J215" s="6" t="str">
        <f>VLOOKUP(B215,'Plantilla publicacion'!$A$3:$M$490,10,0)</f>
        <v>Númerica</v>
      </c>
      <c r="K215" s="7" t="str">
        <f>VLOOKUP(B215,'Plantilla publicacion'!$A$3:$M$490,11,0)</f>
        <v>2025-10-15</v>
      </c>
      <c r="L215" s="7" t="str">
        <f>VLOOKUP(B215,'Plantilla publicacion'!$A$3:$M$490,12,0)</f>
        <v>2025-10-22</v>
      </c>
      <c r="M215" s="58"/>
      <c r="N215" s="17" t="str">
        <f>VLOOKUP(B215,'Plantilla publicacion'!$A$3:$M$490,13,0)</f>
        <v>73-GRUPO DE TRABAJO DE COMUNICACION</v>
      </c>
    </row>
    <row r="216" spans="1:14" s="12" customFormat="1" ht="48" customHeight="1" thickBot="1" x14ac:dyDescent="0.3">
      <c r="A216" s="13"/>
      <c r="B216" s="6" t="s">
        <v>897</v>
      </c>
      <c r="C216" s="201"/>
      <c r="D216" s="201"/>
      <c r="E216" s="201"/>
      <c r="F216" s="201"/>
      <c r="G216" s="201"/>
      <c r="H216" s="6" t="str">
        <f>VLOOKUP(B216,'Plantilla publicacion'!$A$3:$M$490,8,0)</f>
        <v>Realizar el evento (fotografías del evento realizado / único entregable)()</v>
      </c>
      <c r="I216" s="6">
        <f>VLOOKUP(B216,'Plantilla publicacion'!$A$3:$M$490,9,0)</f>
        <v>2</v>
      </c>
      <c r="J216" s="6" t="str">
        <f>VLOOKUP(B216,'Plantilla publicacion'!$A$3:$M$490,10,0)</f>
        <v>Númerica</v>
      </c>
      <c r="K216" s="7" t="str">
        <f>VLOOKUP(B216,'Plantilla publicacion'!$A$3:$M$490,11,0)</f>
        <v>2025-10-23</v>
      </c>
      <c r="L216" s="7" t="str">
        <f>VLOOKUP(B216,'Plantilla publicacion'!$A$3:$M$490,12,0)</f>
        <v>2025-11-28</v>
      </c>
      <c r="M216" s="58"/>
      <c r="N216" s="17" t="str">
        <f>VLOOKUP(B216,'Plantilla publicacion'!$A$3:$M$490,13,0)</f>
        <v>7000-DESPACHO DEL SUPERINTENDENTE DELEGADO PARA LA PROTECCIÓN DE DATOS PERSONALES;
73-GRUPO DE TRABAJO DE COMUNICACION</v>
      </c>
    </row>
    <row r="217" spans="1:14" s="12" customFormat="1" ht="48" customHeight="1" x14ac:dyDescent="0.25">
      <c r="A217" s="13"/>
      <c r="B217" s="36" t="s">
        <v>899</v>
      </c>
      <c r="C217" s="162" t="str">
        <f>VLOOKUP(B217,'Plantilla publicacion'!$A$3:$R$490,17,0)</f>
        <v>PND - 2-01-4-c- Seguridad humana y justicia social - Portabilidad de datos para el empoderamiento ciudadano / PES - Reindustrialización</v>
      </c>
      <c r="D217" s="162" t="str">
        <f>VLOOKUP(B217,'Plantilla publicacion'!$A$3:$M$490,6,0)</f>
        <v>58-Promover el enfoque preventivo, diferencial y territorial en el que hacer misional de la entidad</v>
      </c>
      <c r="E217" s="162"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7" s="162"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7" s="162" t="str">
        <f>VLOOKUP(B217,'Plantilla publicacion'!$A$3:$M$490,7,0)</f>
        <v>FUNCIONAMIENTO</v>
      </c>
      <c r="H217" s="6" t="str">
        <f>VLOOKUP(B217,'Plantilla publicacion'!$A$3:$M$490,8,0)</f>
        <v>Campaña de divulgación para fortalecer el empoderamiento de las personas sobre sus datos, ejecutada (Pantallazos con la publicación/único entregable)</v>
      </c>
      <c r="I217" s="6">
        <f>VLOOKUP(B217,'Plantilla publicacion'!$A$3:$M$490,9,0)</f>
        <v>1</v>
      </c>
      <c r="J217" s="6" t="str">
        <f>VLOOKUP(B217,'Plantilla publicacion'!$A$3:$M$490,10,0)</f>
        <v>Númerica</v>
      </c>
      <c r="K217" s="7" t="str">
        <f>VLOOKUP(B217,'Plantilla publicacion'!$A$3:$M$490,11,0)</f>
        <v>2025-02-03</v>
      </c>
      <c r="L217" s="7" t="str">
        <f>VLOOKUP(B217,'Plantilla publicacion'!$A$3:$M$490,12,0)</f>
        <v>2025-07-30</v>
      </c>
      <c r="M217" s="58"/>
      <c r="N217" s="17" t="str">
        <f>VLOOKUP(B217,'Plantilla publicacion'!$A$3:$M$490,13,0)</f>
        <v>7000-DESPACHO DEL SUPERINTENDENTE DELEGADO PARA LA PROTECCIÓN DE DATOS PERSONALES;
73-GRUPO DE TRABAJO DE COMUNICACION</v>
      </c>
    </row>
    <row r="218" spans="1:14" s="12" customFormat="1" ht="48" customHeight="1" x14ac:dyDescent="0.25">
      <c r="A218" s="13"/>
      <c r="B218" s="36" t="s">
        <v>901</v>
      </c>
      <c r="C218" s="100"/>
      <c r="D218" s="100"/>
      <c r="E218" s="100"/>
      <c r="F218" s="100"/>
      <c r="G218" s="100"/>
      <c r="H218" s="6" t="str">
        <f>VLOOKUP(B218,'Plantilla publicacion'!$A$3:$M$490,8,0)</f>
        <v>Diligenciar y enviar al Grupo de trabajo de comunicaciones el brief  de la campaña genérica previa concertación con OSCAE. (correo electrónico con el Brief diligenciado /único entregable)</v>
      </c>
      <c r="I218" s="6">
        <f>VLOOKUP(B218,'Plantilla publicacion'!$A$3:$M$490,9,0)</f>
        <v>1</v>
      </c>
      <c r="J218" s="6" t="str">
        <f>VLOOKUP(B218,'Plantilla publicacion'!$A$3:$M$490,10,0)</f>
        <v>Númerica</v>
      </c>
      <c r="K218" s="7" t="str">
        <f>VLOOKUP(B218,'Plantilla publicacion'!$A$3:$M$490,11,0)</f>
        <v>2025-02-03</v>
      </c>
      <c r="L218" s="7" t="str">
        <f>VLOOKUP(B218,'Plantilla publicacion'!$A$3:$M$490,12,0)</f>
        <v>2025-03-20</v>
      </c>
      <c r="M218" s="58"/>
      <c r="N218" s="17" t="str">
        <f>VLOOKUP(B218,'Plantilla publicacion'!$A$3:$M$490,13,0)</f>
        <v>7000-DESPACHO DEL SUPERINTENDENTE DELEGADO PARA LA PROTECCIÓN DE DATOS PERSONALES</v>
      </c>
    </row>
    <row r="219" spans="1:14" s="12" customFormat="1" ht="48" customHeight="1" x14ac:dyDescent="0.25">
      <c r="A219" s="13"/>
      <c r="B219" s="36" t="s">
        <v>903</v>
      </c>
      <c r="C219" s="100"/>
      <c r="D219" s="100"/>
      <c r="E219" s="100"/>
      <c r="F219" s="100"/>
      <c r="G219" s="100"/>
      <c r="H219" s="6" t="str">
        <f>VLOOKUP(B219,'Plantilla publicacion'!$A$3:$M$490,8,0)</f>
        <v>Elaborar y presentar el concepto gráfico y racional de la campaña y sus diferentes ejes temáticos  (correo electrónico con Documento en el que se observe el concepto gráfico y racional de la campaña integral y sus diferentes ejes temáticos /único entregable)</v>
      </c>
      <c r="I219" s="6">
        <f>VLOOKUP(B219,'Plantilla publicacion'!$A$3:$M$490,9,0)</f>
        <v>1</v>
      </c>
      <c r="J219" s="6" t="str">
        <f>VLOOKUP(B219,'Plantilla publicacion'!$A$3:$M$490,10,0)</f>
        <v>Númerica</v>
      </c>
      <c r="K219" s="7" t="str">
        <f>VLOOKUP(B219,'Plantilla publicacion'!$A$3:$M$490,11,0)</f>
        <v>2025-03-21</v>
      </c>
      <c r="L219" s="7" t="str">
        <f>VLOOKUP(B219,'Plantilla publicacion'!$A$3:$M$490,12,0)</f>
        <v>2025-05-05</v>
      </c>
      <c r="M219" s="58"/>
      <c r="N219" s="17" t="str">
        <f>VLOOKUP(B219,'Plantilla publicacion'!$A$3:$M$490,13,0)</f>
        <v>73-GRUPO DE TRABAJO DE COMUNICACION</v>
      </c>
    </row>
    <row r="220" spans="1:14" s="12" customFormat="1" ht="48" customHeight="1" x14ac:dyDescent="0.25">
      <c r="A220" s="13"/>
      <c r="B220" s="36" t="s">
        <v>905</v>
      </c>
      <c r="C220" s="100"/>
      <c r="D220" s="100"/>
      <c r="E220" s="100"/>
      <c r="F220" s="100"/>
      <c r="G220" s="100"/>
      <c r="H220" s="6" t="str">
        <f>VLOOKUP(B220,'Plantilla publicacion'!$A$3:$M$490,8,0)</f>
        <v>Revisar y aprobar la propuesta por parte del área responsable (única revisión) /correo electrónico con documento aprobado)</v>
      </c>
      <c r="I220" s="6">
        <f>VLOOKUP(B220,'Plantilla publicacion'!$A$3:$M$490,9,0)</f>
        <v>1</v>
      </c>
      <c r="J220" s="6" t="str">
        <f>VLOOKUP(B220,'Plantilla publicacion'!$A$3:$M$490,10,0)</f>
        <v>Númerica</v>
      </c>
      <c r="K220" s="7" t="str">
        <f>VLOOKUP(B220,'Plantilla publicacion'!$A$3:$M$490,11,0)</f>
        <v>2025-05-06</v>
      </c>
      <c r="L220" s="7" t="str">
        <f>VLOOKUP(B220,'Plantilla publicacion'!$A$3:$M$490,12,0)</f>
        <v>2025-05-08</v>
      </c>
      <c r="M220" s="58"/>
      <c r="N220" s="17" t="str">
        <f>VLOOKUP(B220,'Plantilla publicacion'!$A$3:$M$490,13,0)</f>
        <v>7000-DESPACHO DEL SUPERINTENDENTE DELEGADO PARA LA PROTECCIÓN DE DATOS PERSONALES</v>
      </c>
    </row>
    <row r="221" spans="1:14" s="12" customFormat="1" ht="48" customHeight="1" thickBot="1" x14ac:dyDescent="0.3">
      <c r="A221" s="13"/>
      <c r="B221" s="161" t="s">
        <v>907</v>
      </c>
      <c r="C221" s="100"/>
      <c r="D221" s="100"/>
      <c r="E221" s="100"/>
      <c r="F221" s="100"/>
      <c r="G221" s="100"/>
      <c r="H221" s="6" t="str">
        <f>VLOOKUP(B221,'Plantilla publicacion'!$A$3:$M$490,8,0)</f>
        <v>Ejecutar la campaña  (Capturas de pantalla de la publicación de la campaña)</v>
      </c>
      <c r="I221" s="6">
        <f>VLOOKUP(B221,'Plantilla publicacion'!$A$3:$M$490,9,0)</f>
        <v>1</v>
      </c>
      <c r="J221" s="6" t="str">
        <f>VLOOKUP(B221,'Plantilla publicacion'!$A$3:$M$490,10,0)</f>
        <v>Númerica</v>
      </c>
      <c r="K221" s="7" t="str">
        <f>VLOOKUP(B221,'Plantilla publicacion'!$A$3:$M$490,11,0)</f>
        <v>2025-05-09</v>
      </c>
      <c r="L221" s="7" t="str">
        <f>VLOOKUP(B221,'Plantilla publicacion'!$A$3:$M$490,12,0)</f>
        <v>2025-07-30</v>
      </c>
      <c r="M221" s="58"/>
      <c r="N221" s="17" t="str">
        <f>VLOOKUP(B221,'Plantilla publicacion'!$A$3:$M$490,13,0)</f>
        <v>73-GRUPO DE TRABAJO DE COMUNICACION</v>
      </c>
    </row>
    <row r="222" spans="1:14" s="12" customFormat="1" ht="38.25" x14ac:dyDescent="0.25">
      <c r="A222" s="5" t="str">
        <f>VLOOKUP(B222,'Plantilla publicacion'!$A$3:$B$490,2,0)</f>
        <v>Producto</v>
      </c>
      <c r="B222" s="101" t="s">
        <v>910</v>
      </c>
      <c r="C222" s="199" t="str">
        <f>VLOOKUP(B222,'Plantilla publicacion'!$A$3:$R$490,17,0)</f>
        <v>PND - 2-01-4-c- Seguridad humana y justicia social - Portabilidad de datos para el empoderamiento ciudadano / PES - Reindustrialización</v>
      </c>
      <c r="D222" s="199" t="str">
        <f>VLOOKUP(B222,'Plantilla publicacion'!$A$3:$M$490,6,0)</f>
        <v>58-Promover el enfoque preventivo, diferencial y territorial en el que hacer misional de la entidad</v>
      </c>
      <c r="E222" s="199"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2" s="199"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2" s="199" t="str">
        <f>VLOOKUP(B222,'Plantilla publicacion'!$A$3:$M$490,7,0)</f>
        <v>C-3503-0200-0012-20104c</v>
      </c>
      <c r="H222" s="103" t="str">
        <f>VLOOKUP(B222,'Plantilla publicacion'!$A$3:$M$490,8,0)</f>
        <v>Capacitaciones dirigidas al a los sujetos obligados para la adecuada inscripción de sus bases de datos en el Registro Nacional de Bases de Datos (RNBD), realizadas (registros fotográficos/capturas de pantallas )</v>
      </c>
      <c r="I222" s="103">
        <f>VLOOKUP(B222,'Plantilla publicacion'!$A$3:$M$490,9,0)</f>
        <v>6</v>
      </c>
      <c r="J222" s="103" t="str">
        <f>VLOOKUP(B222,'Plantilla publicacion'!$A$3:$M$490,10,0)</f>
        <v>Númerica</v>
      </c>
      <c r="K222" s="188" t="str">
        <f>VLOOKUP(B222,'Plantilla publicacion'!$A$3:$M$490,11,0)</f>
        <v>2025-02-04</v>
      </c>
      <c r="L222" s="188" t="str">
        <f>VLOOKUP(B222,'Plantilla publicacion'!$A$3:$M$490,12,0)</f>
        <v>2025-12-16</v>
      </c>
      <c r="M222" s="103">
        <f>IF(ISERROR(VLOOKUP(B222,'Plantilla publicacion'!$A$3:$P$490,16,0)),"NA",VLOOKUP(B222,'Plantilla publicacion'!$A$3:$P$490,16,0))</f>
        <v>0</v>
      </c>
      <c r="N222" s="104" t="str">
        <f>VLOOKUP(B222,'Plantilla publicacion'!$A$3:$M$490,13,0)</f>
        <v>7100-DIRECCIÓN DE INVESTIGACIONES DE PROTECCIÓN DE DATOS PERSONALES;
73-GRUPO DE TRABAJO DE COMUNICACION</v>
      </c>
    </row>
    <row r="223" spans="1:14" s="12" customFormat="1" ht="48" customHeight="1" x14ac:dyDescent="0.25">
      <c r="A223" s="13" t="str">
        <f>VLOOKUP(B223,'Plantilla publicacion'!$A$3:$B$490,2,0)</f>
        <v>Actividad propia</v>
      </c>
      <c r="B223" s="105" t="s">
        <v>913</v>
      </c>
      <c r="C223" s="200"/>
      <c r="D223" s="200">
        <f>VLOOKUP(B223,'Plantilla publicacion'!$A$3:$M$490,6,0)</f>
        <v>0</v>
      </c>
      <c r="E223" s="200"/>
      <c r="F223" s="200"/>
      <c r="G223" s="200" t="str">
        <f>VLOOKUP(B223,'Plantilla publicacion'!$A$3:$M$490,7,0)</f>
        <v>N/A</v>
      </c>
      <c r="H223" s="6" t="str">
        <f>VLOOKUP(B223,'Plantilla publicacion'!$A$3:$M$490,8,0)</f>
        <v>Elaborar y enviar cronograma de capacitaciones al grupo de comunicaciones  (correo electrónico con cronograma/único entregable)</v>
      </c>
      <c r="I223" s="6">
        <f>VLOOKUP(B223,'Plantilla publicacion'!$A$3:$M$490,9,0)</f>
        <v>1</v>
      </c>
      <c r="J223" s="6" t="str">
        <f>VLOOKUP(B223,'Plantilla publicacion'!$A$3:$M$490,10,0)</f>
        <v>Númerica</v>
      </c>
      <c r="K223" s="7" t="str">
        <f>VLOOKUP(B223,'Plantilla publicacion'!$A$3:$M$490,11,0)</f>
        <v>2025-02-04</v>
      </c>
      <c r="L223" s="7" t="str">
        <f>VLOOKUP(B223,'Plantilla publicacion'!$A$3:$M$490,12,0)</f>
        <v>2025-02-07</v>
      </c>
      <c r="M223" s="58"/>
      <c r="N223" s="106" t="str">
        <f>VLOOKUP(B223,'Plantilla publicacion'!$A$3:$M$490,13,0)</f>
        <v>7100-DIRECCIÓN DE INVESTIGACIONES DE PROTECCIÓN DE DATOS PERSONALES</v>
      </c>
    </row>
    <row r="224" spans="1:14" s="12" customFormat="1" ht="48" customHeight="1" x14ac:dyDescent="0.25">
      <c r="A224" s="13" t="str">
        <f>VLOOKUP(B224,'Plantilla publicacion'!$A$3:$B$490,2,0)</f>
        <v>Actividad propia</v>
      </c>
      <c r="B224" s="105" t="s">
        <v>915</v>
      </c>
      <c r="C224" s="200"/>
      <c r="D224" s="200">
        <f>VLOOKUP(B224,'Plantilla publicacion'!$A$3:$M$490,6,0)</f>
        <v>0</v>
      </c>
      <c r="E224" s="200"/>
      <c r="F224" s="200"/>
      <c r="G224" s="200" t="str">
        <f>VLOOKUP(B224,'Plantilla publicacion'!$A$3:$M$490,7,0)</f>
        <v>N/A</v>
      </c>
      <c r="H224" s="6" t="str">
        <f>VLOOKUP(B224,'Plantilla publicacion'!$A$3:$M$490,8,0)</f>
        <v>Realizar capacitaciones en temas relacionados con datos personales. (Registro fotográfico o captura de pantalla)</v>
      </c>
      <c r="I224" s="6">
        <f>VLOOKUP(B224,'Plantilla publicacion'!$A$3:$M$490,9,0)</f>
        <v>6</v>
      </c>
      <c r="J224" s="6" t="str">
        <f>VLOOKUP(B224,'Plantilla publicacion'!$A$3:$M$490,10,0)</f>
        <v>Númerica</v>
      </c>
      <c r="K224" s="7" t="str">
        <f>VLOOKUP(B224,'Plantilla publicacion'!$A$3:$M$490,11,0)</f>
        <v>2025-02-11</v>
      </c>
      <c r="L224" s="7" t="str">
        <f>VLOOKUP(B224,'Plantilla publicacion'!$A$3:$M$490,12,0)</f>
        <v>2025-11-28</v>
      </c>
      <c r="M224" s="58"/>
      <c r="N224" s="106" t="str">
        <f>VLOOKUP(B224,'Plantilla publicacion'!$A$3:$M$490,13,0)</f>
        <v>7100-DIRECCIÓN DE INVESTIGACIONES DE PROTECCIÓN DE DATOS PERSONALES;
73-GRUPO DE TRABAJO DE COMUNICACION</v>
      </c>
    </row>
    <row r="225" spans="1:14" s="12" customFormat="1" ht="48" customHeight="1" thickBot="1" x14ac:dyDescent="0.3">
      <c r="A225" s="13" t="str">
        <f>VLOOKUP(B225,'Plantilla publicacion'!$A$3:$B$490,2,0)</f>
        <v>Actividad propia</v>
      </c>
      <c r="B225" s="107" t="s">
        <v>916</v>
      </c>
      <c r="C225" s="201"/>
      <c r="D225" s="201">
        <f>VLOOKUP(B225,'Plantilla publicacion'!$A$3:$M$490,6,0)</f>
        <v>0</v>
      </c>
      <c r="E225" s="201"/>
      <c r="F225" s="201"/>
      <c r="G225" s="201" t="str">
        <f>VLOOKUP(B225,'Plantilla publicacion'!$A$3:$M$490,7,0)</f>
        <v>N/A</v>
      </c>
      <c r="H225" s="109" t="str">
        <f>VLOOKUP(B225,'Plantilla publicacion'!$A$3:$M$490,8,0)</f>
        <v>Realizar informes de capacitaciones realizadas  (Informe elaborado)</v>
      </c>
      <c r="I225" s="109">
        <f>VLOOKUP(B225,'Plantilla publicacion'!$A$3:$M$490,9,0)</f>
        <v>6</v>
      </c>
      <c r="J225" s="109" t="str">
        <f>VLOOKUP(B225,'Plantilla publicacion'!$A$3:$M$490,10,0)</f>
        <v>Númerica</v>
      </c>
      <c r="K225" s="110" t="str">
        <f>VLOOKUP(B225,'Plantilla publicacion'!$A$3:$M$490,11,0)</f>
        <v>2025-02-11</v>
      </c>
      <c r="L225" s="110" t="str">
        <f>VLOOKUP(B225,'Plantilla publicacion'!$A$3:$M$490,12,0)</f>
        <v>2025-12-16</v>
      </c>
      <c r="M225" s="111"/>
      <c r="N225" s="112" t="str">
        <f>VLOOKUP(B225,'Plantilla publicacion'!$A$3:$M$490,13,0)</f>
        <v>7100-DIRECCIÓN DE INVESTIGACIONES DE PROTECCIÓN DE DATOS PERSONALES</v>
      </c>
    </row>
    <row r="226" spans="1:14" s="12" customFormat="1" ht="38.25" x14ac:dyDescent="0.25">
      <c r="A226" s="5" t="str">
        <f>VLOOKUP(B226,'Plantilla publicacion'!$A$3:$B$490,2,0)</f>
        <v>Producto</v>
      </c>
      <c r="B226" s="15" t="s">
        <v>944</v>
      </c>
      <c r="C226" s="200" t="str">
        <f>VLOOKUP(B226,'Plantilla publicacion'!$A$3:$R$490,17,0)</f>
        <v>PND - 5-31-5-b- Convergencia regional - Entidades públicas territoriales y nacionales fortalecidas / PES - Transformación Institucional</v>
      </c>
      <c r="D226" s="200" t="str">
        <f>VLOOKUP(B226,'Plantilla publicacion'!$A$3:$M$490,6,0)</f>
        <v>60-Fortalecer el Sistema Integral de Gestión Institucional en el marco del Modelo Integrado de Planeación y gestión para mejorar la prestación del servicio.</v>
      </c>
      <c r="E226" s="200"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26" s="200"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26" s="200" t="str">
        <f>VLOOKUP(B226,'Plantilla publicacion'!$A$3:$M$490,7,0)</f>
        <v>C-3599-0200-0005-53105b</v>
      </c>
      <c r="H226" s="15" t="str">
        <f>VLOOKUP(B226,'Plantilla publicacion'!$A$3:$M$490,8,0)</f>
        <v>Estrategia Integral de Relacionamiento Ciudadano, orientada al fortalecimiento de la relación entre la entidad y los ciudadanos, promoviendo la participación, el servicio eficiente y la confianza mutua, ejecutada (Informe de actividades realizadas )</v>
      </c>
      <c r="I226" s="15">
        <f>VLOOKUP(B226,'Plantilla publicacion'!$A$3:$M$490,9,0)</f>
        <v>100</v>
      </c>
      <c r="J226" s="15" t="str">
        <f>VLOOKUP(B226,'Plantilla publicacion'!$A$3:$M$490,10,0)</f>
        <v>Porcentual</v>
      </c>
      <c r="K226" s="187" t="str">
        <f>VLOOKUP(B226,'Plantilla publicacion'!$A$3:$M$490,11,0)</f>
        <v>2025-01-15</v>
      </c>
      <c r="L226" s="187" t="str">
        <f>VLOOKUP(B226,'Plantilla publicacion'!$A$3:$M$490,12,0)</f>
        <v>2025-11-14</v>
      </c>
      <c r="M226" s="15">
        <f>IF(ISERROR(VLOOKUP(B226,'Plantilla publicacion'!$A$3:$P$490,16,0)),"NA",VLOOKUP(B226,'Plantilla publicacion'!$A$3:$P$490,16,0))</f>
        <v>0</v>
      </c>
      <c r="N226" s="15" t="str">
        <f>VLOOKUP(B226,'Plantilla publicacion'!$A$3:$M$490,13,0)</f>
        <v>72-GRUPO DE TRABAJO DE ATENCION AL CIUDADANO</v>
      </c>
    </row>
    <row r="227" spans="1:14" s="12" customFormat="1" ht="48" customHeight="1" x14ac:dyDescent="0.25">
      <c r="A227" s="13" t="str">
        <f>VLOOKUP(B227,'Plantilla publicacion'!$A$3:$B$490,2,0)</f>
        <v>Actividad propia</v>
      </c>
      <c r="B227" s="6" t="s">
        <v>946</v>
      </c>
      <c r="C227" s="200"/>
      <c r="D227" s="200">
        <f>VLOOKUP(B227,'Plantilla publicacion'!$A$3:$M$490,6,0)</f>
        <v>0</v>
      </c>
      <c r="E227" s="200"/>
      <c r="F227" s="200"/>
      <c r="G227" s="200" t="str">
        <f>VLOOKUP(B227,'Plantilla publicacion'!$A$3:$M$490,7,0)</f>
        <v>N/A</v>
      </c>
      <c r="H227" s="6" t="str">
        <f>VLOOKUP(B227,'Plantilla publicacion'!$A$3:$M$490,8,0)</f>
        <v>Diseñar la estrategia de relacionamiento con la ciudadanía SIC 2025  que incluya el plan de trabajo para su ejecución (Documento de estrategia que incluya plan de trabajo)</v>
      </c>
      <c r="I227" s="6">
        <f>VLOOKUP(B227,'Plantilla publicacion'!$A$3:$M$490,9,0)</f>
        <v>1</v>
      </c>
      <c r="J227" s="6" t="str">
        <f>VLOOKUP(B227,'Plantilla publicacion'!$A$3:$M$490,10,0)</f>
        <v>Númerica</v>
      </c>
      <c r="K227" s="7" t="str">
        <f>VLOOKUP(B227,'Plantilla publicacion'!$A$3:$M$490,11,0)</f>
        <v>2025-01-15</v>
      </c>
      <c r="L227" s="7" t="str">
        <f>VLOOKUP(B227,'Plantilla publicacion'!$A$3:$M$490,12,0)</f>
        <v>2025-02-18</v>
      </c>
      <c r="M227" s="58"/>
      <c r="N227" s="17" t="str">
        <f>VLOOKUP(B227,'Plantilla publicacion'!$A$3:$M$490,13,0)</f>
        <v>72-GRUPO DE TRABAJO DE ATENCION AL CIUDADANO</v>
      </c>
    </row>
    <row r="228" spans="1:14" s="12" customFormat="1" ht="48" customHeight="1" x14ac:dyDescent="0.25">
      <c r="A228" s="13" t="str">
        <f>VLOOKUP(B228,'Plantilla publicacion'!$A$3:$B$490,2,0)</f>
        <v>Actividad propia</v>
      </c>
      <c r="B228" s="6" t="s">
        <v>948</v>
      </c>
      <c r="C228" s="200"/>
      <c r="D228" s="200">
        <f>VLOOKUP(B228,'Plantilla publicacion'!$A$3:$M$490,6,0)</f>
        <v>0</v>
      </c>
      <c r="E228" s="200"/>
      <c r="F228" s="200"/>
      <c r="G228" s="200" t="str">
        <f>VLOOKUP(B228,'Plantilla publicacion'!$A$3:$M$490,7,0)</f>
        <v>N/A</v>
      </c>
      <c r="H228" s="6" t="str">
        <f>VLOOKUP(B228,'Plantilla publicacion'!$A$3:$M$490,8,0)</f>
        <v>Comunicar a los grupos de valor la Estrategia de relacionamiento diseñada  (Capturas de pantalla de la divulgación en la página web y redes sociales)</v>
      </c>
      <c r="I228" s="6">
        <f>VLOOKUP(B228,'Plantilla publicacion'!$A$3:$M$490,9,0)</f>
        <v>1</v>
      </c>
      <c r="J228" s="6" t="str">
        <f>VLOOKUP(B228,'Plantilla publicacion'!$A$3:$M$490,10,0)</f>
        <v>Númerica</v>
      </c>
      <c r="K228" s="7" t="str">
        <f>VLOOKUP(B228,'Plantilla publicacion'!$A$3:$M$490,11,0)</f>
        <v>2025-02-19</v>
      </c>
      <c r="L228" s="7" t="str">
        <f>VLOOKUP(B228,'Plantilla publicacion'!$A$3:$M$490,12,0)</f>
        <v>2025-02-28</v>
      </c>
      <c r="M228" s="58"/>
      <c r="N228" s="17" t="str">
        <f>VLOOKUP(B228,'Plantilla publicacion'!$A$3:$M$490,13,0)</f>
        <v>72-GRUPO DE TRABAJO DE ATENCION AL CIUDADANO</v>
      </c>
    </row>
    <row r="229" spans="1:14" s="12" customFormat="1" ht="48" customHeight="1" x14ac:dyDescent="0.25">
      <c r="A229" s="13" t="str">
        <f>VLOOKUP(B229,'Plantilla publicacion'!$A$3:$B$490,2,0)</f>
        <v>Actividad propia</v>
      </c>
      <c r="B229" s="6" t="s">
        <v>950</v>
      </c>
      <c r="C229" s="200"/>
      <c r="D229" s="200">
        <f>VLOOKUP(B229,'Plantilla publicacion'!$A$3:$M$490,6,0)</f>
        <v>0</v>
      </c>
      <c r="E229" s="200"/>
      <c r="F229" s="200"/>
      <c r="G229" s="200" t="str">
        <f>VLOOKUP(B229,'Plantilla publicacion'!$A$3:$M$490,7,0)</f>
        <v>N/A</v>
      </c>
      <c r="H229" s="6" t="str">
        <f>VLOOKUP(B229,'Plantilla publicacion'!$A$3:$M$490,8,0)</f>
        <v>Desarrollar laboratorios de simplicidad para traducir a lenguaje claro documentos de alto tráfico de cara a la ciudadanía  (Informe con el resultado de los laboratorios)</v>
      </c>
      <c r="I229" s="6">
        <f>VLOOKUP(B229,'Plantilla publicacion'!$A$3:$M$490,9,0)</f>
        <v>2</v>
      </c>
      <c r="J229" s="6" t="str">
        <f>VLOOKUP(B229,'Plantilla publicacion'!$A$3:$M$490,10,0)</f>
        <v>Númerica</v>
      </c>
      <c r="K229" s="7" t="str">
        <f>VLOOKUP(B229,'Plantilla publicacion'!$A$3:$M$490,11,0)</f>
        <v>2025-03-03</v>
      </c>
      <c r="L229" s="7" t="str">
        <f>VLOOKUP(B229,'Plantilla publicacion'!$A$3:$M$490,12,0)</f>
        <v>2025-09-30</v>
      </c>
      <c r="M229" s="58"/>
      <c r="N229" s="17" t="str">
        <f>VLOOKUP(B229,'Plantilla publicacion'!$A$3:$M$490,13,0)</f>
        <v>72-GRUPO DE TRABAJO DE ATENCION AL CIUDADANO</v>
      </c>
    </row>
    <row r="230" spans="1:14" s="12" customFormat="1" ht="25.5" x14ac:dyDescent="0.25">
      <c r="A230" s="13" t="str">
        <f>VLOOKUP(B230,'Plantilla publicacion'!$A$3:$B$490,2,0)</f>
        <v>Actividad propia</v>
      </c>
      <c r="B230" s="6" t="s">
        <v>952</v>
      </c>
      <c r="C230" s="200"/>
      <c r="D230" s="200">
        <f>VLOOKUP(B230,'Plantilla publicacion'!$A$3:$M$490,6,0)</f>
        <v>0</v>
      </c>
      <c r="E230" s="200"/>
      <c r="F230" s="200"/>
      <c r="G230" s="200" t="str">
        <f>VLOOKUP(B230,'Plantilla publicacion'!$A$3:$M$490,7,0)</f>
        <v>N/A</v>
      </c>
      <c r="H230" s="6" t="str">
        <f>VLOOKUP(B230,'Plantilla publicacion'!$A$3:$M$490,8,0)</f>
        <v>Traducir la Carta de Trato Digno dirigida a la ciudadanía en una lengua étnica y en braille  (Dos traducciones realizadas)</v>
      </c>
      <c r="I230" s="6">
        <f>VLOOKUP(B230,'Plantilla publicacion'!$A$3:$M$490,9,0)</f>
        <v>2</v>
      </c>
      <c r="J230" s="6" t="str">
        <f>VLOOKUP(B230,'Plantilla publicacion'!$A$3:$M$490,10,0)</f>
        <v>Númerica</v>
      </c>
      <c r="K230" s="7" t="str">
        <f>VLOOKUP(B230,'Plantilla publicacion'!$A$3:$M$490,11,0)</f>
        <v>2025-04-01</v>
      </c>
      <c r="L230" s="7" t="str">
        <f>VLOOKUP(B230,'Plantilla publicacion'!$A$3:$M$490,12,0)</f>
        <v>2025-10-31</v>
      </c>
      <c r="M230" s="58"/>
      <c r="N230" s="17" t="str">
        <f>VLOOKUP(B230,'Plantilla publicacion'!$A$3:$M$490,13,0)</f>
        <v>72-GRUPO DE TRABAJO DE ATENCION AL CIUDADANO</v>
      </c>
    </row>
    <row r="231" spans="1:14" s="12" customFormat="1" ht="48" customHeight="1" x14ac:dyDescent="0.25">
      <c r="A231" s="13" t="str">
        <f>VLOOKUP(B231,'Plantilla publicacion'!$A$3:$B$490,2,0)</f>
        <v>Actividad propia</v>
      </c>
      <c r="B231" s="6" t="s">
        <v>954</v>
      </c>
      <c r="C231" s="200"/>
      <c r="D231" s="200">
        <f>VLOOKUP(B231,'Plantilla publicacion'!$A$3:$M$490,6,0)</f>
        <v>0</v>
      </c>
      <c r="E231" s="200"/>
      <c r="F231" s="200"/>
      <c r="G231" s="200" t="str">
        <f>VLOOKUP(B231,'Plantilla publicacion'!$A$3:$M$490,7,0)</f>
        <v>N/A</v>
      </c>
      <c r="H231" s="6" t="str">
        <f>VLOOKUP(B231,'Plantilla publicacion'!$A$3:$M$490,8,0)</f>
        <v>Promover el uso de los canales virtuales a través de campañas de comunicación interna y externa  (Evidencias de las campañas realizadas)</v>
      </c>
      <c r="I231" s="6">
        <f>VLOOKUP(B231,'Plantilla publicacion'!$A$3:$M$490,9,0)</f>
        <v>2</v>
      </c>
      <c r="J231" s="6" t="str">
        <f>VLOOKUP(B231,'Plantilla publicacion'!$A$3:$M$490,10,0)</f>
        <v>Númerica</v>
      </c>
      <c r="K231" s="7" t="str">
        <f>VLOOKUP(B231,'Plantilla publicacion'!$A$3:$M$490,11,0)</f>
        <v>2025-04-07</v>
      </c>
      <c r="L231" s="7" t="str">
        <f>VLOOKUP(B231,'Plantilla publicacion'!$A$3:$M$490,12,0)</f>
        <v>2025-09-30</v>
      </c>
      <c r="M231" s="58"/>
      <c r="N231" s="17" t="str">
        <f>VLOOKUP(B231,'Plantilla publicacion'!$A$3:$M$490,13,0)</f>
        <v>72-GRUPO DE TRABAJO DE ATENCION AL CIUDADANO</v>
      </c>
    </row>
    <row r="232" spans="1:14" s="12" customFormat="1" ht="48" customHeight="1" x14ac:dyDescent="0.25">
      <c r="A232" s="13" t="str">
        <f>VLOOKUP(B232,'Plantilla publicacion'!$A$3:$B$490,2,0)</f>
        <v>Actividad propia</v>
      </c>
      <c r="B232" s="6" t="s">
        <v>956</v>
      </c>
      <c r="C232" s="200"/>
      <c r="D232" s="200">
        <f>VLOOKUP(B232,'Plantilla publicacion'!$A$3:$M$490,6,0)</f>
        <v>0</v>
      </c>
      <c r="E232" s="200"/>
      <c r="F232" s="200"/>
      <c r="G232" s="200" t="str">
        <f>VLOOKUP(B232,'Plantilla publicacion'!$A$3:$M$490,7,0)</f>
        <v>N/A</v>
      </c>
      <c r="H232" s="6" t="str">
        <f>VLOOKUP(B232,'Plantilla publicacion'!$A$3:$M$490,8,0)</f>
        <v>Desarrollar jornadas de socialización de lineamientos de Atención al Ciudadano a nivel interno  (Evidencias de socialización)</v>
      </c>
      <c r="I232" s="6">
        <f>VLOOKUP(B232,'Plantilla publicacion'!$A$3:$M$490,9,0)</f>
        <v>2</v>
      </c>
      <c r="J232" s="6" t="str">
        <f>VLOOKUP(B232,'Plantilla publicacion'!$A$3:$M$490,10,0)</f>
        <v>Númerica</v>
      </c>
      <c r="K232" s="7" t="str">
        <f>VLOOKUP(B232,'Plantilla publicacion'!$A$3:$M$490,11,0)</f>
        <v>2025-05-02</v>
      </c>
      <c r="L232" s="7" t="str">
        <f>VLOOKUP(B232,'Plantilla publicacion'!$A$3:$M$490,12,0)</f>
        <v>2025-09-30</v>
      </c>
      <c r="M232" s="58"/>
      <c r="N232" s="17" t="str">
        <f>VLOOKUP(B232,'Plantilla publicacion'!$A$3:$M$490,13,0)</f>
        <v>72-GRUPO DE TRABAJO DE ATENCION AL CIUDADANO</v>
      </c>
    </row>
    <row r="233" spans="1:14" s="12" customFormat="1" ht="48" customHeight="1" x14ac:dyDescent="0.25">
      <c r="A233" s="13" t="str">
        <f>VLOOKUP(B233,'Plantilla publicacion'!$A$3:$B$490,2,0)</f>
        <v>Actividad propia</v>
      </c>
      <c r="B233" s="6" t="s">
        <v>958</v>
      </c>
      <c r="C233" s="200"/>
      <c r="D233" s="200">
        <f>VLOOKUP(B233,'Plantilla publicacion'!$A$3:$M$490,6,0)</f>
        <v>0</v>
      </c>
      <c r="E233" s="200"/>
      <c r="F233" s="200"/>
      <c r="G233" s="200" t="str">
        <f>VLOOKUP(B233,'Plantilla publicacion'!$A$3:$M$490,7,0)</f>
        <v>N/A</v>
      </c>
      <c r="H233" s="6" t="str">
        <f>VLOOKUP(B233,'Plantilla publicacion'!$A$3:$M$490,8,0)</f>
        <v>Ejecutar el plan de trabajo de la estrategia de relacionamiento con la ciudadanía SIC 2025 (Informe de ejecución de estrategia de relacionamiento elaborado)</v>
      </c>
      <c r="I233" s="6">
        <f>VLOOKUP(B233,'Plantilla publicacion'!$A$3:$M$490,9,0)</f>
        <v>100</v>
      </c>
      <c r="J233" s="6" t="str">
        <f>VLOOKUP(B233,'Plantilla publicacion'!$A$3:$M$490,10,0)</f>
        <v>Porcentual</v>
      </c>
      <c r="K233" s="7" t="str">
        <f>VLOOKUP(B233,'Plantilla publicacion'!$A$3:$M$490,11,0)</f>
        <v>2025-05-02</v>
      </c>
      <c r="L233" s="7" t="str">
        <f>VLOOKUP(B233,'Plantilla publicacion'!$A$3:$M$490,12,0)</f>
        <v>2025-09-30</v>
      </c>
      <c r="M233" s="58"/>
      <c r="N233" s="17" t="str">
        <f>VLOOKUP(B233,'Plantilla publicacion'!$A$3:$M$490,13,0)</f>
        <v>72-GRUPO DE TRABAJO DE ATENCION AL CIUDADANO</v>
      </c>
    </row>
    <row r="234" spans="1:14" s="12" customFormat="1" ht="48" customHeight="1" thickBot="1" x14ac:dyDescent="0.3">
      <c r="A234" s="13" t="str">
        <f>VLOOKUP(B234,'Plantilla publicacion'!$A$3:$B$490,2,0)</f>
        <v>Actividad propia</v>
      </c>
      <c r="B234" s="11" t="s">
        <v>959</v>
      </c>
      <c r="C234" s="200"/>
      <c r="D234" s="200">
        <f>VLOOKUP(B234,'Plantilla publicacion'!$A$3:$M$490,6,0)</f>
        <v>0</v>
      </c>
      <c r="E234" s="200"/>
      <c r="F234" s="200"/>
      <c r="G234" s="200" t="str">
        <f>VLOOKUP(B234,'Plantilla publicacion'!$A$3:$M$490,7,0)</f>
        <v>N/A</v>
      </c>
      <c r="H234" s="11" t="str">
        <f>VLOOKUP(B234,'Plantilla publicacion'!$A$3:$M$490,8,0)</f>
        <v>Elaborar y publicar informe con el resultado de la implementación de la estrategia de relacionamiento  (Informe publicado en el página web)</v>
      </c>
      <c r="I234" s="11">
        <f>VLOOKUP(B234,'Plantilla publicacion'!$A$3:$M$490,9,0)</f>
        <v>1</v>
      </c>
      <c r="J234" s="11" t="str">
        <f>VLOOKUP(B234,'Plantilla publicacion'!$A$3:$M$490,10,0)</f>
        <v>Númerica</v>
      </c>
      <c r="K234" s="113" t="str">
        <f>VLOOKUP(B234,'Plantilla publicacion'!$A$3:$M$490,11,0)</f>
        <v>2025-10-01</v>
      </c>
      <c r="L234" s="113" t="str">
        <f>VLOOKUP(B234,'Plantilla publicacion'!$A$3:$M$490,12,0)</f>
        <v>2025-11-14</v>
      </c>
      <c r="M234" s="114"/>
      <c r="N234" s="115" t="str">
        <f>VLOOKUP(B234,'Plantilla publicacion'!$A$3:$M$490,13,0)</f>
        <v>72-GRUPO DE TRABAJO DE ATENCION AL CIUDADANO</v>
      </c>
    </row>
    <row r="235" spans="1:14" s="12" customFormat="1" ht="63.75" x14ac:dyDescent="0.25">
      <c r="A235" s="5" t="str">
        <f>VLOOKUP(B235,'Plantilla publicacion'!$A$3:$B$490,2,0)</f>
        <v>Producto</v>
      </c>
      <c r="B235" s="101" t="s">
        <v>968</v>
      </c>
      <c r="C235" s="199" t="str">
        <f>VLOOKUP(B235,'Plantilla publicacion'!$A$3:$R$490,17,0)</f>
        <v>PND - 5-31-5-b- Convergencia regional - Entidades públicas territoriales y nacionales fortalecidas / PES - Cierre de brechas territoriales</v>
      </c>
      <c r="D235" s="199" t="str">
        <f>VLOOKUP(B235,'Plantilla publicacion'!$A$3:$M$490,6,0)</f>
        <v>58-Promover el enfoque preventivo, diferencial y territorial en el que hacer misional de la entidad</v>
      </c>
      <c r="E235" s="199"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35" s="199"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35" s="199" t="str">
        <f>VLOOKUP(B235,'Plantilla publicacion'!$A$3:$M$490,7,0)</f>
        <v>C-3599-0200-0005-53105b</v>
      </c>
      <c r="H235" s="103" t="str">
        <f>VLOOKUP(B235,'Plantilla publicacion'!$A$3:$M$490,8,0)</f>
        <v>Programa de atención a la ciudadanía con enfoque diferencial implementado. (Informe de actividades realizadas )</v>
      </c>
      <c r="I235" s="103">
        <f>VLOOKUP(B235,'Plantilla publicacion'!$A$3:$M$490,9,0)</f>
        <v>1</v>
      </c>
      <c r="J235" s="103" t="str">
        <f>VLOOKUP(B235,'Plantilla publicacion'!$A$3:$M$490,10,0)</f>
        <v>Númerica</v>
      </c>
      <c r="K235" s="188" t="str">
        <f>VLOOKUP(B235,'Plantilla publicacion'!$A$3:$M$490,11,0)</f>
        <v>2025-02-03</v>
      </c>
      <c r="L235" s="188" t="str">
        <f>VLOOKUP(B235,'Plantilla publicacion'!$A$3:$M$490,12,0)</f>
        <v>2025-11-28</v>
      </c>
      <c r="M235" s="103">
        <f>IF(ISERROR(VLOOKUP(B235,'Plantilla publicacion'!$A$3:$P$490,16,0)),"NA",VLOOKUP(B235,'Plantilla publicacion'!$A$3:$P$490,16,0))</f>
        <v>0</v>
      </c>
      <c r="N235" s="104" t="str">
        <f>VLOOKUP(B235,'Plantilla publicacion'!$A$3:$M$490,13,0)</f>
        <v>142-GRUPO DE TRABAJO DE SERVICIOS ADMINISTRATIVOS Y RECURSOS FÍSICOS;
20-OFICINA DE TECNOLOGÍA E INFORMÁTICA;
72-GRUPO DE TRABAJO DE ATENCION AL CIUDADANO</v>
      </c>
    </row>
    <row r="236" spans="1:14" s="12" customFormat="1" ht="48" customHeight="1" x14ac:dyDescent="0.25">
      <c r="A236" s="13" t="str">
        <f>VLOOKUP(B236,'Plantilla publicacion'!$A$3:$B$490,2,0)</f>
        <v>Actividad propia</v>
      </c>
      <c r="B236" s="105" t="s">
        <v>970</v>
      </c>
      <c r="C236" s="200"/>
      <c r="D236" s="200">
        <f>VLOOKUP(B236,'Plantilla publicacion'!$A$3:$M$490,6,0)</f>
        <v>0</v>
      </c>
      <c r="E236" s="200"/>
      <c r="F236" s="200"/>
      <c r="G236" s="200" t="str">
        <f>VLOOKUP(B236,'Plantilla publicacion'!$A$3:$M$490,7,0)</f>
        <v>N/A</v>
      </c>
      <c r="H236" s="6" t="str">
        <f>VLOOKUP(B236,'Plantilla publicacion'!$A$3:$M$490,8,0)</f>
        <v>Identificar e intervenir los canales y servicios a los que se aplicará el enfoque diferencial (Documento con la propuesta de intervención de canales/servicios)</v>
      </c>
      <c r="I236" s="6">
        <f>VLOOKUP(B236,'Plantilla publicacion'!$A$3:$M$490,9,0)</f>
        <v>1</v>
      </c>
      <c r="J236" s="6" t="str">
        <f>VLOOKUP(B236,'Plantilla publicacion'!$A$3:$M$490,10,0)</f>
        <v>Númerica</v>
      </c>
      <c r="K236" s="7" t="str">
        <f>VLOOKUP(B236,'Plantilla publicacion'!$A$3:$M$490,11,0)</f>
        <v>2025-02-03</v>
      </c>
      <c r="L236" s="7" t="str">
        <f>VLOOKUP(B236,'Plantilla publicacion'!$A$3:$M$490,12,0)</f>
        <v>2025-03-14</v>
      </c>
      <c r="M236" s="58"/>
      <c r="N236" s="106" t="str">
        <f>VLOOKUP(B236,'Plantilla publicacion'!$A$3:$M$490,13,0)</f>
        <v>72-GRUPO DE TRABAJO DE ATENCION AL CIUDADANO</v>
      </c>
    </row>
    <row r="237" spans="1:14" s="12" customFormat="1" ht="48" customHeight="1" x14ac:dyDescent="0.25">
      <c r="A237" s="13" t="str">
        <f>VLOOKUP(B237,'Plantilla publicacion'!$A$3:$B$490,2,0)</f>
        <v>Actividad propia</v>
      </c>
      <c r="B237" s="105" t="s">
        <v>972</v>
      </c>
      <c r="C237" s="200"/>
      <c r="D237" s="200">
        <f>VLOOKUP(B237,'Plantilla publicacion'!$A$3:$M$490,6,0)</f>
        <v>0</v>
      </c>
      <c r="E237" s="200"/>
      <c r="F237" s="200"/>
      <c r="G237" s="200" t="str">
        <f>VLOOKUP(B237,'Plantilla publicacion'!$A$3:$M$490,7,0)</f>
        <v>N/A</v>
      </c>
      <c r="H237" s="6" t="str">
        <f>VLOOKUP(B237,'Plantilla publicacion'!$A$3:$M$490,8,0)</f>
        <v>Implementar la señalización inclusiva en otro lenguaje o idioma para los puntos priorizados de atención al ciudadano presenciales a nivel nacional (Informe de implementación)</v>
      </c>
      <c r="I237" s="6">
        <f>VLOOKUP(B237,'Plantilla publicacion'!$A$3:$M$490,9,0)</f>
        <v>1</v>
      </c>
      <c r="J237" s="6" t="str">
        <f>VLOOKUP(B237,'Plantilla publicacion'!$A$3:$M$490,10,0)</f>
        <v>Númerica</v>
      </c>
      <c r="K237" s="7" t="str">
        <f>VLOOKUP(B237,'Plantilla publicacion'!$A$3:$M$490,11,0)</f>
        <v>2025-03-18</v>
      </c>
      <c r="L237" s="7" t="str">
        <f>VLOOKUP(B237,'Plantilla publicacion'!$A$3:$M$490,12,0)</f>
        <v>2025-08-29</v>
      </c>
      <c r="M237" s="58"/>
      <c r="N237" s="106" t="str">
        <f>VLOOKUP(B237,'Plantilla publicacion'!$A$3:$M$490,13,0)</f>
        <v>142-GRUPO DE TRABAJO DE SERVICIOS ADMINISTRATIVOS Y RECURSOS FÍSICOS;
72-GRUPO DE TRABAJO DE ATENCION AL CIUDADANO</v>
      </c>
    </row>
    <row r="238" spans="1:14" s="12" customFormat="1" ht="48" customHeight="1" x14ac:dyDescent="0.25">
      <c r="A238" s="13" t="str">
        <f>VLOOKUP(B238,'Plantilla publicacion'!$A$3:$B$490,2,0)</f>
        <v>Actividad propia</v>
      </c>
      <c r="B238" s="105" t="s">
        <v>975</v>
      </c>
      <c r="C238" s="200"/>
      <c r="D238" s="200">
        <f>VLOOKUP(B238,'Plantilla publicacion'!$A$3:$M$490,6,0)</f>
        <v>0</v>
      </c>
      <c r="E238" s="200"/>
      <c r="F238" s="200"/>
      <c r="G238" s="200" t="str">
        <f>VLOOKUP(B238,'Plantilla publicacion'!$A$3:$M$490,7,0)</f>
        <v>N/A</v>
      </c>
      <c r="H238" s="6" t="str">
        <f>VLOOKUP(B238,'Plantilla publicacion'!$A$3:$M$490,8,0)</f>
        <v>Desarrolla jornada  con las entidades líderes en la atención incluyente y documentar las buenas prácticas en la materia (Documento de buenas prácticas identificadas)</v>
      </c>
      <c r="I238" s="6">
        <f>VLOOKUP(B238,'Plantilla publicacion'!$A$3:$M$490,9,0)</f>
        <v>1</v>
      </c>
      <c r="J238" s="6" t="str">
        <f>VLOOKUP(B238,'Plantilla publicacion'!$A$3:$M$490,10,0)</f>
        <v>Númerica</v>
      </c>
      <c r="K238" s="7" t="str">
        <f>VLOOKUP(B238,'Plantilla publicacion'!$A$3:$M$490,11,0)</f>
        <v>2025-04-01</v>
      </c>
      <c r="L238" s="7" t="str">
        <f>VLOOKUP(B238,'Plantilla publicacion'!$A$3:$M$490,12,0)</f>
        <v>2025-06-04</v>
      </c>
      <c r="M238" s="58"/>
      <c r="N238" s="106" t="str">
        <f>VLOOKUP(B238,'Plantilla publicacion'!$A$3:$M$490,13,0)</f>
        <v>72-GRUPO DE TRABAJO DE ATENCION AL CIUDADANO</v>
      </c>
    </row>
    <row r="239" spans="1:14" s="12" customFormat="1" ht="48" customHeight="1" thickBot="1" x14ac:dyDescent="0.3">
      <c r="A239" s="13" t="str">
        <f>VLOOKUP(B239,'Plantilla publicacion'!$A$3:$B$490,2,0)</f>
        <v>Actividad propia</v>
      </c>
      <c r="B239" s="107" t="s">
        <v>980</v>
      </c>
      <c r="C239" s="201"/>
      <c r="D239" s="201">
        <f>VLOOKUP(B239,'Plantilla publicacion'!$A$3:$M$490,6,0)</f>
        <v>0</v>
      </c>
      <c r="E239" s="201"/>
      <c r="F239" s="201"/>
      <c r="G239" s="201" t="str">
        <f>VLOOKUP(B239,'Plantilla publicacion'!$A$3:$M$490,7,0)</f>
        <v>N/A</v>
      </c>
      <c r="H239" s="109" t="str">
        <f>VLOOKUP(B239,'Plantilla publicacion'!$A$3:$M$490,8,0)</f>
        <v>Implementar fase 2 del traductor interactivo  (Adquisición pantalla y en funcionamiento)</v>
      </c>
      <c r="I239" s="109">
        <f>VLOOKUP(B239,'Plantilla publicacion'!$A$3:$M$490,9,0)</f>
        <v>1</v>
      </c>
      <c r="J239" s="109" t="str">
        <f>VLOOKUP(B239,'Plantilla publicacion'!$A$3:$M$490,10,0)</f>
        <v>Númerica</v>
      </c>
      <c r="K239" s="110" t="str">
        <f>VLOOKUP(B239,'Plantilla publicacion'!$A$3:$M$490,11,0)</f>
        <v>2025-06-20</v>
      </c>
      <c r="L239" s="110" t="str">
        <f>VLOOKUP(B239,'Plantilla publicacion'!$A$3:$M$490,12,0)</f>
        <v>2025-11-28</v>
      </c>
      <c r="M239" s="111"/>
      <c r="N239" s="112" t="str">
        <f>VLOOKUP(B239,'Plantilla publicacion'!$A$3:$M$490,13,0)</f>
        <v>20-OFICINA DE TECNOLOGÍA E INFORMÁTICA;
72-GRUPO DE TRABAJO DE ATENCION AL CIUDADANO</v>
      </c>
    </row>
    <row r="240" spans="1:14" s="12" customFormat="1" ht="25.5" x14ac:dyDescent="0.25">
      <c r="A240" s="5" t="str">
        <f>VLOOKUP(B240,'Plantilla publicacion'!$A$3:$B$490,2,0)</f>
        <v>Producto</v>
      </c>
      <c r="B240" s="15" t="s">
        <v>982</v>
      </c>
      <c r="C240" s="200" t="str">
        <f>VLOOKUP(B240,'Plantilla publicacion'!$A$3:$R$490,17,0)</f>
        <v>PND - 5-31-5-b- Convergencia regional - Entidades públicas territoriales y nacionales fortalecidas / PES - Transformación Institucional</v>
      </c>
      <c r="D240" s="200" t="str">
        <f>VLOOKUP(B240,'Plantilla publicacion'!$A$3:$M$490,6,0)</f>
        <v>60-Fortalecer el Sistema Integral de Gestión Institucional en el marco del Modelo Integrado de Planeación y gestión para mejorar la prestación del servicio.</v>
      </c>
      <c r="E240" s="200"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40" s="200"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40" s="200" t="str">
        <f>VLOOKUP(B240,'Plantilla publicacion'!$A$3:$M$490,7,0)</f>
        <v>C-3599-0200-0005-53105b</v>
      </c>
      <c r="H240" s="15" t="str">
        <f>VLOOKUP(B240,'Plantilla publicacion'!$A$3:$M$490,8,0)</f>
        <v>Estrategia de promoción de la participación ciudadana en la SIC, formulada e implementada  (Informe de actividades realizadas )</v>
      </c>
      <c r="I240" s="15">
        <f>VLOOKUP(B240,'Plantilla publicacion'!$A$3:$M$490,9,0)</f>
        <v>30</v>
      </c>
      <c r="J240" s="15" t="str">
        <f>VLOOKUP(B240,'Plantilla publicacion'!$A$3:$M$490,10,0)</f>
        <v>Porcentual</v>
      </c>
      <c r="K240" s="187" t="str">
        <f>VLOOKUP(B240,'Plantilla publicacion'!$A$3:$M$490,11,0)</f>
        <v>2025-01-15</v>
      </c>
      <c r="L240" s="187" t="str">
        <f>VLOOKUP(B240,'Plantilla publicacion'!$A$3:$M$490,12,0)</f>
        <v>2025-12-15</v>
      </c>
      <c r="M240" s="15" t="str">
        <f>IF(ISERROR(VLOOKUP(B240,'Plantilla publicacion'!$A$3:$P$490,16,0)),"NA",VLOOKUP(B240,'Plantilla publicacion'!$A$3:$P$490,16,0))</f>
        <v>PES_20230281 / PEI_24</v>
      </c>
      <c r="N240" s="15" t="str">
        <f>VLOOKUP(B240,'Plantilla publicacion'!$A$3:$M$490,13,0)</f>
        <v>72-GRUPO DE TRABAJO DE ATENCION AL CIUDADANO</v>
      </c>
    </row>
    <row r="241" spans="1:14" s="12" customFormat="1" ht="48" customHeight="1" x14ac:dyDescent="0.25">
      <c r="A241" s="13" t="str">
        <f>VLOOKUP(B241,'Plantilla publicacion'!$A$3:$B$490,2,0)</f>
        <v>Actividad propia</v>
      </c>
      <c r="B241" s="6" t="s">
        <v>984</v>
      </c>
      <c r="C241" s="200"/>
      <c r="D241" s="200">
        <f>VLOOKUP(B241,'Plantilla publicacion'!$A$3:$M$490,6,0)</f>
        <v>0</v>
      </c>
      <c r="E241" s="200"/>
      <c r="F241" s="200"/>
      <c r="G241" s="200" t="str">
        <f>VLOOKUP(B241,'Plantilla publicacion'!$A$3:$M$490,7,0)</f>
        <v>N/A</v>
      </c>
      <c r="H241" s="6" t="str">
        <f>VLOOKUP(B241,'Plantilla publicacion'!$A$3:$M$490,8,0)</f>
        <v>Diseñar la estrategia de participación ciudadanía SIC 2025 que incluya el plan detrabajo para su ejecución (Documento de estrategia)</v>
      </c>
      <c r="I241" s="6">
        <f>VLOOKUP(B241,'Plantilla publicacion'!$A$3:$M$490,9,0)</f>
        <v>1</v>
      </c>
      <c r="J241" s="6" t="str">
        <f>VLOOKUP(B241,'Plantilla publicacion'!$A$3:$M$490,10,0)</f>
        <v>Númerica</v>
      </c>
      <c r="K241" s="7" t="str">
        <f>VLOOKUP(B241,'Plantilla publicacion'!$A$3:$M$490,11,0)</f>
        <v>2025-01-15</v>
      </c>
      <c r="L241" s="7" t="str">
        <f>VLOOKUP(B241,'Plantilla publicacion'!$A$3:$M$490,12,0)</f>
        <v>2025-02-18</v>
      </c>
      <c r="M241" s="58"/>
      <c r="N241" s="17" t="str">
        <f>VLOOKUP(B241,'Plantilla publicacion'!$A$3:$M$490,13,0)</f>
        <v>72-GRUPO DE TRABAJO DE ATENCION AL CIUDADANO</v>
      </c>
    </row>
    <row r="242" spans="1:14" s="12" customFormat="1" ht="48" customHeight="1" x14ac:dyDescent="0.25">
      <c r="A242" s="13" t="str">
        <f>VLOOKUP(B242,'Plantilla publicacion'!$A$3:$B$490,2,0)</f>
        <v>Actividad propia</v>
      </c>
      <c r="B242" s="6" t="s">
        <v>986</v>
      </c>
      <c r="C242" s="200"/>
      <c r="D242" s="200">
        <f>VLOOKUP(B242,'Plantilla publicacion'!$A$3:$M$490,6,0)</f>
        <v>0</v>
      </c>
      <c r="E242" s="200"/>
      <c r="F242" s="200"/>
      <c r="G242" s="200" t="str">
        <f>VLOOKUP(B242,'Plantilla publicacion'!$A$3:$M$490,7,0)</f>
        <v>N/A</v>
      </c>
      <c r="H242" s="6" t="str">
        <f>VLOOKUP(B242,'Plantilla publicacion'!$A$3:$M$490,8,0)</f>
        <v>Comunicar a los grupos de valor la Estrategia de participación ciudadana diseñada  (Capturas de pantalla de la divulgación en la página web y redes sociales)</v>
      </c>
      <c r="I242" s="6">
        <f>VLOOKUP(B242,'Plantilla publicacion'!$A$3:$M$490,9,0)</f>
        <v>1</v>
      </c>
      <c r="J242" s="6" t="str">
        <f>VLOOKUP(B242,'Plantilla publicacion'!$A$3:$M$490,10,0)</f>
        <v>Númerica</v>
      </c>
      <c r="K242" s="7" t="str">
        <f>VLOOKUP(B242,'Plantilla publicacion'!$A$3:$M$490,11,0)</f>
        <v>2025-02-19</v>
      </c>
      <c r="L242" s="7" t="str">
        <f>VLOOKUP(B242,'Plantilla publicacion'!$A$3:$M$490,12,0)</f>
        <v>2025-02-28</v>
      </c>
      <c r="M242" s="58"/>
      <c r="N242" s="17" t="str">
        <f>VLOOKUP(B242,'Plantilla publicacion'!$A$3:$M$490,13,0)</f>
        <v>72-GRUPO DE TRABAJO DE ATENCION AL CIUDADANO</v>
      </c>
    </row>
    <row r="243" spans="1:14" s="12" customFormat="1" ht="48" customHeight="1" x14ac:dyDescent="0.25">
      <c r="A243" s="13" t="str">
        <f>VLOOKUP(B243,'Plantilla publicacion'!$A$3:$B$490,2,0)</f>
        <v>Actividad propia</v>
      </c>
      <c r="B243" s="6" t="s">
        <v>988</v>
      </c>
      <c r="C243" s="200"/>
      <c r="D243" s="200">
        <f>VLOOKUP(B243,'Plantilla publicacion'!$A$3:$M$490,6,0)</f>
        <v>0</v>
      </c>
      <c r="E243" s="200"/>
      <c r="F243" s="200"/>
      <c r="G243" s="200" t="str">
        <f>VLOOKUP(B243,'Plantilla publicacion'!$A$3:$M$490,7,0)</f>
        <v>N/A</v>
      </c>
      <c r="H243" s="6" t="str">
        <f>VLOOKUP(B243,'Plantilla publicacion'!$A$3:$M$490,8,0)</f>
        <v>Ejecutar el plan de trabajo de la estrategia  (Informe trimestral de seguimiento elaborado)</v>
      </c>
      <c r="I243" s="6">
        <f>VLOOKUP(B243,'Plantilla publicacion'!$A$3:$M$490,9,0)</f>
        <v>100</v>
      </c>
      <c r="J243" s="6" t="str">
        <f>VLOOKUP(B243,'Plantilla publicacion'!$A$3:$M$490,10,0)</f>
        <v>Porcentual</v>
      </c>
      <c r="K243" s="7" t="str">
        <f>VLOOKUP(B243,'Plantilla publicacion'!$A$3:$M$490,11,0)</f>
        <v>2025-03-03</v>
      </c>
      <c r="L243" s="7" t="str">
        <f>VLOOKUP(B243,'Plantilla publicacion'!$A$3:$M$490,12,0)</f>
        <v>2025-11-14</v>
      </c>
      <c r="M243" s="58"/>
      <c r="N243" s="17" t="str">
        <f>VLOOKUP(B243,'Plantilla publicacion'!$A$3:$M$490,13,0)</f>
        <v>72-GRUPO DE TRABAJO DE ATENCION AL CIUDADANO</v>
      </c>
    </row>
    <row r="244" spans="1:14" s="12" customFormat="1" ht="48" customHeight="1" thickBot="1" x14ac:dyDescent="0.3">
      <c r="A244" s="13" t="str">
        <f>VLOOKUP(B244,'Plantilla publicacion'!$A$3:$B$490,2,0)</f>
        <v>Actividad propia</v>
      </c>
      <c r="B244" s="11" t="s">
        <v>989</v>
      </c>
      <c r="C244" s="200"/>
      <c r="D244" s="200">
        <f>VLOOKUP(B244,'Plantilla publicacion'!$A$3:$M$490,6,0)</f>
        <v>0</v>
      </c>
      <c r="E244" s="200"/>
      <c r="F244" s="200"/>
      <c r="G244" s="200" t="str">
        <f>VLOOKUP(B244,'Plantilla publicacion'!$A$3:$M$490,7,0)</f>
        <v>N/A</v>
      </c>
      <c r="H244" s="11" t="str">
        <f>VLOOKUP(B244,'Plantilla publicacion'!$A$3:$M$490,8,0)</f>
        <v>Elaborar y publicar informe con el resultado de la implementación de la estrategia de participación ciudadana (Informe publicado en el página web)</v>
      </c>
      <c r="I244" s="11">
        <f>VLOOKUP(B244,'Plantilla publicacion'!$A$3:$M$490,9,0)</f>
        <v>1</v>
      </c>
      <c r="J244" s="11" t="str">
        <f>VLOOKUP(B244,'Plantilla publicacion'!$A$3:$M$490,10,0)</f>
        <v>Númerica</v>
      </c>
      <c r="K244" s="113" t="str">
        <f>VLOOKUP(B244,'Plantilla publicacion'!$A$3:$M$490,11,0)</f>
        <v>2025-12-01</v>
      </c>
      <c r="L244" s="113" t="str">
        <f>VLOOKUP(B244,'Plantilla publicacion'!$A$3:$M$490,12,0)</f>
        <v>2025-12-15</v>
      </c>
      <c r="M244" s="114"/>
      <c r="N244" s="115" t="str">
        <f>VLOOKUP(B244,'Plantilla publicacion'!$A$3:$M$490,13,0)</f>
        <v>72-GRUPO DE TRABAJO DE ATENCION AL CIUDADANO</v>
      </c>
    </row>
    <row r="245" spans="1:14" s="12" customFormat="1" ht="51" x14ac:dyDescent="0.25">
      <c r="A245" s="5" t="str">
        <f>VLOOKUP(B245,'Plantilla publicacion'!$A$3:$B$490,2,0)</f>
        <v>Producto</v>
      </c>
      <c r="B245" s="101" t="s">
        <v>1071</v>
      </c>
      <c r="C245" s="199" t="str">
        <f>VLOOKUP(B245,'Plantilla publicacion'!$A$3:$R$490,17,0)</f>
        <v>PND - 4-04-1-c- Transformación productiva, internacionalización y acción climática - Políticas de competencia, consumidor e infraestructura de la calidad modernas / PES - Internacionalización</v>
      </c>
      <c r="D245" s="199" t="str">
        <f>VLOOKUP(B245,'Plantilla publicacion'!$A$3:$M$497,6,0)</f>
        <v>59-Generar sinergias con agentes nacionales e internacionales que permitan potenciar las capacidades de la SIC.</v>
      </c>
      <c r="E245" s="199"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F245" s="199"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G245" s="199" t="str">
        <f>VLOOKUP(B245,'Plantilla publicacion'!$A$3:$M$497,7,0)</f>
        <v>C-3503-0200-0011-40401c</v>
      </c>
      <c r="H245" s="103" t="str">
        <f>VLOOKUP(B245,'Plantilla publicacion'!$A$3:$M$505,8,0)</f>
        <v>II Congreso de autoridades administrativas investidas con funciones jurisdiccionales en materia de competencia desleal, propiedad industrial y derecho de consumo, realizado. (fotografías del evento realizado /único entregable)</v>
      </c>
      <c r="I245" s="103">
        <f>VLOOKUP(B245,'Plantilla publicacion'!$A$3:$M$505,9,0)</f>
        <v>1</v>
      </c>
      <c r="J245" s="103" t="str">
        <f>VLOOKUP(B245,'Plantilla publicacion'!$A$3:$M$505,10,0)</f>
        <v>Númerica</v>
      </c>
      <c r="K245" s="188" t="str">
        <f>VLOOKUP(B245,'Plantilla publicacion'!$A$3:$M$505,11,0)</f>
        <v>2025-02-03</v>
      </c>
      <c r="L245" s="188" t="str">
        <f>VLOOKUP(B245,'Plantilla publicacion'!$A$3:$M$505,12,0)</f>
        <v>2025-12-05</v>
      </c>
      <c r="M245" s="103">
        <f>IF(ISERROR(VLOOKUP(B245,'Plantilla publicacion'!$A$3:$P$490,16,0)),"NA",VLOOKUP(B245,'Plantilla publicacion'!$A$3:$P$490,16,0))</f>
        <v>0</v>
      </c>
      <c r="N245" s="104" t="str">
        <f>VLOOKUP(B245,'Plantilla publicacion'!$A$3:$M$505,13,0)</f>
        <v>20-OFICINA DE TECNOLOGÍA E INFORMÁTICA;
4000-DESPACHO DEL SUPERINTENDENTE DELEGADO PARA ASUNTOS JURISDICCIONALES;
73-GRUPO DE TRABAJO DE COMUNICACION</v>
      </c>
    </row>
    <row r="246" spans="1:14" s="12" customFormat="1" ht="48" customHeight="1" x14ac:dyDescent="0.25">
      <c r="A246" s="13" t="str">
        <f>VLOOKUP(B246,'Plantilla publicacion'!$A$3:$B$490,2,0)</f>
        <v>Actividad propia</v>
      </c>
      <c r="B246" s="105" t="s">
        <v>1074</v>
      </c>
      <c r="C246" s="200"/>
      <c r="D246" s="200">
        <f>VLOOKUP(B246,'Plantilla publicacion'!$A$3:$M$490,6,0)</f>
        <v>0</v>
      </c>
      <c r="E246" s="200"/>
      <c r="F246" s="200"/>
      <c r="G246" s="200" t="str">
        <f>VLOOKUP(B246,'Plantilla publicacion'!$A$3:$M$490,7,0)</f>
        <v>N/A</v>
      </c>
      <c r="H246" s="6" t="str">
        <f>VLOOKUP(B246,'Plantilla publicacion'!$A$3:$M$505,8,0)</f>
        <v>Solicitar publicación de la fecha del evento en el calendario de eventos de la entidad  al Grupo de trabajo de Comunicaciones   (correo electrónico enviado con la fecha del evento/único entregable)</v>
      </c>
      <c r="I246" s="6">
        <f>VLOOKUP(B246,'Plantilla publicacion'!$A$3:$M$505,9,0)</f>
        <v>1</v>
      </c>
      <c r="J246" s="6" t="str">
        <f>VLOOKUP(B246,'Plantilla publicacion'!$A$3:$M$505,10,0)</f>
        <v>Númerica</v>
      </c>
      <c r="K246" s="7" t="str">
        <f>VLOOKUP(B246,'Plantilla publicacion'!$A$3:$M$505,11,0)</f>
        <v>2025-02-03</v>
      </c>
      <c r="L246" s="7" t="str">
        <f>VLOOKUP(B246,'Plantilla publicacion'!$A$3:$M$505,12,0)</f>
        <v>2025-05-30</v>
      </c>
      <c r="M246" s="58"/>
      <c r="N246" s="106" t="str">
        <f>VLOOKUP(B246,'Plantilla publicacion'!$A$3:$M$505,13,0)</f>
        <v>4000-DESPACHO DEL SUPERINTENDENTE DELEGADO PARA ASUNTOS JURISDICCIONALES</v>
      </c>
    </row>
    <row r="247" spans="1:14" s="12" customFormat="1" ht="48" customHeight="1" x14ac:dyDescent="0.25">
      <c r="A247" s="13" t="str">
        <f>VLOOKUP(B247,'Plantilla publicacion'!$A$3:$B$490,2,0)</f>
        <v>Actividad sin participaci�n</v>
      </c>
      <c r="B247" s="105" t="s">
        <v>1076</v>
      </c>
      <c r="C247" s="200"/>
      <c r="D247" s="200">
        <f>VLOOKUP(B247,'Plantilla publicacion'!$A$3:$M$490,6,0)</f>
        <v>0</v>
      </c>
      <c r="E247" s="200"/>
      <c r="F247" s="200"/>
      <c r="G247" s="200" t="str">
        <f>VLOOKUP(B247,'Plantilla publicacion'!$A$3:$M$490,7,0)</f>
        <v>N/A</v>
      </c>
      <c r="H247" s="6" t="str">
        <f>VLOOKUP(B247,'Plantilla publicacion'!$A$3:$M$505,8,0)</f>
        <v>Publicar fecha del evento en calendario de la entidad (captura de pantalla de la publicación de la fecha del evento / único entregable)</v>
      </c>
      <c r="I247" s="6">
        <f>VLOOKUP(B247,'Plantilla publicacion'!$A$3:$M$505,9,0)</f>
        <v>1</v>
      </c>
      <c r="J247" s="6" t="str">
        <f>VLOOKUP(B247,'Plantilla publicacion'!$A$3:$M$505,10,0)</f>
        <v>Númerica</v>
      </c>
      <c r="K247" s="7" t="str">
        <f>VLOOKUP(B247,'Plantilla publicacion'!$A$3:$M$505,11,0)</f>
        <v>2025-06-03</v>
      </c>
      <c r="L247" s="7" t="str">
        <f>VLOOKUP(B247,'Plantilla publicacion'!$A$3:$M$505,12,0)</f>
        <v>2025-09-05</v>
      </c>
      <c r="M247" s="58"/>
      <c r="N247" s="106" t="str">
        <f>VLOOKUP(B247,'Plantilla publicacion'!$A$3:$M$505,13,0)</f>
        <v>73-GRUPO DE TRABAJO DE COMUNICACION</v>
      </c>
    </row>
    <row r="248" spans="1:14" s="12" customFormat="1" ht="48" customHeight="1" x14ac:dyDescent="0.25">
      <c r="A248" s="13" t="str">
        <f>VLOOKUP(B248,'Plantilla publicacion'!$A$3:$B$490,2,0)</f>
        <v>Actividad propia</v>
      </c>
      <c r="B248" s="105" t="s">
        <v>1078</v>
      </c>
      <c r="C248" s="200"/>
      <c r="D248" s="200">
        <f>VLOOKUP(B248,'Plantilla publicacion'!$A$3:$M$490,6,0)</f>
        <v>0</v>
      </c>
      <c r="E248" s="200"/>
      <c r="F248" s="200"/>
      <c r="G248" s="200" t="str">
        <f>VLOOKUP(B248,'Plantilla publicacion'!$A$3:$M$490,7,0)</f>
        <v>N/A</v>
      </c>
      <c r="H248" s="6" t="str">
        <f>VLOOKUP(B248,'Plantilla publicacion'!$A$3:$M$505,8,0)</f>
        <v>Diligenciar check list del evento con la fecha definitiva igual a la publicada en el  calendario de eventos (documento de check list para la realización del evento / único entregable)</v>
      </c>
      <c r="I248" s="6">
        <f>VLOOKUP(B248,'Plantilla publicacion'!$A$3:$M$505,9,0)</f>
        <v>1</v>
      </c>
      <c r="J248" s="6" t="str">
        <f>VLOOKUP(B248,'Plantilla publicacion'!$A$3:$M$505,10,0)</f>
        <v>Númerica</v>
      </c>
      <c r="K248" s="7" t="str">
        <f>VLOOKUP(B248,'Plantilla publicacion'!$A$3:$M$505,11,0)</f>
        <v>2025-09-08</v>
      </c>
      <c r="L248" s="7" t="str">
        <f>VLOOKUP(B248,'Plantilla publicacion'!$A$3:$M$505,12,0)</f>
        <v>2025-10-17</v>
      </c>
      <c r="M248" s="58"/>
      <c r="N248" s="106" t="str">
        <f>VLOOKUP(B248,'Plantilla publicacion'!$A$3:$M$505,13,0)</f>
        <v>4000-DESPACHO DEL SUPERINTENDENTE DELEGADO PARA ASUNTOS JURISDICCIONALES</v>
      </c>
    </row>
    <row r="249" spans="1:14" s="12" customFormat="1" ht="48" customHeight="1" x14ac:dyDescent="0.25">
      <c r="A249" s="13" t="str">
        <f>VLOOKUP(B249,'Plantilla publicacion'!$A$3:$B$490,2,0)</f>
        <v>Actividad propia</v>
      </c>
      <c r="B249" s="105" t="s">
        <v>1080</v>
      </c>
      <c r="C249" s="200"/>
      <c r="D249" s="200">
        <f>VLOOKUP(B249,'Plantilla publicacion'!$A$3:$M$490,6,0)</f>
        <v>0</v>
      </c>
      <c r="E249" s="200"/>
      <c r="F249" s="200"/>
      <c r="G249" s="200" t="str">
        <f>VLOOKUP(B249,'Plantilla publicacion'!$A$3:$M$490,7,0)</f>
        <v>N/A</v>
      </c>
      <c r="H249" s="6" t="str">
        <f>VLOOKUP(B249,'Plantilla publicacion'!$A$3:$M$505,8,0)</f>
        <v>Elaborar y enviar agenda definitiva para ser publicada (correo electrónico con agenda definitiva / único entregable)</v>
      </c>
      <c r="I249" s="6">
        <f>VLOOKUP(B249,'Plantilla publicacion'!$A$3:$M$505,9,0)</f>
        <v>1</v>
      </c>
      <c r="J249" s="6" t="str">
        <f>VLOOKUP(B249,'Plantilla publicacion'!$A$3:$M$505,10,0)</f>
        <v>Númerica</v>
      </c>
      <c r="K249" s="7" t="str">
        <f>VLOOKUP(B249,'Plantilla publicacion'!$A$3:$M$505,11,0)</f>
        <v>2025-10-20</v>
      </c>
      <c r="L249" s="7" t="str">
        <f>VLOOKUP(B249,'Plantilla publicacion'!$A$3:$M$505,12,0)</f>
        <v>2025-11-07</v>
      </c>
      <c r="M249" s="58"/>
      <c r="N249" s="106" t="str">
        <f>VLOOKUP(B249,'Plantilla publicacion'!$A$3:$M$505,13,0)</f>
        <v>4000-DESPACHO DEL SUPERINTENDENTE DELEGADO PARA ASUNTOS JURISDICCIONALES</v>
      </c>
    </row>
    <row r="250" spans="1:14" s="12" customFormat="1" ht="48" customHeight="1" x14ac:dyDescent="0.25">
      <c r="A250" s="13" t="str">
        <f>VLOOKUP(B250,'Plantilla publicacion'!$A$3:$B$490,2,0)</f>
        <v>Actividad sin participaci�n</v>
      </c>
      <c r="B250" s="105" t="s">
        <v>1082</v>
      </c>
      <c r="C250" s="200"/>
      <c r="D250" s="200">
        <f>VLOOKUP(B250,'Plantilla publicacion'!$A$3:$M$490,6,0)</f>
        <v>0</v>
      </c>
      <c r="E250" s="200"/>
      <c r="F250" s="200"/>
      <c r="G250" s="200" t="str">
        <f>VLOOKUP(B250,'Plantilla publicacion'!$A$3:$M$490,7,0)</f>
        <v>N/A</v>
      </c>
      <c r="H250" s="6" t="str">
        <f>VLOOKUP(B250,'Plantilla publicacion'!$A$3:$M$505,8,0)</f>
        <v>Publicar Agenda definitiva (Captura de pantalla de la publicación/ único entregable)</v>
      </c>
      <c r="I250" s="6">
        <f>VLOOKUP(B250,'Plantilla publicacion'!$A$3:$M$505,9,0)</f>
        <v>1</v>
      </c>
      <c r="J250" s="6" t="str">
        <f>VLOOKUP(B250,'Plantilla publicacion'!$A$3:$M$505,10,0)</f>
        <v>Númerica</v>
      </c>
      <c r="K250" s="7" t="str">
        <f>VLOOKUP(B250,'Plantilla publicacion'!$A$3:$M$505,11,0)</f>
        <v>2025-11-10</v>
      </c>
      <c r="L250" s="7" t="str">
        <f>VLOOKUP(B250,'Plantilla publicacion'!$A$3:$M$505,12,0)</f>
        <v>2025-11-14</v>
      </c>
      <c r="M250" s="58"/>
      <c r="N250" s="106" t="str">
        <f>VLOOKUP(B250,'Plantilla publicacion'!$A$3:$M$505,13,0)</f>
        <v>20-OFICINA DE TECNOLOGÍA E INFORMÁTICA</v>
      </c>
    </row>
    <row r="251" spans="1:14" s="12" customFormat="1" ht="48" customHeight="1" thickBot="1" x14ac:dyDescent="0.3">
      <c r="A251" s="13" t="str">
        <f>VLOOKUP(B251,'Plantilla publicacion'!$A$3:$B$490,2,0)</f>
        <v>Actividad propia</v>
      </c>
      <c r="B251" s="107" t="s">
        <v>1084</v>
      </c>
      <c r="C251" s="201"/>
      <c r="D251" s="201">
        <f>VLOOKUP(B251,'Plantilla publicacion'!$A$3:$M$490,6,0)</f>
        <v>0</v>
      </c>
      <c r="E251" s="201"/>
      <c r="F251" s="201"/>
      <c r="G251" s="201" t="str">
        <f>VLOOKUP(B251,'Plantilla publicacion'!$A$3:$M$490,7,0)</f>
        <v>N/A</v>
      </c>
      <c r="H251" s="109" t="str">
        <f>VLOOKUP(B251,'Plantilla publicacion'!$A$3:$M$505,8,0)</f>
        <v>Realizar el evento (fotografías del evento realizado / único entregable)</v>
      </c>
      <c r="I251" s="109">
        <f>VLOOKUP(B251,'Plantilla publicacion'!$A$3:$M$505,9,0)</f>
        <v>1</v>
      </c>
      <c r="J251" s="109" t="str">
        <f>VLOOKUP(B251,'Plantilla publicacion'!$A$3:$M$505,10,0)</f>
        <v>Númerica</v>
      </c>
      <c r="K251" s="110" t="str">
        <f>VLOOKUP(B251,'Plantilla publicacion'!$A$3:$M$505,11,0)</f>
        <v>2025-11-18</v>
      </c>
      <c r="L251" s="110" t="str">
        <f>VLOOKUP(B251,'Plantilla publicacion'!$A$3:$M$505,12,0)</f>
        <v>2025-12-05</v>
      </c>
      <c r="M251" s="111"/>
      <c r="N251" s="112" t="str">
        <f>VLOOKUP(B251,'Plantilla publicacion'!$A$3:$M$505,13,0)</f>
        <v>4000-DESPACHO DEL SUPERINTENDENTE DELEGADO PARA ASUNTOS JURISDICCIONALES;
73-GRUPO DE TRABAJO DE COMUNICACION</v>
      </c>
    </row>
    <row r="252" spans="1:14" s="12" customFormat="1" ht="63.75" x14ac:dyDescent="0.25">
      <c r="A252" s="5" t="str">
        <f>VLOOKUP(B252,'Plantilla publicacion'!$A$3:$B$490,2,0)</f>
        <v>Producto</v>
      </c>
      <c r="B252" s="101" t="s">
        <v>1147</v>
      </c>
      <c r="C252" s="199" t="str">
        <f>VLOOKUP(B252,'Plantilla publicacion'!$A$3:$R$490,17,0)</f>
        <v>PND - 5-31-5-b- Convergencia regional - Entidades públicas territoriales y nacionales fortalecidas / PES - Cierre de brechas territoriales</v>
      </c>
      <c r="D252" s="199" t="str">
        <f>VLOOKUP(B252,'Plantilla publicacion'!$A$3:$M$490,6,0)</f>
        <v>58-Promover el enfoque preventivo, diferencial y territorial en el que hacer misional de la entidad</v>
      </c>
      <c r="E252" s="199"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199"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199" t="str">
        <f>VLOOKUP(B252,'Plantilla publicacion'!$A$3:$M$490,7,0)</f>
        <v>N/A</v>
      </c>
      <c r="H252" s="103" t="str">
        <f>VLOOKUP(B252,'Plantilla publicacion'!$A$3:$M$490,8,0)</f>
        <v>Departamentos con estrategias para el Fortalecimiento sobre la Protección y Promoción de la libre competencia, beneficiados (Informe que de cuenta de los departamentos beneficiados )</v>
      </c>
      <c r="I252" s="103">
        <f>VLOOKUP(B252,'Plantilla publicacion'!$A$3:$M$490,9,0)</f>
        <v>56</v>
      </c>
      <c r="J252" s="103" t="str">
        <f>VLOOKUP(B252,'Plantilla publicacion'!$A$3:$M$490,10,0)</f>
        <v>Porcentual</v>
      </c>
      <c r="K252" s="188" t="str">
        <f>VLOOKUP(B252,'Plantilla publicacion'!$A$3:$M$490,11,0)</f>
        <v>2025-01-13</v>
      </c>
      <c r="L252" s="188" t="str">
        <f>VLOOKUP(B252,'Plantilla publicacion'!$A$3:$M$490,12,0)</f>
        <v>2025-12-12</v>
      </c>
      <c r="M252" s="15" t="str">
        <f>IF(ISERROR(VLOOKUP(B252,'Plantilla publicacion'!$A$3:$P$490,16,0)),"NA",VLOOKUP(B252,'Plantilla publicacion'!$A$3:$P$490,16,0))</f>
        <v>PND_7_Fortalecer las capacidades y conocimiento sobre derechos y deberes de las relaciones de consumo (programas de cumplimiento en competencia) / PES_20230190 / PES_20230196 / PES_20230195 / PES_20230200 / PEI_6 / PEI_9 / PEI_8 / PEI_7</v>
      </c>
      <c r="N252" s="104" t="str">
        <f>VLOOKUP(B252,'Plantilla publicacion'!$A$3:$M$490,13,0)</f>
        <v>1000-DESPACHO DEL SUPERINTENDENTE DELEGADO PARA LA PROTECCIÓN DE LA COMPETENCIA</v>
      </c>
    </row>
    <row r="253" spans="1:14" s="12" customFormat="1" ht="48" customHeight="1" x14ac:dyDescent="0.25">
      <c r="A253" s="13" t="str">
        <f>VLOOKUP(B253,'Plantilla publicacion'!$A$3:$B$490,2,0)</f>
        <v>Actividad propia</v>
      </c>
      <c r="B253" s="105" t="s">
        <v>1149</v>
      </c>
      <c r="C253" s="200"/>
      <c r="D253" s="200">
        <f>VLOOKUP(B253,'Plantilla publicacion'!$A$3:$M$490,6,0)</f>
        <v>0</v>
      </c>
      <c r="E253" s="200"/>
      <c r="F253" s="200"/>
      <c r="G253" s="200" t="str">
        <f>VLOOKUP(B253,'Plantilla publicacion'!$A$3:$M$490,7,0)</f>
        <v>N/A</v>
      </c>
      <c r="H253" s="6" t="str">
        <f>VLOOKUP(B253,'Plantilla publicacion'!$A$3:$M$490,8,0)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publicacion'!$A$3:$M$490,9,0)</f>
        <v>1</v>
      </c>
      <c r="J253" s="6" t="str">
        <f>VLOOKUP(B253,'Plantilla publicacion'!$A$3:$M$490,10,0)</f>
        <v>Númerica</v>
      </c>
      <c r="K253" s="7" t="str">
        <f>VLOOKUP(B253,'Plantilla publicacion'!$A$3:$M$490,11,0)</f>
        <v>2025-01-13</v>
      </c>
      <c r="L253" s="7" t="str">
        <f>VLOOKUP(B253,'Plantilla publicacion'!$A$3:$M$490,12,0)</f>
        <v>2025-02-28</v>
      </c>
      <c r="M253" s="58"/>
      <c r="N253" s="106" t="str">
        <f>VLOOKUP(B253,'Plantilla publicacion'!$A$3:$M$490,13,0)</f>
        <v>1000-DESPACHO DEL SUPERINTENDENTE DELEGADO PARA LA PROTECCIÓN DE LA COMPETENCIA</v>
      </c>
    </row>
    <row r="254" spans="1:14" s="12" customFormat="1" ht="48" customHeight="1" thickBot="1" x14ac:dyDescent="0.3">
      <c r="A254" s="13" t="str">
        <f>VLOOKUP(B254,'Plantilla publicacion'!$A$3:$B$490,2,0)</f>
        <v>Actividad propia</v>
      </c>
      <c r="B254" s="107" t="s">
        <v>1151</v>
      </c>
      <c r="C254" s="201"/>
      <c r="D254" s="201">
        <f>VLOOKUP(B254,'Plantilla publicacion'!$A$3:$M$490,6,0)</f>
        <v>0</v>
      </c>
      <c r="E254" s="201"/>
      <c r="F254" s="201"/>
      <c r="G254" s="201" t="str">
        <f>VLOOKUP(B254,'Plantilla publicacion'!$A$3:$M$490,7,0)</f>
        <v>N/A</v>
      </c>
      <c r="H254" s="109" t="str">
        <f>VLOOKUP(B254,'Plantilla publicacion'!$A$3:$M$490,8,0)</f>
        <v>Realizar las actividades del Programa de Estrategias para el Fortalecimiento sobre la Protección y Promoción de la libre competencia a nivel territorial, de acuerdo con el programa establecido. (Informe de cada una de las actividades definidas en el programa)</v>
      </c>
      <c r="I254" s="109">
        <f>VLOOKUP(B254,'Plantilla publicacion'!$A$3:$M$490,9,0)</f>
        <v>100</v>
      </c>
      <c r="J254" s="109" t="str">
        <f>VLOOKUP(B254,'Plantilla publicacion'!$A$3:$M$490,10,0)</f>
        <v>Porcentual</v>
      </c>
      <c r="K254" s="110" t="str">
        <f>VLOOKUP(B254,'Plantilla publicacion'!$A$3:$M$490,11,0)</f>
        <v>2025-03-03</v>
      </c>
      <c r="L254" s="110" t="str">
        <f>VLOOKUP(B254,'Plantilla publicacion'!$A$3:$M$490,12,0)</f>
        <v>2025-12-12</v>
      </c>
      <c r="M254" s="111"/>
      <c r="N254" s="112" t="str">
        <f>VLOOKUP(B254,'Plantilla publicacion'!$A$3:$M$490,13,0)</f>
        <v>1000-DESPACHO DEL SUPERINTENDENTE DELEGADO PARA LA PROTECCIÓN DE LA COMPETENCIA</v>
      </c>
    </row>
    <row r="255" spans="1:14" s="12" customFormat="1" ht="25.5" x14ac:dyDescent="0.25">
      <c r="A255" s="5" t="str">
        <f>VLOOKUP(B255,'Plantilla publicacion'!$A$3:$B$490,2,0)</f>
        <v>Producto</v>
      </c>
      <c r="B255" s="15" t="s">
        <v>1200</v>
      </c>
      <c r="C255" s="200" t="str">
        <f>VLOOKUP(B255,'Plantilla publicacion'!$A$3:$R$490,17,0)</f>
        <v>PND - 5-31-5-b- Convergencia regional - Entidades públicas territoriales y nacionales fortalecidas / PES - Cierre de brechas territoriales</v>
      </c>
      <c r="D255" s="200" t="str">
        <f>VLOOKUP(B255,'Plantilla publicacion'!$A$3:$M$490,6,0)</f>
        <v>58-Promover el enfoque preventivo, diferencial y territorial en el que hacer misional de la entidad</v>
      </c>
      <c r="E255" s="200"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200"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200" t="str">
        <f>VLOOKUP(B255,'Plantilla publicacion'!$A$3:$M$490,7,0)</f>
        <v>C-3599-0200-0005-53105b</v>
      </c>
      <c r="H255" s="15" t="str">
        <f>VLOOKUP(B255,'Plantilla publicacion'!$A$3:$M$490,8,0)</f>
        <v>Programa estratégico de enfoque diferencial para la Inclusión de población vulnerable en la oferta académica del Grupo de Formación, ejecutado (Informe consolidado de la ejecución del programa)</v>
      </c>
      <c r="I255" s="15">
        <f>VLOOKUP(B255,'Plantilla publicacion'!$A$3:$M$490,9,0)</f>
        <v>100</v>
      </c>
      <c r="J255" s="15" t="str">
        <f>VLOOKUP(B255,'Plantilla publicacion'!$A$3:$M$490,10,0)</f>
        <v>Porcentual</v>
      </c>
      <c r="K255" s="187" t="str">
        <f>VLOOKUP(B255,'Plantilla publicacion'!$A$3:$M$490,11,0)</f>
        <v>2025-02-03</v>
      </c>
      <c r="L255" s="187" t="str">
        <f>VLOOKUP(B255,'Plantilla publicacion'!$A$3:$M$490,12,0)</f>
        <v>2025-11-28</v>
      </c>
      <c r="M255" s="103">
        <f>IF(ISERROR(VLOOKUP(B255,'Plantilla publicacion'!$A$3:$P$490,16,0)),"NA",VLOOKUP(B255,'Plantilla publicacion'!$A$3:$P$490,16,0))</f>
        <v>0</v>
      </c>
      <c r="N255" s="15" t="str">
        <f>VLOOKUP(B255,'Plantilla publicacion'!$A$3:$M$490,13,0)</f>
        <v>71-GRUPO DE TRABAJO DE FORMACION</v>
      </c>
    </row>
    <row r="256" spans="1:14" s="12" customFormat="1" ht="48" customHeight="1" x14ac:dyDescent="0.25">
      <c r="A256" s="13" t="str">
        <f>VLOOKUP(B256,'Plantilla publicacion'!$A$3:$B$490,2,0)</f>
        <v>Actividad propia</v>
      </c>
      <c r="B256" s="6" t="s">
        <v>1202</v>
      </c>
      <c r="C256" s="200"/>
      <c r="D256" s="200">
        <f>VLOOKUP(B256,'Plantilla publicacion'!$A$3:$M$490,6,0)</f>
        <v>0</v>
      </c>
      <c r="E256" s="200"/>
      <c r="F256" s="200"/>
      <c r="G256" s="200" t="str">
        <f>VLOOKUP(B256,'Plantilla publicacion'!$A$3:$M$490,7,0)</f>
        <v>N/A</v>
      </c>
      <c r="H256" s="6" t="str">
        <f>VLOOKUP(B256,'Plantilla publicacion'!$A$3:$M$490,8,0)</f>
        <v>Diseñar el programa de enfoque diferencial  que incluya el plan de trabajo. (Documento de programa)</v>
      </c>
      <c r="I256" s="6">
        <f>VLOOKUP(B256,'Plantilla publicacion'!$A$3:$M$490,9,0)</f>
        <v>1</v>
      </c>
      <c r="J256" s="6" t="str">
        <f>VLOOKUP(B256,'Plantilla publicacion'!$A$3:$M$490,10,0)</f>
        <v>Númerica</v>
      </c>
      <c r="K256" s="7" t="str">
        <f>VLOOKUP(B256,'Plantilla publicacion'!$A$3:$M$490,11,0)</f>
        <v>2025-02-03</v>
      </c>
      <c r="L256" s="7" t="str">
        <f>VLOOKUP(B256,'Plantilla publicacion'!$A$3:$M$490,12,0)</f>
        <v>2025-03-31</v>
      </c>
      <c r="M256" s="58"/>
      <c r="N256" s="17" t="str">
        <f>VLOOKUP(B256,'Plantilla publicacion'!$A$3:$M$490,13,0)</f>
        <v>71-GRUPO DE TRABAJO DE FORMACION</v>
      </c>
    </row>
    <row r="257" spans="1:14" s="12" customFormat="1" ht="48" customHeight="1" x14ac:dyDescent="0.25">
      <c r="A257" s="13" t="str">
        <f>VLOOKUP(B257,'Plantilla publicacion'!$A$3:$B$490,2,0)</f>
        <v>Actividad propia</v>
      </c>
      <c r="B257" s="6" t="s">
        <v>1204</v>
      </c>
      <c r="C257" s="200"/>
      <c r="D257" s="200">
        <f>VLOOKUP(B257,'Plantilla publicacion'!$A$3:$M$490,6,0)</f>
        <v>0</v>
      </c>
      <c r="E257" s="200"/>
      <c r="F257" s="200"/>
      <c r="G257" s="200" t="str">
        <f>VLOOKUP(B257,'Plantilla publicacion'!$A$3:$M$490,7,0)</f>
        <v>N/A</v>
      </c>
      <c r="H257" s="6" t="str">
        <f>VLOOKUP(B257,'Plantilla publicacion'!$A$3:$M$490,8,0)</f>
        <v>Elaborar e implementar un protocolo de  enfoque diferencial de la oferta académica (Protocolo elaborado)</v>
      </c>
      <c r="I257" s="6">
        <f>VLOOKUP(B257,'Plantilla publicacion'!$A$3:$M$490,9,0)</f>
        <v>1</v>
      </c>
      <c r="J257" s="6" t="str">
        <f>VLOOKUP(B257,'Plantilla publicacion'!$A$3:$M$490,10,0)</f>
        <v>Númerica</v>
      </c>
      <c r="K257" s="7" t="str">
        <f>VLOOKUP(B257,'Plantilla publicacion'!$A$3:$M$490,11,0)</f>
        <v>2025-04-01</v>
      </c>
      <c r="L257" s="7" t="str">
        <f>VLOOKUP(B257,'Plantilla publicacion'!$A$3:$M$490,12,0)</f>
        <v>2025-11-28</v>
      </c>
      <c r="M257" s="58"/>
      <c r="N257" s="17" t="str">
        <f>VLOOKUP(B257,'Plantilla publicacion'!$A$3:$M$490,13,0)</f>
        <v>71-GRUPO DE TRABAJO DE FORMACION</v>
      </c>
    </row>
    <row r="258" spans="1:14" s="12" customFormat="1" ht="48" customHeight="1" thickBot="1" x14ac:dyDescent="0.3">
      <c r="A258" s="13" t="str">
        <f>VLOOKUP(B258,'Plantilla publicacion'!$A$3:$B$490,2,0)</f>
        <v>Actividad propia</v>
      </c>
      <c r="B258" s="11" t="s">
        <v>1206</v>
      </c>
      <c r="C258" s="200"/>
      <c r="D258" s="200">
        <f>VLOOKUP(B258,'Plantilla publicacion'!$A$3:$M$490,6,0)</f>
        <v>0</v>
      </c>
      <c r="E258" s="200"/>
      <c r="F258" s="200"/>
      <c r="G258" s="200" t="str">
        <f>VLOOKUP(B258,'Plantilla publicacion'!$A$3:$M$490,7,0)</f>
        <v>N/A</v>
      </c>
      <c r="H258" s="11" t="str">
        <f>VLOOKUP(B258,'Plantilla publicacion'!$A$3:$M$490,8,0)</f>
        <v>Ejecutar el plan de trabajo del programa de enfoque diferencial.  (Informe de la ejecución del programa)</v>
      </c>
      <c r="I258" s="11">
        <f>VLOOKUP(B258,'Plantilla publicacion'!$A$3:$M$490,9,0)</f>
        <v>100</v>
      </c>
      <c r="J258" s="11" t="str">
        <f>VLOOKUP(B258,'Plantilla publicacion'!$A$3:$M$490,10,0)</f>
        <v>Porcentual</v>
      </c>
      <c r="K258" s="113" t="str">
        <f>VLOOKUP(B258,'Plantilla publicacion'!$A$3:$M$490,11,0)</f>
        <v>2025-04-01</v>
      </c>
      <c r="L258" s="113" t="str">
        <f>VLOOKUP(B258,'Plantilla publicacion'!$A$3:$M$490,12,0)</f>
        <v>2025-11-28</v>
      </c>
      <c r="M258" s="114"/>
      <c r="N258" s="115" t="str">
        <f>VLOOKUP(B258,'Plantilla publicacion'!$A$3:$M$490,13,0)</f>
        <v>71-GRUPO DE TRABAJO DE FORMACION</v>
      </c>
    </row>
    <row r="259" spans="1:14" s="12" customFormat="1" ht="51" x14ac:dyDescent="0.25">
      <c r="A259" s="5" t="str">
        <f>VLOOKUP(B259,'Plantilla publicacion'!$A$3:$B$490,2,0)</f>
        <v>Producto</v>
      </c>
      <c r="B259" s="101" t="s">
        <v>1310</v>
      </c>
      <c r="C259" s="199" t="str">
        <f>VLOOKUP(B259,'Plantilla publicacion'!$A$3:$R$490,17,0)</f>
        <v>PND - 4-04-1-c- Transformación productiva, internacionalización y acción climática - Políticas de competencia, consumidor e infraestructura de la calidad modernas / PES - Internacionalización</v>
      </c>
      <c r="D259" s="199" t="str">
        <f>VLOOKUP(B259,'Plantilla publicacion'!$A$3:$M$490,6,0)</f>
        <v>59-Generar sinergias con agentes nacionales e internacionales que permitan potenciar las capacidades de la SIC.</v>
      </c>
      <c r="E259" s="199"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F259" s="199"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G259" s="199" t="str">
        <f>VLOOKUP(B259,'Plantilla publicacion'!$A$3:$M$490,7,0)</f>
        <v>C-3503-0200-0009-40401c</v>
      </c>
      <c r="H259" s="103" t="str">
        <f>VLOOKUP(B259,'Plantilla publicacion'!$A$3:$M$490,8,0)</f>
        <v>Alcaldías en sus facultades administrativas y de metrología legal frente a la protección al consumidor en el territorio nacional, capacitadas (Informe final)</v>
      </c>
      <c r="I259" s="103">
        <f>VLOOKUP(B259,'Plantilla publicacion'!$A$3:$M$490,9,0)</f>
        <v>440</v>
      </c>
      <c r="J259" s="103" t="str">
        <f>VLOOKUP(B259,'Plantilla publicacion'!$A$3:$M$490,10,0)</f>
        <v>Númerica</v>
      </c>
      <c r="K259" s="188" t="str">
        <f>VLOOKUP(B259,'Plantilla publicacion'!$A$3:$M$490,11,0)</f>
        <v>2025-02-03</v>
      </c>
      <c r="L259" s="188" t="str">
        <f>VLOOKUP(B259,'Plantilla publicacion'!$A$3:$M$490,12,0)</f>
        <v>2025-12-31</v>
      </c>
      <c r="M259" s="103" t="str">
        <f>IF(ISERROR(VLOOKUP(B259,'Plantilla publicacion'!$A$3:$P$490,16,0)),"NA",VLOOKUP(B259,'Plantilla publicacion'!$A$3:$P$490,16,0))</f>
        <v>PND_8_Fortalecer las capacidades y conocimiento sobre derechos y deberes de las relaciones de consumo / PND_10_Fortalecer las actividades de inspección vigilancia y control</v>
      </c>
      <c r="N259" s="104" t="str">
        <f>VLOOKUP(B259,'Plantilla publicacion'!$A$3:$M$490,13,0)</f>
        <v>3003-GRUPO DE TRABAJO DE APOYO A LA RED NACIONAL DE PROTECCIÓN  AL CONSUMIDOR</v>
      </c>
    </row>
    <row r="260" spans="1:14" s="12" customFormat="1" ht="48" customHeight="1" x14ac:dyDescent="0.25">
      <c r="A260" s="13" t="str">
        <f>VLOOKUP(B260,'Plantilla publicacion'!$A$3:$B$490,2,0)</f>
        <v>Actividad propia</v>
      </c>
      <c r="B260" s="105" t="s">
        <v>1312</v>
      </c>
      <c r="C260" s="200"/>
      <c r="D260" s="200">
        <f>VLOOKUP(B260,'Plantilla publicacion'!$A$3:$M$490,6,0)</f>
        <v>0</v>
      </c>
      <c r="E260" s="200"/>
      <c r="F260" s="200"/>
      <c r="G260" s="200" t="str">
        <f>VLOOKUP(B260,'Plantilla publicacion'!$A$3:$M$490,7,0)</f>
        <v>N/A</v>
      </c>
      <c r="H260" s="6" t="str">
        <f>VLOOKUP(B260,'Plantilla publicacion'!$A$3:$M$490,8,0)</f>
        <v>Aprobar por parte del coordinador de la RED el cronograma de intervención de alcaldías (Cronograma de intervención de alcaldías aprobado por parte del coordinador de la RED)</v>
      </c>
      <c r="I260" s="6">
        <f>VLOOKUP(B260,'Plantilla publicacion'!$A$3:$M$490,9,0)</f>
        <v>1</v>
      </c>
      <c r="J260" s="6" t="str">
        <f>VLOOKUP(B260,'Plantilla publicacion'!$A$3:$M$490,10,0)</f>
        <v>Númerica</v>
      </c>
      <c r="K260" s="7" t="str">
        <f>VLOOKUP(B260,'Plantilla publicacion'!$A$3:$M$490,11,0)</f>
        <v>2025-02-03</v>
      </c>
      <c r="L260" s="7" t="str">
        <f>VLOOKUP(B260,'Plantilla publicacion'!$A$3:$M$490,12,0)</f>
        <v>2025-02-28</v>
      </c>
      <c r="M260" s="58"/>
      <c r="N260" s="106" t="str">
        <f>VLOOKUP(B260,'Plantilla publicacion'!$A$3:$M$490,13,0)</f>
        <v>3003-GRUPO DE TRABAJO DE APOYO A LA RED NACIONAL DE PROTECCIÓN  AL CONSUMIDOR</v>
      </c>
    </row>
    <row r="261" spans="1:14" s="12" customFormat="1" ht="48" customHeight="1" thickBot="1" x14ac:dyDescent="0.3">
      <c r="A261" s="13" t="str">
        <f>VLOOKUP(B261,'Plantilla publicacion'!$A$3:$B$490,2,0)</f>
        <v>Actividad propia</v>
      </c>
      <c r="B261" s="107" t="s">
        <v>1314</v>
      </c>
      <c r="C261" s="201"/>
      <c r="D261" s="201">
        <f>VLOOKUP(B261,'Plantilla publicacion'!$A$3:$M$490,6,0)</f>
        <v>0</v>
      </c>
      <c r="E261" s="201"/>
      <c r="F261" s="201"/>
      <c r="G261" s="201" t="str">
        <f>VLOOKUP(B261,'Plantilla publicacion'!$A$3:$M$490,7,0)</f>
        <v>N/A</v>
      </c>
      <c r="H261" s="109" t="str">
        <f>VLOOKUP(B261,'Plantilla publicacion'!$A$3:$M$490,8,0)</f>
        <v>Capacitar en materia de protección al consumidor a las alcaldías municipales (Informe trimestral de seguimiento y Listados de Asistencia/registros fotográficos/capturas de pantallas)</v>
      </c>
      <c r="I261" s="109">
        <f>VLOOKUP(B261,'Plantilla publicacion'!$A$3:$M$490,9,0)</f>
        <v>440</v>
      </c>
      <c r="J261" s="109" t="str">
        <f>VLOOKUP(B261,'Plantilla publicacion'!$A$3:$M$490,10,0)</f>
        <v>Númerica</v>
      </c>
      <c r="K261" s="110" t="str">
        <f>VLOOKUP(B261,'Plantilla publicacion'!$A$3:$M$490,11,0)</f>
        <v>2025-02-03</v>
      </c>
      <c r="L261" s="110" t="str">
        <f>VLOOKUP(B261,'Plantilla publicacion'!$A$3:$M$490,12,0)</f>
        <v>2025-12-31</v>
      </c>
      <c r="M261" s="111"/>
      <c r="N261" s="112" t="str">
        <f>VLOOKUP(B261,'Plantilla publicacion'!$A$3:$M$490,13,0)</f>
        <v>3003-GRUPO DE TRABAJO DE APOYO A LA RED NACIONAL DE PROTECCIÓN  AL CONSUMIDOR</v>
      </c>
    </row>
    <row r="262" spans="1:14" s="12" customFormat="1" ht="51" x14ac:dyDescent="0.25">
      <c r="A262" s="5" t="str">
        <f>VLOOKUP(B262,'Plantilla publicacion'!$A$3:$B$490,2,0)</f>
        <v>Producto</v>
      </c>
      <c r="B262" s="101" t="s">
        <v>1335</v>
      </c>
      <c r="C262" s="199" t="str">
        <f>VLOOKUP(B262,'Plantilla publicacion'!$A$3:$R$490,17,0)</f>
        <v>PND - 4-04-1-c- Transformación productiva, internacionalización y acción climática - Políticas de competencia, consumidor e infraestructura de la calidad modernas / PES - Internacionalización</v>
      </c>
      <c r="D262" s="199" t="str">
        <f>VLOOKUP(B262,'Plantilla publicacion'!$A$3:$M$490,6,0)</f>
        <v>59-Generar sinergias con agentes nacionales e internacionales que permitan potenciar las capacidades de la SIC.</v>
      </c>
      <c r="E262" s="199"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F262" s="199"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G262" s="199" t="str">
        <f>VLOOKUP(B262,'Plantilla publicacion'!$A$3:$M$490,7,0)</f>
        <v>C-3503-0200-0009-40401c</v>
      </c>
      <c r="H262" s="103" t="str">
        <f>VLOOKUP(B262,'Plantilla publicacion'!$A$3:$M$490,8,0)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262" s="103">
        <f>VLOOKUP(B262,'Plantilla publicacion'!$A$3:$M$490,9,0)</f>
        <v>1</v>
      </c>
      <c r="J262" s="103" t="str">
        <f>VLOOKUP(B262,'Plantilla publicacion'!$A$3:$M$490,10,0)</f>
        <v>Númerica</v>
      </c>
      <c r="K262" s="188" t="str">
        <f>VLOOKUP(B262,'Plantilla publicacion'!$A$3:$M$490,11,0)</f>
        <v>2025-02-03</v>
      </c>
      <c r="L262" s="188" t="str">
        <f>VLOOKUP(B262,'Plantilla publicacion'!$A$3:$M$490,12,0)</f>
        <v>2025-06-27</v>
      </c>
      <c r="M262" s="15" t="str">
        <f>IF(ISERROR(VLOOKUP(B262,'Plantilla publicacion'!$A$3:$P$490,16,0)),"NA",VLOOKUP(B262,'Plantilla publicacion'!$A$3:$P$490,16,0))</f>
        <v xml:space="preserve">PND_8_Fortalecer las capacidades y conocimiento sobre derechos y deberes de las relaciones de consumo </v>
      </c>
      <c r="N262" s="104" t="str">
        <f>VLOOKUP(B262,'Plantilla publicacion'!$A$3:$M$490,13,0)</f>
        <v>3003-GRUPO DE TRABAJO DE APOYO A LA RED NACIONAL DE PROTECCIÓN  AL CONSUMIDOR</v>
      </c>
    </row>
    <row r="263" spans="1:14" s="12" customFormat="1" ht="48" customHeight="1" x14ac:dyDescent="0.25">
      <c r="A263" s="13" t="str">
        <f>VLOOKUP(B263,'Plantilla publicacion'!$A$3:$B$490,2,0)</f>
        <v>Actividad propia</v>
      </c>
      <c r="B263" s="105" t="s">
        <v>1336</v>
      </c>
      <c r="C263" s="200"/>
      <c r="D263" s="200">
        <f>VLOOKUP(B263,'Plantilla publicacion'!$A$3:$M$490,6,0)</f>
        <v>0</v>
      </c>
      <c r="E263" s="200"/>
      <c r="F263" s="200"/>
      <c r="G263" s="200" t="str">
        <f>VLOOKUP(B263,'Plantilla publicacion'!$A$3:$M$490,7,0)</f>
        <v>N/A</v>
      </c>
      <c r="H263" s="6" t="str">
        <f>VLOOKUP(B263,'Plantilla publicacion'!$A$3:$M$490,8,0)</f>
        <v>Elaborar estudios previos  (Documento Estudios previos aprobados secretaria general y jurídica)</v>
      </c>
      <c r="I263" s="6">
        <f>VLOOKUP(B263,'Plantilla publicacion'!$A$3:$M$490,9,0)</f>
        <v>1</v>
      </c>
      <c r="J263" s="6" t="str">
        <f>VLOOKUP(B263,'Plantilla publicacion'!$A$3:$M$490,10,0)</f>
        <v>Númerica</v>
      </c>
      <c r="K263" s="7" t="str">
        <f>VLOOKUP(B263,'Plantilla publicacion'!$A$3:$M$490,11,0)</f>
        <v>2025-02-03</v>
      </c>
      <c r="L263" s="7" t="str">
        <f>VLOOKUP(B263,'Plantilla publicacion'!$A$3:$M$490,12,0)</f>
        <v>2025-04-14</v>
      </c>
      <c r="M263" s="58"/>
      <c r="N263" s="106" t="str">
        <f>VLOOKUP(B263,'Plantilla publicacion'!$A$3:$M$490,13,0)</f>
        <v>3003-GRUPO DE TRABAJO DE APOYO A LA RED NACIONAL DE PROTECCIÓN  AL CONSUMIDOR</v>
      </c>
    </row>
    <row r="264" spans="1:14" s="12" customFormat="1" ht="48" customHeight="1" x14ac:dyDescent="0.25">
      <c r="A264" s="13" t="str">
        <f>VLOOKUP(B264,'Plantilla publicacion'!$A$3:$B$490,2,0)</f>
        <v>Actividad propia</v>
      </c>
      <c r="B264" s="105" t="s">
        <v>1338</v>
      </c>
      <c r="C264" s="200"/>
      <c r="D264" s="200">
        <f>VLOOKUP(B264,'Plantilla publicacion'!$A$3:$M$490,6,0)</f>
        <v>0</v>
      </c>
      <c r="E264" s="200"/>
      <c r="F264" s="200"/>
      <c r="G264" s="200" t="str">
        <f>VLOOKUP(B264,'Plantilla publicacion'!$A$3:$M$490,7,0)</f>
        <v>N/A</v>
      </c>
      <c r="H264" s="6" t="str">
        <f>VLOOKUP(B264,'Plantilla publicacion'!$A$3:$M$490,8,0)</f>
        <v>Actualizar y aprobar la cartilla Consufondo  (Cartilla Actualizada y aprobada de Consufondo)</v>
      </c>
      <c r="I264" s="6">
        <f>VLOOKUP(B264,'Plantilla publicacion'!$A$3:$M$490,9,0)</f>
        <v>1</v>
      </c>
      <c r="J264" s="6" t="str">
        <f>VLOOKUP(B264,'Plantilla publicacion'!$A$3:$M$490,10,0)</f>
        <v>Númerica</v>
      </c>
      <c r="K264" s="7" t="str">
        <f>VLOOKUP(B264,'Plantilla publicacion'!$A$3:$M$490,11,0)</f>
        <v>2025-04-01</v>
      </c>
      <c r="L264" s="7" t="str">
        <f>VLOOKUP(B264,'Plantilla publicacion'!$A$3:$M$490,12,0)</f>
        <v>2025-04-30</v>
      </c>
      <c r="M264" s="58"/>
      <c r="N264" s="106" t="str">
        <f>VLOOKUP(B264,'Plantilla publicacion'!$A$3:$M$490,13,0)</f>
        <v>3003-GRUPO DE TRABAJO DE APOYO A LA RED NACIONAL DE PROTECCIÓN  AL CONSUMIDOR</v>
      </c>
    </row>
    <row r="265" spans="1:14" s="12" customFormat="1" ht="48" customHeight="1" x14ac:dyDescent="0.25">
      <c r="A265" s="13" t="str">
        <f>VLOOKUP(B265,'Plantilla publicacion'!$A$3:$B$490,2,0)</f>
        <v>Actividad propia</v>
      </c>
      <c r="B265" s="105" t="s">
        <v>1340</v>
      </c>
      <c r="C265" s="200"/>
      <c r="D265" s="200">
        <f>VLOOKUP(B265,'Plantilla publicacion'!$A$3:$M$490,6,0)</f>
        <v>0</v>
      </c>
      <c r="E265" s="200"/>
      <c r="F265" s="200"/>
      <c r="G265" s="200" t="str">
        <f>VLOOKUP(B265,'Plantilla publicacion'!$A$3:$M$490,7,0)</f>
        <v>N/A</v>
      </c>
      <c r="H265" s="6" t="str">
        <f>VLOOKUP(B265,'Plantilla publicacion'!$A$3:$M$490,8,0)</f>
        <v>Realizar un informe de valoración del Programa consufondo 2025 y recomendaciones para próximas vigencias.(Informe final)</v>
      </c>
      <c r="I265" s="6">
        <f>VLOOKUP(B265,'Plantilla publicacion'!$A$3:$M$490,9,0)</f>
        <v>1</v>
      </c>
      <c r="J265" s="6" t="str">
        <f>VLOOKUP(B265,'Plantilla publicacion'!$A$3:$M$490,10,0)</f>
        <v>Númerica</v>
      </c>
      <c r="K265" s="7" t="str">
        <f>VLOOKUP(B265,'Plantilla publicacion'!$A$3:$M$490,11,0)</f>
        <v>2025-05-02</v>
      </c>
      <c r="L265" s="7" t="str">
        <f>VLOOKUP(B265,'Plantilla publicacion'!$A$3:$M$490,12,0)</f>
        <v>2025-06-27</v>
      </c>
      <c r="M265" s="58"/>
      <c r="N265" s="106" t="str">
        <f>VLOOKUP(B265,'Plantilla publicacion'!$A$3:$M$490,13,0)</f>
        <v>3003-GRUPO DE TRABAJO DE APOYO A LA RED NACIONAL DE PROTECCIÓN  AL CONSUMIDOR</v>
      </c>
    </row>
    <row r="266" spans="1:14" s="12" customFormat="1" ht="140.25" x14ac:dyDescent="0.25">
      <c r="A266" s="5" t="str">
        <f>VLOOKUP(B266,'Plantilla publicacion'!$A$3:$B$490,2,0)</f>
        <v>Producto</v>
      </c>
      <c r="B266" s="15" t="s">
        <v>1410</v>
      </c>
      <c r="C266" s="200" t="str">
        <f>VLOOKUP(B266,'Plantilla publicacion'!$A$3:$R$490,17,0)</f>
        <v>PND - 5-31-5-b- Convergencia regional - Entidades públicas territoriales y nacionales fortalecidas / PES - Transformación Institucional</v>
      </c>
      <c r="D266" s="200" t="str">
        <f>VLOOKUP(B266,'Plantilla publicacion'!$A$3:$M$490,6,0)</f>
        <v>60-Fortalecer el Sistema Integral de Gestión Institucional en el marco del Modelo Integrado de Planeación y gestión para mejorar la prestación del servicio.</v>
      </c>
      <c r="E266" s="200"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6" s="200"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6" s="200" t="str">
        <f>VLOOKUP(B266,'Plantilla publicacion'!$A$3:$M$490,7,0)</f>
        <v>FUNCIONAMIENTO</v>
      </c>
      <c r="H266" s="15" t="str">
        <f>VLOOKUP(B266,'Plantilla publicacion'!$A$3:$M$490,8,0)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6" s="15">
        <f>VLOOKUP(B266,'Plantilla publicacion'!$A$3:$M$490,9,0)</f>
        <v>1</v>
      </c>
      <c r="J266" s="15" t="str">
        <f>VLOOKUP(B266,'Plantilla publicacion'!$A$3:$M$490,10,0)</f>
        <v>Númerica</v>
      </c>
      <c r="K266" s="187" t="str">
        <f>VLOOKUP(B266,'Plantilla publicacion'!$A$3:$M$490,11,0)</f>
        <v>2025-01-27</v>
      </c>
      <c r="L266" s="187" t="str">
        <f>VLOOKUP(B266,'Plantilla publicacion'!$A$3:$M$490,12,0)</f>
        <v>2025-12-16</v>
      </c>
      <c r="M266" s="15">
        <f>IF(ISERROR(VLOOKUP(B266,'Plantilla publicacion'!$A$3:$P$490,16,0)),"NA",VLOOKUP(B266,'Plantilla publicacion'!$A$3:$P$490,16,0))</f>
        <v>0</v>
      </c>
      <c r="N266" s="15" t="str">
        <f>VLOOKUP(B266,'Plantilla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7" spans="1:14" s="12" customFormat="1" ht="48" customHeight="1" x14ac:dyDescent="0.25">
      <c r="A267" s="13" t="str">
        <f>VLOOKUP(B267,'Plantilla publicacion'!$A$3:$B$490,2,0)</f>
        <v>Actividad propia</v>
      </c>
      <c r="B267" s="6" t="s">
        <v>1412</v>
      </c>
      <c r="C267" s="200"/>
      <c r="D267" s="200">
        <f>VLOOKUP(B267,'Plantilla publicacion'!$A$3:$M$490,6,0)</f>
        <v>0</v>
      </c>
      <c r="E267" s="200"/>
      <c r="F267" s="200"/>
      <c r="G267" s="200" t="str">
        <f>VLOOKUP(B267,'Plantilla publicacion'!$A$3:$M$490,7,0)</f>
        <v>N/A</v>
      </c>
      <c r="H267" s="6" t="str">
        <f>VLOOKUP(B267,'Plantilla publicacion'!$A$3:$M$490,8,0)</f>
        <v>Actualizar la política de Derechos Humanos de la Entidad, incorporando el enfoque diferencial  (Política de Derechos Humanos Actualizada)</v>
      </c>
      <c r="I267" s="6">
        <f>VLOOKUP(B267,'Plantilla publicacion'!$A$3:$M$490,9,0)</f>
        <v>1</v>
      </c>
      <c r="J267" s="6" t="str">
        <f>VLOOKUP(B267,'Plantilla publicacion'!$A$3:$M$490,10,0)</f>
        <v>Númerica</v>
      </c>
      <c r="K267" s="7" t="str">
        <f>VLOOKUP(B267,'Plantilla publicacion'!$A$3:$M$490,11,0)</f>
        <v>2025-01-27</v>
      </c>
      <c r="L267" s="7" t="str">
        <f>VLOOKUP(B267,'Plantilla publicacion'!$A$3:$M$490,12,0)</f>
        <v>2025-11-28</v>
      </c>
      <c r="M267" s="58"/>
      <c r="N267" s="17" t="str">
        <f>VLOOKUP(B267,'Plantilla publicacion'!$A$3:$M$490,13,0)</f>
        <v>100-SECRETARIA GENERAL</v>
      </c>
    </row>
    <row r="268" spans="1:14" s="12" customFormat="1" ht="48" customHeight="1" x14ac:dyDescent="0.25">
      <c r="A268" s="13" t="str">
        <f>VLOOKUP(B268,'Plantilla publicacion'!$A$3:$B$490,2,0)</f>
        <v>Actividad propia</v>
      </c>
      <c r="B268" s="6" t="s">
        <v>1414</v>
      </c>
      <c r="C268" s="200"/>
      <c r="D268" s="200">
        <f>VLOOKUP(B268,'Plantilla publicacion'!$A$3:$M$490,6,0)</f>
        <v>0</v>
      </c>
      <c r="E268" s="200"/>
      <c r="F268" s="200"/>
      <c r="G268" s="200" t="str">
        <f>VLOOKUP(B268,'Plantilla publicacion'!$A$3:$M$490,7,0)</f>
        <v>N/A</v>
      </c>
      <c r="H268" s="6" t="str">
        <f>VLOOKUP(B268,'Plantilla publicacion'!$A$3:$M$490,8,0)</f>
        <v>Ejecutar el plan de trabajo de la Política de Equidad de Género y Diversidad, formulado en la vigencia 2024 (Plan de trabajo con seguimiento y sus respectivas evidencias)</v>
      </c>
      <c r="I268" s="6">
        <f>VLOOKUP(B268,'Plantilla publicacion'!$A$3:$M$490,9,0)</f>
        <v>100</v>
      </c>
      <c r="J268" s="6" t="str">
        <f>VLOOKUP(B268,'Plantilla publicacion'!$A$3:$M$490,10,0)</f>
        <v>Porcentual</v>
      </c>
      <c r="K268" s="7" t="str">
        <f>VLOOKUP(B268,'Plantilla publicacion'!$A$3:$M$490,11,0)</f>
        <v>2025-01-27</v>
      </c>
      <c r="L268" s="7" t="str">
        <f>VLOOKUP(B268,'Plantilla publicacion'!$A$3:$M$490,12,0)</f>
        <v>2025-12-16</v>
      </c>
      <c r="M268" s="58"/>
      <c r="N268" s="17" t="str">
        <f>VLOOKUP(B268,'Plantilla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row>
    <row r="269" spans="1:14" ht="32.25" customHeight="1" thickBot="1" x14ac:dyDescent="0.3">
      <c r="A269" s="13" t="e">
        <f>VLOOKUP(B269,'Plantilla publicacion'!$A$3:$B$490,2,0)</f>
        <v>#N/A</v>
      </c>
      <c r="B269" s="247" t="s">
        <v>51</v>
      </c>
      <c r="C269" s="248"/>
      <c r="D269" s="248"/>
      <c r="E269" s="248"/>
      <c r="F269" s="248"/>
      <c r="G269" s="248"/>
      <c r="H269" s="248"/>
      <c r="I269" s="248"/>
      <c r="J269" s="248"/>
      <c r="K269" s="248"/>
      <c r="L269" s="248"/>
      <c r="M269" s="248"/>
      <c r="N269" s="249"/>
    </row>
    <row r="270" spans="1:14" ht="48" customHeight="1" thickBot="1" x14ac:dyDescent="0.3">
      <c r="B270" s="22" t="s">
        <v>484</v>
      </c>
      <c r="C270" s="23" t="s">
        <v>1547</v>
      </c>
      <c r="D270" s="23" t="s">
        <v>0</v>
      </c>
      <c r="E270" s="23" t="s">
        <v>1494</v>
      </c>
      <c r="F270" s="23" t="s">
        <v>1550</v>
      </c>
      <c r="G270" s="23" t="s">
        <v>1</v>
      </c>
      <c r="H270" s="23" t="s">
        <v>2</v>
      </c>
      <c r="I270" s="23" t="s">
        <v>3</v>
      </c>
      <c r="J270" s="23" t="s">
        <v>4</v>
      </c>
      <c r="K270" s="24" t="s">
        <v>5</v>
      </c>
      <c r="L270" s="24" t="s">
        <v>6</v>
      </c>
      <c r="M270" s="57" t="s">
        <v>1548</v>
      </c>
      <c r="N270" s="25" t="s">
        <v>7</v>
      </c>
    </row>
    <row r="271" spans="1:14" s="12" customFormat="1" ht="38.25" x14ac:dyDescent="0.25">
      <c r="A271" s="5" t="str">
        <f>VLOOKUP(B271,'Plantilla publicacion'!$A$3:$B$490,2,0)</f>
        <v>Producto</v>
      </c>
      <c r="B271" s="15" t="s">
        <v>541</v>
      </c>
      <c r="C271" s="227" t="str">
        <f>VLOOKUP(B271,'Plantilla publicacion'!$A$3:$R$490,17,0)</f>
        <v>PND - 5-31-5-b- Convergencia regional - Entidades públicas territoriales y nacionales fortalecidas / PES - Transformación Institucional</v>
      </c>
      <c r="D271" s="227" t="str">
        <f>VLOOKUP(B271,'Plantilla publicacion'!$A$3:$M$490,6,0)</f>
        <v>56-Fortalecer la gestión de la información, el conocimiento y la innovación para optimizar la capacidad institucional</v>
      </c>
      <c r="E271" s="227"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1" s="227"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1" s="227" t="str">
        <f>VLOOKUP(B271,'Plantilla publicacion'!$A$3:$M$490,7,0)</f>
        <v>C-3599-0200-0006-53105d</v>
      </c>
      <c r="H271" s="15" t="str">
        <f>VLOOKUP(B271,'Plantilla publicacion'!$A$3:$M$490,8,0)</f>
        <v>Plan de acción para el intercambio de información, implementado  (Informe semestral de  la implementación del plan de acción para el intercambio de información- soportes documentales de cumplimiento)</v>
      </c>
      <c r="I271" s="15">
        <f>VLOOKUP(B271,'Plantilla publicacion'!$A$3:$M$490,9,0)</f>
        <v>100</v>
      </c>
      <c r="J271" s="15" t="str">
        <f>VLOOKUP(B271,'Plantilla publicacion'!$A$3:$M$490,10,0)</f>
        <v>Porcentual</v>
      </c>
      <c r="K271" s="187" t="str">
        <f>VLOOKUP(B271,'Plantilla publicacion'!$A$3:$M$490,11,0)</f>
        <v>2025-02-03</v>
      </c>
      <c r="L271" s="187" t="str">
        <f>VLOOKUP(B271,'Plantilla publicacion'!$A$3:$M$490,12,0)</f>
        <v>2025-12-12</v>
      </c>
      <c r="M271" s="15" t="str">
        <f>IF(ISERROR(VLOOKUP(B271,'Plantilla publicacion'!$A$3:$P$490,16,0)),"NA",VLOOKUP(B271,'Plantilla publicacion'!$A$3:$P$490,16,0))</f>
        <v>PES_20230246 / PEI_13</v>
      </c>
      <c r="N271" s="15" t="str">
        <f>VLOOKUP(B271,'Plantilla publicacion'!$A$3:$M$490,13,0)</f>
        <v>20-OFICINA DE TECNOLOGÍA E INFORMÁTICA</v>
      </c>
    </row>
    <row r="272" spans="1:14" ht="25.5" x14ac:dyDescent="0.25">
      <c r="A272" s="13" t="str">
        <f>VLOOKUP(B272,'Plantilla publicacion'!$A$3:$B$490,2,0)</f>
        <v>Actividad propia</v>
      </c>
      <c r="B272" s="6" t="s">
        <v>543</v>
      </c>
      <c r="C272" s="200"/>
      <c r="D272" s="200">
        <f>VLOOKUP(B272,'Plantilla publicacion'!$A$3:$M$490,6,0)</f>
        <v>0</v>
      </c>
      <c r="E272" s="200"/>
      <c r="F272" s="200"/>
      <c r="G272" s="200" t="str">
        <f>VLOOKUP(B272,'Plantilla publicacion'!$A$3:$M$490,7,0)</f>
        <v>N/A</v>
      </c>
      <c r="H272" s="6" t="str">
        <f>VLOOKUP(B272,'Plantilla publicacion'!$A$3:$M$490,8,0)</f>
        <v>Definir plan de acción para el intercambio de información de acuerdo con el marco de Interoperabilidad  (Plan definido / único entregable)</v>
      </c>
      <c r="I272" s="6">
        <f>VLOOKUP(B272,'Plantilla publicacion'!$A$3:$M$490,9,0)</f>
        <v>1</v>
      </c>
      <c r="J272" s="6" t="str">
        <f>VLOOKUP(B272,'Plantilla publicacion'!$A$3:$M$490,10,0)</f>
        <v>Númerica</v>
      </c>
      <c r="K272" s="7" t="str">
        <f>VLOOKUP(B272,'Plantilla publicacion'!$A$3:$M$490,11,0)</f>
        <v>2025-02-03</v>
      </c>
      <c r="L272" s="7" t="str">
        <f>VLOOKUP(B272,'Plantilla publicacion'!$A$3:$M$490,12,0)</f>
        <v>2025-02-28</v>
      </c>
      <c r="M272" s="58"/>
      <c r="N272" s="17" t="str">
        <f>VLOOKUP(B272,'Plantilla publicacion'!$A$3:$M$490,13,0)</f>
        <v>20-OFICINA DE TECNOLOGÍA E INFORMÁTICA</v>
      </c>
    </row>
    <row r="273" spans="1:14" ht="39" thickBot="1" x14ac:dyDescent="0.3">
      <c r="A273" s="13" t="str">
        <f>VLOOKUP(B273,'Plantilla publicacion'!$A$3:$B$490,2,0)</f>
        <v>Actividad propia</v>
      </c>
      <c r="B273" s="11" t="s">
        <v>545</v>
      </c>
      <c r="C273" s="200"/>
      <c r="D273" s="200">
        <f>VLOOKUP(B273,'Plantilla publicacion'!$A$3:$M$490,6,0)</f>
        <v>0</v>
      </c>
      <c r="E273" s="200"/>
      <c r="F273" s="200"/>
      <c r="G273" s="200" t="str">
        <f>VLOOKUP(B273,'Plantilla publicacion'!$A$3:$M$490,7,0)</f>
        <v>N/A</v>
      </c>
      <c r="H273" s="11" t="str">
        <f>VLOOKUP(B273,'Plantilla publicacion'!$A$3:$M$490,8,0)</f>
        <v>Implementar el plan de acción para el intercambio de información de acuerdo con el marco de Interoperabilidad  (Informe semestral de  la implementación del plan de acción para el intercambio de información- soportes documentales de cumplimiento)</v>
      </c>
      <c r="I273" s="11">
        <f>VLOOKUP(B273,'Plantilla publicacion'!$A$3:$M$490,9,0)</f>
        <v>100</v>
      </c>
      <c r="J273" s="11" t="str">
        <f>VLOOKUP(B273,'Plantilla publicacion'!$A$3:$M$490,10,0)</f>
        <v>Porcentual</v>
      </c>
      <c r="K273" s="113" t="str">
        <f>VLOOKUP(B273,'Plantilla publicacion'!$A$3:$M$490,11,0)</f>
        <v>2025-03-03</v>
      </c>
      <c r="L273" s="113" t="str">
        <f>VLOOKUP(B273,'Plantilla publicacion'!$A$3:$M$490,12,0)</f>
        <v>2025-12-12</v>
      </c>
      <c r="M273" s="114"/>
      <c r="N273" s="115" t="str">
        <f>VLOOKUP(B273,'Plantilla publicacion'!$A$3:$M$490,13,0)</f>
        <v>20-OFICINA DE TECNOLOGÍA E INFORMÁTICA</v>
      </c>
    </row>
    <row r="274" spans="1:14" s="12" customFormat="1" ht="38.25" x14ac:dyDescent="0.25">
      <c r="A274" s="5" t="str">
        <f>VLOOKUP(B274,'Plantilla publicacion'!$A$3:$B$490,2,0)</f>
        <v>Producto</v>
      </c>
      <c r="B274" s="101" t="s">
        <v>546</v>
      </c>
      <c r="C274" s="199" t="str">
        <f>VLOOKUP(B274,'Plantilla publicacion'!$A$3:$R$490,17,0)</f>
        <v>PND - 5-31-5-b- Convergencia regional - Entidades públicas territoriales y nacionales fortalecidas / PES - Transformación Institucional</v>
      </c>
      <c r="D274" s="199" t="str">
        <f>VLOOKUP(B274,'Plantilla publicacion'!$A$3:$M$490,6,0)</f>
        <v>56-Fortalecer la gestión de la información, el conocimiento y la innovación para optimizar la capacidad institucional</v>
      </c>
      <c r="E274" s="199"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4" s="199"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4" s="199" t="str">
        <f>VLOOKUP(B274,'Plantilla publicacion'!$A$3:$M$490,7,0)</f>
        <v>C-3599-0200-0006-53105d</v>
      </c>
      <c r="H274" s="103" t="str">
        <f>VLOOKUP(B274,'Plantilla publicacion'!$A$3:$M$490,8,0)</f>
        <v>Modelo de gobierno y gestión de datos en el marco del Plan Nacional de Infraestructura de Datos,  implementado  (Informes de seguimiento y avance trimestrales con soportes documentales del cumplimiento)</v>
      </c>
      <c r="I274" s="103">
        <f>VLOOKUP(B274,'Plantilla publicacion'!$A$3:$M$490,9,0)</f>
        <v>100</v>
      </c>
      <c r="J274" s="103" t="str">
        <f>VLOOKUP(B274,'Plantilla publicacion'!$A$3:$M$490,10,0)</f>
        <v>Porcentual</v>
      </c>
      <c r="K274" s="188" t="str">
        <f>VLOOKUP(B274,'Plantilla publicacion'!$A$3:$M$490,11,0)</f>
        <v>2025-02-03</v>
      </c>
      <c r="L274" s="188" t="str">
        <f>VLOOKUP(B274,'Plantilla publicacion'!$A$3:$M$490,12,0)</f>
        <v>2025-12-12</v>
      </c>
      <c r="M274" s="103">
        <f>IF(ISERROR(VLOOKUP(B274,'Plantilla publicacion'!$A$3:$P$490,16,0)),"NA",VLOOKUP(B274,'Plantilla publicacion'!$A$3:$P$490,16,0))</f>
        <v>0</v>
      </c>
      <c r="N274" s="104" t="str">
        <f>VLOOKUP(B274,'Plantilla publicacion'!$A$3:$M$490,13,0)</f>
        <v>20-OFICINA DE TECNOLOGÍA E INFORMÁTICA</v>
      </c>
    </row>
    <row r="275" spans="1:14" ht="38.25" x14ac:dyDescent="0.25">
      <c r="A275" s="13" t="str">
        <f>VLOOKUP(B275,'Plantilla publicacion'!$A$3:$B$490,2,0)</f>
        <v>Actividad propia</v>
      </c>
      <c r="B275" s="105" t="s">
        <v>547</v>
      </c>
      <c r="C275" s="200"/>
      <c r="D275" s="200">
        <f>VLOOKUP(B275,'Plantilla publicacion'!$A$3:$M$490,6,0)</f>
        <v>0</v>
      </c>
      <c r="E275" s="200"/>
      <c r="F275" s="200"/>
      <c r="G275" s="200" t="str">
        <f>VLOOKUP(B275,'Plantilla publicacion'!$A$3:$M$490,7,0)</f>
        <v>N/A</v>
      </c>
      <c r="H275" s="6" t="str">
        <f>VLOOKUP(B275,'Plantilla publicacion'!$A$3:$M$490,8,0)</f>
        <v>Definir el plan de trabajo para la estrategia de gobierno y calidad de datos para la SIC (Documento del Plan  de trabajo para la estrategia de gobierno y calidad de datos, elaborado / único entregable)</v>
      </c>
      <c r="I275" s="6">
        <f>VLOOKUP(B275,'Plantilla publicacion'!$A$3:$M$490,9,0)</f>
        <v>1</v>
      </c>
      <c r="J275" s="6" t="str">
        <f>VLOOKUP(B275,'Plantilla publicacion'!$A$3:$M$490,10,0)</f>
        <v>Númerica</v>
      </c>
      <c r="K275" s="7" t="str">
        <f>VLOOKUP(B275,'Plantilla publicacion'!$A$3:$M$490,11,0)</f>
        <v>2025-02-03</v>
      </c>
      <c r="L275" s="7" t="str">
        <f>VLOOKUP(B275,'Plantilla publicacion'!$A$3:$M$490,12,0)</f>
        <v>2025-03-29</v>
      </c>
      <c r="M275" s="58"/>
      <c r="N275" s="106" t="str">
        <f>VLOOKUP(B275,'Plantilla publicacion'!$A$3:$M$490,13,0)</f>
        <v>20-OFICINA DE TECNOLOGÍA E INFORMÁTICA</v>
      </c>
    </row>
    <row r="276" spans="1:14" ht="39" thickBot="1" x14ac:dyDescent="0.3">
      <c r="A276" s="13" t="str">
        <f>VLOOKUP(B276,'Plantilla publicacion'!$A$3:$B$490,2,0)</f>
        <v>Actividad propia</v>
      </c>
      <c r="B276" s="107" t="s">
        <v>548</v>
      </c>
      <c r="C276" s="201"/>
      <c r="D276" s="201">
        <f>VLOOKUP(B276,'Plantilla publicacion'!$A$3:$M$490,6,0)</f>
        <v>0</v>
      </c>
      <c r="E276" s="201"/>
      <c r="F276" s="201"/>
      <c r="G276" s="201" t="str">
        <f>VLOOKUP(B276,'Plantilla publicacion'!$A$3:$M$490,7,0)</f>
        <v>N/A</v>
      </c>
      <c r="H276" s="109" t="str">
        <f>VLOOKUP(B276,'Plantilla publicacion'!$A$3:$M$490,8,0)</f>
        <v>Implementar el plan de trabajo para la estrategia de gobierno y calidad de datos   (Informes de seguimiento y avance trimestrales con soportes documentales del cumplimiento con corte  marzo, junio, septiembre, diciembre)</v>
      </c>
      <c r="I276" s="109">
        <f>VLOOKUP(B276,'Plantilla publicacion'!$A$3:$M$490,9,0)</f>
        <v>100</v>
      </c>
      <c r="J276" s="109" t="str">
        <f>VLOOKUP(B276,'Plantilla publicacion'!$A$3:$M$490,10,0)</f>
        <v>Porcentual</v>
      </c>
      <c r="K276" s="110" t="str">
        <f>VLOOKUP(B276,'Plantilla publicacion'!$A$3:$M$490,11,0)</f>
        <v>2025-03-03</v>
      </c>
      <c r="L276" s="110" t="str">
        <f>VLOOKUP(B276,'Plantilla publicacion'!$A$3:$M$490,12,0)</f>
        <v>2025-12-12</v>
      </c>
      <c r="M276" s="111"/>
      <c r="N276" s="112" t="str">
        <f>VLOOKUP(B276,'Plantilla publicacion'!$A$3:$M$490,13,0)</f>
        <v>20-OFICINA DE TECNOLOGÍA E INFORMÁTICA</v>
      </c>
    </row>
    <row r="277" spans="1:14" s="12" customFormat="1" ht="25.5" x14ac:dyDescent="0.25">
      <c r="A277" s="5" t="str">
        <f>VLOOKUP(B277,'Plantilla publicacion'!$A$3:$B$490,2,0)</f>
        <v>Producto</v>
      </c>
      <c r="B277" s="15" t="s">
        <v>557</v>
      </c>
      <c r="C277" s="200" t="str">
        <f>VLOOKUP(B277,'Plantilla publicacion'!$A$3:$R$490,17,0)</f>
        <v>PND - 5-31-5-d- Convergencia regional - Gobierno digital para la gente / PES - Transformación Institucional</v>
      </c>
      <c r="D277" s="200" t="str">
        <f>VLOOKUP(B277,'Plantilla publicacion'!$A$3:$M$490,6,0)</f>
        <v>62-Fortalecer la infraestructura, uso y aprovechamiento de las tecnologías de la información, para optimizar la capacidad institucional</v>
      </c>
      <c r="E277" s="200"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200"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200" t="str">
        <f>VLOOKUP(B277,'Plantilla publicacion'!$A$3:$M$490,7,0)</f>
        <v>C-3599-0200-0006-53105d</v>
      </c>
      <c r="H277" s="15" t="str">
        <f>VLOOKUP(B277,'Plantilla publicacion'!$A$3:$M$490,8,0)</f>
        <v>Plan estratégico de tecnologías de información, ejecutado (Informes de seguimiento y avance trimestrales con soportes documentales del cumplimiento)</v>
      </c>
      <c r="I277" s="15">
        <f>VLOOKUP(B277,'Plantilla publicacion'!$A$3:$M$490,9,0)</f>
        <v>100</v>
      </c>
      <c r="J277" s="15" t="str">
        <f>VLOOKUP(B277,'Plantilla publicacion'!$A$3:$M$490,10,0)</f>
        <v>Porcentual</v>
      </c>
      <c r="K277" s="187" t="str">
        <f>VLOOKUP(B277,'Plantilla publicacion'!$A$3:$M$490,11,0)</f>
        <v>2025-01-13</v>
      </c>
      <c r="L277" s="187" t="str">
        <f>VLOOKUP(B277,'Plantilla publicacion'!$A$3:$M$490,12,0)</f>
        <v>2025-12-12</v>
      </c>
      <c r="M277" s="15" t="str">
        <f>IF(ISERROR(VLOOKUP(B277,'Plantilla publicacion'!$A$3:$P$490,16,0)),"NA",VLOOKUP(B277,'Plantilla publicacion'!$A$3:$P$490,16,0))</f>
        <v>DECRETO 612</v>
      </c>
      <c r="N277" s="15" t="str">
        <f>VLOOKUP(B277,'Plantilla publicacion'!$A$3:$M$490,13,0)</f>
        <v>20-OFICINA DE TECNOLOGÍA E INFORMÁTICA</v>
      </c>
    </row>
    <row r="278" spans="1:14" ht="25.5" x14ac:dyDescent="0.25">
      <c r="A278" s="13" t="str">
        <f>VLOOKUP(B278,'Plantilla publicacion'!$A$3:$B$490,2,0)</f>
        <v>Actividad propia</v>
      </c>
      <c r="B278" s="6" t="s">
        <v>559</v>
      </c>
      <c r="C278" s="200"/>
      <c r="D278" s="200">
        <f>VLOOKUP(B278,'Plantilla publicacion'!$A$3:$M$490,6,0)</f>
        <v>0</v>
      </c>
      <c r="E278" s="200"/>
      <c r="F278" s="200"/>
      <c r="G278" s="200" t="str">
        <f>VLOOKUP(B278,'Plantilla publicacion'!$A$3:$M$490,7,0)</f>
        <v>N/A</v>
      </c>
      <c r="H278" s="6" t="str">
        <f>VLOOKUP(B278,'Plantilla publicacion'!$A$3:$M$490,8,0)</f>
        <v>Formular plan estratégico de tecnologías de información PETI incluyendo hoja de ruta para la vigencia   (Hoja de ruta del PETI actualizada/ único entregable)</v>
      </c>
      <c r="I278" s="6">
        <f>VLOOKUP(B278,'Plantilla publicacion'!$A$3:$M$490,9,0)</f>
        <v>1</v>
      </c>
      <c r="J278" s="6" t="str">
        <f>VLOOKUP(B278,'Plantilla publicacion'!$A$3:$M$490,10,0)</f>
        <v>Númerica</v>
      </c>
      <c r="K278" s="7" t="str">
        <f>VLOOKUP(B278,'Plantilla publicacion'!$A$3:$M$490,11,0)</f>
        <v>2025-01-13</v>
      </c>
      <c r="L278" s="7" t="str">
        <f>VLOOKUP(B278,'Plantilla publicacion'!$A$3:$M$490,12,0)</f>
        <v>2025-01-31</v>
      </c>
      <c r="M278" s="58"/>
      <c r="N278" s="17" t="str">
        <f>VLOOKUP(B278,'Plantilla publicacion'!$A$3:$M$490,13,0)</f>
        <v>20-OFICINA DE TECNOLOGÍA E INFORMÁTICA</v>
      </c>
    </row>
    <row r="279" spans="1:14" ht="39" thickBot="1" x14ac:dyDescent="0.3">
      <c r="A279" s="13" t="str">
        <f>VLOOKUP(B279,'Plantilla publicacion'!$A$3:$B$490,2,0)</f>
        <v>Actividad propia</v>
      </c>
      <c r="B279" s="11" t="s">
        <v>560</v>
      </c>
      <c r="C279" s="200"/>
      <c r="D279" s="200">
        <f>VLOOKUP(B279,'Plantilla publicacion'!$A$3:$M$490,6,0)</f>
        <v>0</v>
      </c>
      <c r="E279" s="200"/>
      <c r="F279" s="200"/>
      <c r="G279" s="200" t="str">
        <f>VLOOKUP(B279,'Plantilla publicacion'!$A$3:$M$490,7,0)</f>
        <v>N/A</v>
      </c>
      <c r="H279" s="11" t="str">
        <f>VLOOKUP(B279,'Plantilla publicacion'!$A$3:$M$490,8,0)</f>
        <v>Realizar seguimiento trimestral a la ejecución del PETI. (Informes de seguimiento y avance trimestrales con soportes documentales del cumplimiento con corte  marzo, junio, septiembre, diciembre)</v>
      </c>
      <c r="I279" s="11">
        <f>VLOOKUP(B279,'Plantilla publicacion'!$A$3:$M$490,9,0)</f>
        <v>100</v>
      </c>
      <c r="J279" s="11" t="str">
        <f>VLOOKUP(B279,'Plantilla publicacion'!$A$3:$M$490,10,0)</f>
        <v>Porcentual</v>
      </c>
      <c r="K279" s="113" t="str">
        <f>VLOOKUP(B279,'Plantilla publicacion'!$A$3:$M$490,11,0)</f>
        <v>2025-02-03</v>
      </c>
      <c r="L279" s="113" t="str">
        <f>VLOOKUP(B279,'Plantilla publicacion'!$A$3:$M$490,12,0)</f>
        <v>2025-12-12</v>
      </c>
      <c r="M279" s="114"/>
      <c r="N279" s="115" t="str">
        <f>VLOOKUP(B279,'Plantilla publicacion'!$A$3:$M$490,13,0)</f>
        <v>20-OFICINA DE TECNOLOGÍA E INFORMÁTICA</v>
      </c>
    </row>
    <row r="280" spans="1:14" s="12" customFormat="1" ht="38.25" x14ac:dyDescent="0.25">
      <c r="A280" s="5" t="str">
        <f>VLOOKUP(B280,'Plantilla publicacion'!$A$3:$B$490,2,0)</f>
        <v>Producto</v>
      </c>
      <c r="B280" s="101" t="s">
        <v>1039</v>
      </c>
      <c r="C280" s="199" t="str">
        <f>VLOOKUP(B280,'Plantilla publicacion'!$A$3:$R$490,17,0)</f>
        <v>PND - 5-31-5-d- Convergencia regional - Gobierno digital para la gente / PES - Transformación Institucional</v>
      </c>
      <c r="D280" s="199" t="str">
        <f>VLOOKUP(B280,'Plantilla publicacion'!$A$3:$M$490,6,0)</f>
        <v>62-Fortalecer la infraestructura, uso y aprovechamiento de las tecnologías de la información, para optimizar la capacidad institucional</v>
      </c>
      <c r="E280" s="199"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0" s="199"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0" s="199" t="str">
        <f>VLOOKUP(B280,'Plantilla publicacion'!$A$3:$M$490,7,0)</f>
        <v>FUNCIONAMIENTO</v>
      </c>
      <c r="H280" s="103" t="str">
        <f>VLOOKUP(B280,'Plantilla publicacion'!$A$3:$M$490,8,0)</f>
        <v>Intervenciones en el sistema de información SIPI respecto a temas funcionales y técnicos, puestas en producción (Correos electrónicos del proveedor indicando la puesta en producción)</v>
      </c>
      <c r="I280" s="103">
        <f>VLOOKUP(B280,'Plantilla publicacion'!$A$3:$M$490,9,0)</f>
        <v>4</v>
      </c>
      <c r="J280" s="103" t="str">
        <f>VLOOKUP(B280,'Plantilla publicacion'!$A$3:$M$490,10,0)</f>
        <v>Númerica</v>
      </c>
      <c r="K280" s="188" t="str">
        <f>VLOOKUP(B280,'Plantilla publicacion'!$A$3:$M$490,11,0)</f>
        <v>2025-01-07</v>
      </c>
      <c r="L280" s="188" t="str">
        <f>VLOOKUP(B280,'Plantilla publicacion'!$A$3:$M$490,12,0)</f>
        <v>2025-11-28</v>
      </c>
      <c r="M280" s="103">
        <f>IF(ISERROR(VLOOKUP(B280,'Plantilla publicacion'!$A$3:$P$490,16,0)),"NA",VLOOKUP(B280,'Plantilla publicacion'!$A$3:$P$490,16,0))</f>
        <v>0</v>
      </c>
      <c r="N280" s="104" t="str">
        <f>VLOOKUP(B280,'Plantilla publicacion'!$A$3:$M$490,13,0)</f>
        <v>20-OFICINA DE TECNOLOGÍA E INFORMÁTICA;
2000-DESPACHO DEL SUPERINTENDENTE DELEGADO PARA LA PROPIEDAD INDUSTRIAL</v>
      </c>
    </row>
    <row r="281" spans="1:14" ht="65.25" customHeight="1" x14ac:dyDescent="0.25">
      <c r="A281" s="13" t="str">
        <f>VLOOKUP(B281,'Plantilla publicacion'!$A$3:$B$490,2,0)</f>
        <v>Actividad propia</v>
      </c>
      <c r="B281" s="105" t="s">
        <v>1042</v>
      </c>
      <c r="C281" s="200"/>
      <c r="D281" s="200">
        <f>VLOOKUP(B281,'Plantilla publicacion'!$A$3:$M$490,6,0)</f>
        <v>0</v>
      </c>
      <c r="E281" s="200"/>
      <c r="F281" s="200"/>
      <c r="G281" s="200" t="str">
        <f>VLOOKUP(B281,'Plantilla publicacion'!$A$3:$M$490,7,0)</f>
        <v>N/A</v>
      </c>
      <c r="H281" s="6" t="str">
        <f>VLOOKUP(B281,'Plantilla publicacion'!$A$3:$M$490,8,0)</f>
        <v>Priorizar y enviar los requerimientos previstos para las 4 versiones de fortalecimiento del SIPI (Correos electrónicos de la OTI al proveedor informando los requerimientos priorizados)</v>
      </c>
      <c r="I281" s="6">
        <f>VLOOKUP(B281,'Plantilla publicacion'!$A$3:$M$490,9,0)</f>
        <v>4</v>
      </c>
      <c r="J281" s="6" t="str">
        <f>VLOOKUP(B281,'Plantilla publicacion'!$A$3:$M$490,10,0)</f>
        <v>Númerica</v>
      </c>
      <c r="K281" s="7" t="str">
        <f>VLOOKUP(B281,'Plantilla publicacion'!$A$3:$M$490,11,0)</f>
        <v>2025-01-07</v>
      </c>
      <c r="L281" s="7" t="str">
        <f>VLOOKUP(B281,'Plantilla publicacion'!$A$3:$M$490,12,0)</f>
        <v>2025-11-28</v>
      </c>
      <c r="M281" s="58"/>
      <c r="N281" s="106" t="str">
        <f>VLOOKUP(B281,'Plantilla publicacion'!$A$3:$M$490,13,0)</f>
        <v>20-OFICINA DE TECNOLOGÍA E INFORMÁTICA;
2000-DESPACHO DEL SUPERINTENDENTE DELEGADO PARA LA PROPIEDAD INDUSTRIAL</v>
      </c>
    </row>
    <row r="282" spans="1:14" ht="65.25" customHeight="1" thickBot="1" x14ac:dyDescent="0.3">
      <c r="A282" s="13" t="str">
        <f>VLOOKUP(B282,'Plantilla publicacion'!$A$3:$B$490,2,0)</f>
        <v>Actividad propia</v>
      </c>
      <c r="B282" s="107" t="s">
        <v>1044</v>
      </c>
      <c r="C282" s="201"/>
      <c r="D282" s="201">
        <f>VLOOKUP(B282,'Plantilla publicacion'!$A$3:$M$490,6,0)</f>
        <v>0</v>
      </c>
      <c r="E282" s="201"/>
      <c r="F282" s="201"/>
      <c r="G282" s="201" t="str">
        <f>VLOOKUP(B282,'Plantilla publicacion'!$A$3:$M$490,7,0)</f>
        <v>N/A</v>
      </c>
      <c r="H282" s="109" t="str">
        <f>VLOOKUP(B282,'Plantilla publicacion'!$A$3:$M$490,8,0)</f>
        <v>Realizar seguimiento al desarrollo, prueba y puesta en producción de los requerimientos priorizados en las 4 versiones (Correos electrónicos del proveedor indicando la puesta en producción)</v>
      </c>
      <c r="I282" s="109">
        <f>VLOOKUP(B282,'Plantilla publicacion'!$A$3:$M$490,9,0)</f>
        <v>4</v>
      </c>
      <c r="J282" s="109" t="str">
        <f>VLOOKUP(B282,'Plantilla publicacion'!$A$3:$M$490,10,0)</f>
        <v>Númerica</v>
      </c>
      <c r="K282" s="110" t="str">
        <f>VLOOKUP(B282,'Plantilla publicacion'!$A$3:$M$490,11,0)</f>
        <v>2025-04-01</v>
      </c>
      <c r="L282" s="110" t="str">
        <f>VLOOKUP(B282,'Plantilla publicacion'!$A$3:$M$490,12,0)</f>
        <v>2025-11-28</v>
      </c>
      <c r="M282" s="111"/>
      <c r="N282" s="112" t="str">
        <f>VLOOKUP(B282,'Plantilla publicacion'!$A$3:$M$490,13,0)</f>
        <v>20-OFICINA DE TECNOLOGÍA E INFORMÁTICA;
2000-DESPACHO DEL SUPERINTENDENTE DELEGADO PARA LA PROPIEDAD INDUSTRIAL</v>
      </c>
    </row>
    <row r="283" spans="1:14" s="12" customFormat="1" ht="114.75" x14ac:dyDescent="0.25">
      <c r="A283" s="5" t="str">
        <f>VLOOKUP(B283,'Plantilla publicacion'!$A$3:$B$490,2,0)</f>
        <v>Producto</v>
      </c>
      <c r="B283" s="15" t="s">
        <v>1392</v>
      </c>
      <c r="C283" s="200" t="str">
        <f>VLOOKUP(B283,'Plantilla publicacion'!$A$3:$R$490,17,0)</f>
        <v>PND - 5-31-5-d- Convergencia regional - Gobierno digital para la gente / PES - Transformación Institucional</v>
      </c>
      <c r="D283" s="200" t="str">
        <f>VLOOKUP(B283,'Plantilla publicacion'!$A$3:$M$490,6,0)</f>
        <v>62-Fortalecer la infraestructura, uso y aprovechamiento de las tecnologías de la información, para optimizar la capacidad institucional</v>
      </c>
      <c r="E283" s="200"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3" s="200"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3" s="200" t="str">
        <f>VLOOKUP(B283,'Plantilla publicacion'!$A$3:$M$490,7,0)</f>
        <v>FUNCIONAMIENTO</v>
      </c>
      <c r="H283" s="15" t="str">
        <f>VLOOKUP(B283,'Plantilla publicacion'!$A$3:$M$490,8,0)</f>
        <v>Unificación y optimización de radicación en la Sede Electrónica de la SIC, implementada (Informe  que de cuenta de le unificación y optimización de radicación en la Sede Electrónica de la SIC)</v>
      </c>
      <c r="I283" s="15">
        <f>VLOOKUP(B283,'Plantilla publicacion'!$A$3:$M$490,9,0)</f>
        <v>100</v>
      </c>
      <c r="J283" s="15" t="str">
        <f>VLOOKUP(B283,'Plantilla publicacion'!$A$3:$M$490,10,0)</f>
        <v>Porcentual</v>
      </c>
      <c r="K283" s="187" t="str">
        <f>VLOOKUP(B283,'Plantilla publicacion'!$A$3:$M$490,11,0)</f>
        <v>2025-03-03</v>
      </c>
      <c r="L283" s="187" t="str">
        <f>VLOOKUP(B283,'Plantilla publicacion'!$A$3:$M$490,12,0)</f>
        <v>2025-12-16</v>
      </c>
      <c r="M283" s="15">
        <f>IF(ISERROR(VLOOKUP(B283,'Plantilla publicacion'!$A$3:$P$490,16,0)),"NA",VLOOKUP(B283,'Plantilla publicacion'!$A$3:$P$490,16,0))</f>
        <v>0</v>
      </c>
      <c r="N283" s="15" t="str">
        <f>VLOOKUP(B283,'Plantilla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4" spans="1:14" ht="65.25" customHeight="1" x14ac:dyDescent="0.25">
      <c r="A284" s="13" t="str">
        <f>VLOOKUP(B284,'Plantilla publicacion'!$A$3:$B$490,2,0)</f>
        <v>Actividad propia</v>
      </c>
      <c r="B284" s="6" t="s">
        <v>1395</v>
      </c>
      <c r="C284" s="200"/>
      <c r="D284" s="200">
        <f>VLOOKUP(B284,'Plantilla publicacion'!$A$3:$M$490,6,0)</f>
        <v>0</v>
      </c>
      <c r="E284" s="200"/>
      <c r="F284" s="200"/>
      <c r="G284" s="200" t="str">
        <f>VLOOKUP(B284,'Plantilla publicacion'!$A$3:$M$490,7,0)</f>
        <v>N/A</v>
      </c>
      <c r="H284" s="6" t="str">
        <f>VLOOKUP(B284,'Plantilla publicacion'!$A$3:$M$490,8,0)</f>
        <v>Elaborar un diagnóstico para identificar los canales de radicación, el volumen de entradas y el grado de congestión de los mismos (Diagnóstico del estado de los canales de radicación y grado de congestión)</v>
      </c>
      <c r="I284" s="6">
        <f>VLOOKUP(B284,'Plantilla publicacion'!$A$3:$M$490,9,0)</f>
        <v>1</v>
      </c>
      <c r="J284" s="6" t="str">
        <f>VLOOKUP(B284,'Plantilla publicacion'!$A$3:$M$490,10,0)</f>
        <v>Númerica</v>
      </c>
      <c r="K284" s="7" t="str">
        <f>VLOOKUP(B284,'Plantilla publicacion'!$A$3:$M$490,11,0)</f>
        <v>2025-03-03</v>
      </c>
      <c r="L284" s="7" t="str">
        <f>VLOOKUP(B284,'Plantilla publicacion'!$A$3:$M$490,12,0)</f>
        <v>2025-03-31</v>
      </c>
      <c r="M284" s="58"/>
      <c r="N284" s="17" t="str">
        <f>VLOOKUP(B284,'Plantilla publicacion'!$A$3:$M$490,13,0)</f>
        <v>100-SECRETARIA GENERAL;
141-GRUPO DE TRABAJO DE GESTIÓN DOCUMENTAL Y ARCHIVO;
20-OFICINA DE TECNOLOGÍA E INFORMÁTICA;
72-GRUPO DE TRABAJO DE ATENCION AL CIUDADANO</v>
      </c>
    </row>
    <row r="285" spans="1:14" ht="65.25" customHeight="1" x14ac:dyDescent="0.25">
      <c r="A285" s="13" t="str">
        <f>VLOOKUP(B285,'Plantilla publicacion'!$A$3:$B$490,2,0)</f>
        <v>Actividad propia</v>
      </c>
      <c r="B285" s="6" t="s">
        <v>1398</v>
      </c>
      <c r="C285" s="200"/>
      <c r="D285" s="200">
        <f>VLOOKUP(B285,'Plantilla publicacion'!$A$3:$M$490,6,0)</f>
        <v>0</v>
      </c>
      <c r="E285" s="200"/>
      <c r="F285" s="200"/>
      <c r="G285" s="200" t="str">
        <f>VLOOKUP(B285,'Plantilla publicacion'!$A$3:$M$490,7,0)</f>
        <v>N/A</v>
      </c>
      <c r="H285" s="6" t="str">
        <f>VLOOKUP(B285,'Plantilla publicacion'!$A$3:$M$490,8,0)</f>
        <v>Realizar un plan de trabajo para la unificación y optimización de radicación en la Sede Electrónica de la SIC (Plan de trabajo para la implementación de la estrategia de unificación y optimización de radicación en la Sede Electrónica de la SIC)</v>
      </c>
      <c r="I285" s="6">
        <f>VLOOKUP(B285,'Plantilla publicacion'!$A$3:$M$490,9,0)</f>
        <v>1</v>
      </c>
      <c r="J285" s="6" t="str">
        <f>VLOOKUP(B285,'Plantilla publicacion'!$A$3:$M$490,10,0)</f>
        <v>Númerica</v>
      </c>
      <c r="K285" s="7" t="str">
        <f>VLOOKUP(B285,'Plantilla publicacion'!$A$3:$M$490,11,0)</f>
        <v>2025-04-01</v>
      </c>
      <c r="L285" s="7" t="str">
        <f>VLOOKUP(B285,'Plantilla publicacion'!$A$3:$M$490,12,0)</f>
        <v>2025-04-30</v>
      </c>
      <c r="M285" s="58"/>
      <c r="N285" s="17" t="str">
        <f>VLOOKUP(B285,'Plantilla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6" spans="1:14" ht="65.25" customHeight="1" thickBot="1" x14ac:dyDescent="0.3">
      <c r="A286" s="13" t="str">
        <f>VLOOKUP(B286,'Plantilla publicacion'!$A$3:$B$490,2,0)</f>
        <v>Actividad propia</v>
      </c>
      <c r="B286" s="19" t="s">
        <v>1400</v>
      </c>
      <c r="C286" s="200"/>
      <c r="D286" s="200">
        <f>VLOOKUP(B286,'Plantilla publicacion'!$A$3:$M$490,6,0)</f>
        <v>0</v>
      </c>
      <c r="E286" s="200"/>
      <c r="F286" s="200"/>
      <c r="G286" s="200" t="str">
        <f>VLOOKUP(B286,'Plantilla publicacion'!$A$3:$M$490,7,0)</f>
        <v>N/A</v>
      </c>
      <c r="H286" s="6" t="str">
        <f>VLOOKUP(B286,'Plantilla publicacion'!$A$3:$M$490,8,0)</f>
        <v>Ejecutar el plan de trabajo para la unificación y optimización de radicación en la Sede Electrónica de la SIC (Plan de trabajo con seguimiento y sus respectivas evidencias)</v>
      </c>
      <c r="I286" s="6">
        <f>VLOOKUP(B286,'Plantilla publicacion'!$A$3:$M$490,9,0)</f>
        <v>100</v>
      </c>
      <c r="J286" s="6" t="str">
        <f>VLOOKUP(B286,'Plantilla publicacion'!$A$3:$M$490,10,0)</f>
        <v>Porcentual</v>
      </c>
      <c r="K286" s="7" t="str">
        <f>VLOOKUP(B286,'Plantilla publicacion'!$A$3:$M$490,11,0)</f>
        <v>2025-05-02</v>
      </c>
      <c r="L286" s="7" t="str">
        <f>VLOOKUP(B286,'Plantilla publicacion'!$A$3:$M$490,12,0)</f>
        <v>2025-12-16</v>
      </c>
      <c r="M286" s="58"/>
      <c r="N286" s="17" t="str">
        <f>VLOOKUP(B286,'Plantilla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row>
    <row r="287" spans="1:14" ht="32.25" customHeight="1" thickBot="1" x14ac:dyDescent="0.3">
      <c r="A287" s="13" t="e">
        <f>VLOOKUP(B287,'Plantilla publicacion'!$A$3:$B$490,2,0)</f>
        <v>#N/A</v>
      </c>
      <c r="B287" s="247" t="s">
        <v>53</v>
      </c>
      <c r="C287" s="248"/>
      <c r="D287" s="248"/>
      <c r="E287" s="248"/>
      <c r="F287" s="248"/>
      <c r="G287" s="248"/>
      <c r="H287" s="248"/>
      <c r="I287" s="248"/>
      <c r="J287" s="248"/>
      <c r="K287" s="248"/>
      <c r="L287" s="248"/>
      <c r="M287" s="248"/>
      <c r="N287" s="249"/>
    </row>
    <row r="288" spans="1:14" ht="48" customHeight="1" thickBot="1" x14ac:dyDescent="0.3">
      <c r="B288" s="22" t="s">
        <v>484</v>
      </c>
      <c r="C288" s="23" t="s">
        <v>1547</v>
      </c>
      <c r="D288" s="23" t="s">
        <v>0</v>
      </c>
      <c r="E288" s="23" t="s">
        <v>1494</v>
      </c>
      <c r="F288" s="23" t="s">
        <v>1550</v>
      </c>
      <c r="G288" s="23" t="s">
        <v>1</v>
      </c>
      <c r="H288" s="23" t="s">
        <v>2</v>
      </c>
      <c r="I288" s="23" t="s">
        <v>3</v>
      </c>
      <c r="J288" s="23" t="s">
        <v>4</v>
      </c>
      <c r="K288" s="24" t="s">
        <v>5</v>
      </c>
      <c r="L288" s="24" t="s">
        <v>6</v>
      </c>
      <c r="M288" s="57" t="s">
        <v>1548</v>
      </c>
      <c r="N288" s="25" t="s">
        <v>7</v>
      </c>
    </row>
    <row r="289" spans="1:14" s="12" customFormat="1" ht="25.5" x14ac:dyDescent="0.25">
      <c r="A289" s="5" t="str">
        <f>VLOOKUP(B289,'Plantilla publicacion'!$A$3:$B$490,2,0)</f>
        <v>Producto</v>
      </c>
      <c r="B289" s="15" t="s">
        <v>619</v>
      </c>
      <c r="C289" s="227" t="str">
        <f>VLOOKUP(B289,'Plantilla publicacion'!$A$3:$R$490,17,0)</f>
        <v>PND - 5-31-5-b- Convergencia regional - Entidades públicas territoriales y nacionales fortalecidas / PES - Transformación Institucional</v>
      </c>
      <c r="D289" s="227" t="str">
        <f>VLOOKUP(B289,'Plantilla publicacion'!$A$3:$M$490,6,0)</f>
        <v>56-Fortalecer la gestión de la información, el conocimiento y la innovación para optimizar la capacidad institucional</v>
      </c>
      <c r="E289" s="227"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9" s="227"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9" s="227" t="str">
        <f>VLOOKUP(B289,'Plantilla publicacion'!$A$3:$M$490,7,0)</f>
        <v>C-3599-0200-0005-53105b</v>
      </c>
      <c r="H289" s="15" t="str">
        <f>VLOOKUP(B289,'Plantilla publicacion'!$A$3:$M$490,8,0)</f>
        <v>SIC alineada a la directriz de manejo de imágen y plan de medios de la Presidencia de la República, realizada. (Informe de contenidos producidos)</v>
      </c>
      <c r="I289" s="15">
        <f>VLOOKUP(B289,'Plantilla publicacion'!$A$3:$M$490,9,0)</f>
        <v>100</v>
      </c>
      <c r="J289" s="15" t="str">
        <f>VLOOKUP(B289,'Plantilla publicacion'!$A$3:$M$490,10,0)</f>
        <v>Porcentual</v>
      </c>
      <c r="K289" s="187" t="str">
        <f>VLOOKUP(B289,'Plantilla publicacion'!$A$3:$M$490,11,0)</f>
        <v>2025-02-03</v>
      </c>
      <c r="L289" s="187" t="str">
        <f>VLOOKUP(B289,'Plantilla publicacion'!$A$3:$M$490,12,0)</f>
        <v>2025-12-31</v>
      </c>
      <c r="M289" s="15" t="str">
        <f>IF(ISERROR(VLOOKUP(B289,'Plantilla publicacion'!$A$3:$P$490,16,0)),"NA",VLOOKUP(B289,'Plantilla publicacion'!$A$3:$P$490,16,0))</f>
        <v>PES_20230249 / PEI_25</v>
      </c>
      <c r="N289" s="15" t="str">
        <f>VLOOKUP(B289,'Plantilla publicacion'!$A$3:$M$490,13,0)</f>
        <v>73-GRUPO DE TRABAJO DE COMUNICACION</v>
      </c>
    </row>
    <row r="290" spans="1:14" ht="25.5" x14ac:dyDescent="0.25">
      <c r="A290" s="13" t="str">
        <f>VLOOKUP(B290,'Plantilla publicacion'!$A$3:$B$490,2,0)</f>
        <v>Actividad propia</v>
      </c>
      <c r="B290" s="6" t="s">
        <v>622</v>
      </c>
      <c r="C290" s="200"/>
      <c r="D290" s="200">
        <f>VLOOKUP(B290,'Plantilla publicacion'!$A$3:$M$490,6,0)</f>
        <v>0</v>
      </c>
      <c r="E290" s="200"/>
      <c r="F290" s="200"/>
      <c r="G290" s="200" t="str">
        <f>VLOOKUP(B290,'Plantilla publicacion'!$A$3:$M$490,7,0)</f>
        <v>N/A</v>
      </c>
      <c r="H290" s="6" t="str">
        <f>VLOOKUP(B290,'Plantilla publicacion'!$A$3:$M$490,8,0)</f>
        <v>Producir los boletines, foto noticias, videos y/o ruedas de prensa de conformidad con la directriz de Presidencia sobre el manejo de imágen (Documento con evidencias)</v>
      </c>
      <c r="I290" s="6">
        <f>VLOOKUP(B290,'Plantilla publicacion'!$A$3:$M$490,9,0)</f>
        <v>100</v>
      </c>
      <c r="J290" s="6" t="str">
        <f>VLOOKUP(B290,'Plantilla publicacion'!$A$3:$M$490,10,0)</f>
        <v>Porcentual</v>
      </c>
      <c r="K290" s="7" t="str">
        <f>VLOOKUP(B290,'Plantilla publicacion'!$A$3:$M$490,11,0)</f>
        <v>2025-02-03</v>
      </c>
      <c r="L290" s="7" t="str">
        <f>VLOOKUP(B290,'Plantilla publicacion'!$A$3:$M$490,12,0)</f>
        <v>2025-12-31</v>
      </c>
      <c r="M290" s="58"/>
      <c r="N290" s="17" t="str">
        <f>VLOOKUP(B290,'Plantilla publicacion'!$A$3:$M$490,13,0)</f>
        <v>73-GRUPO DE TRABAJO DE COMUNICACION</v>
      </c>
    </row>
    <row r="291" spans="1:14" ht="26.25" thickBot="1" x14ac:dyDescent="0.3">
      <c r="A291" s="13" t="str">
        <f>VLOOKUP(B291,'Plantilla publicacion'!$A$3:$B$490,2,0)</f>
        <v>Actividad propia</v>
      </c>
      <c r="B291" s="11" t="s">
        <v>624</v>
      </c>
      <c r="C291" s="200"/>
      <c r="D291" s="200">
        <f>VLOOKUP(B291,'Plantilla publicacion'!$A$3:$M$490,6,0)</f>
        <v>0</v>
      </c>
      <c r="E291" s="200"/>
      <c r="F291" s="200"/>
      <c r="G291" s="200" t="str">
        <f>VLOOKUP(B291,'Plantilla publicacion'!$A$3:$M$490,7,0)</f>
        <v>N/A</v>
      </c>
      <c r="H291" s="11" t="str">
        <f>VLOOKUP(B291,'Plantilla publicacion'!$A$3:$M$490,8,0)</f>
        <v>Consolidar el informe final de los contenidos producidos por la SIC respecto a la directriz de manejo de imagen del gobierno nacional. (Informe consoldiado de los contenidos producidos)</v>
      </c>
      <c r="I291" s="11">
        <f>VLOOKUP(B291,'Plantilla publicacion'!$A$3:$M$490,9,0)</f>
        <v>100</v>
      </c>
      <c r="J291" s="11" t="str">
        <f>VLOOKUP(B291,'Plantilla publicacion'!$A$3:$M$490,10,0)</f>
        <v>Porcentual</v>
      </c>
      <c r="K291" s="113" t="str">
        <f>VLOOKUP(B291,'Plantilla publicacion'!$A$3:$M$490,11,0)</f>
        <v>2025-12-02</v>
      </c>
      <c r="L291" s="113" t="str">
        <f>VLOOKUP(B291,'Plantilla publicacion'!$A$3:$M$490,12,0)</f>
        <v>2025-12-31</v>
      </c>
      <c r="M291" s="114"/>
      <c r="N291" s="115" t="str">
        <f>VLOOKUP(B291,'Plantilla publicacion'!$A$3:$M$490,13,0)</f>
        <v>73-GRUPO DE TRABAJO DE COMUNICACION</v>
      </c>
    </row>
    <row r="292" spans="1:14" s="12" customFormat="1" ht="51" x14ac:dyDescent="0.25">
      <c r="A292" s="5" t="str">
        <f>VLOOKUP(B292,'Plantilla publicacion'!$A$3:$B$490,2,0)</f>
        <v>Producto</v>
      </c>
      <c r="B292" s="101" t="s">
        <v>626</v>
      </c>
      <c r="C292" s="199" t="str">
        <f>VLOOKUP(B292,'Plantilla publicacion'!$A$3:$R$490,17,0)</f>
        <v>PND - 5-31-5-b- Convergencia regional - Entidades públicas territoriales y nacionales fortalecidas / PES - Transformación Institucional</v>
      </c>
      <c r="D292" s="199" t="str">
        <f>VLOOKUP(B292,'Plantilla publicacion'!$A$3:$M$490,6,0)</f>
        <v>56-Fortalecer la gestión de la información, el conocimiento y la innovación para optimizar la capacidad institucional</v>
      </c>
      <c r="E292" s="199"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2" s="199"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2" s="199" t="str">
        <f>VLOOKUP(B292,'Plantilla publicacion'!$A$3:$M$490,7,0)</f>
        <v>C-3599-0200-0005-53105b</v>
      </c>
      <c r="H292" s="103" t="str">
        <f>VLOOKUP(B292,'Plantilla publicacion'!$A$3:$M$490,8,0)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2" s="103">
        <f>VLOOKUP(B292,'Plantilla publicacion'!$A$3:$M$490,9,0)</f>
        <v>100</v>
      </c>
      <c r="J292" s="103" t="str">
        <f>VLOOKUP(B292,'Plantilla publicacion'!$A$3:$M$490,10,0)</f>
        <v>Porcentual</v>
      </c>
      <c r="K292" s="188" t="str">
        <f>VLOOKUP(B292,'Plantilla publicacion'!$A$3:$M$490,11,0)</f>
        <v>2025-02-03</v>
      </c>
      <c r="L292" s="188" t="str">
        <f>VLOOKUP(B292,'Plantilla publicacion'!$A$3:$M$490,12,0)</f>
        <v>2025-12-12</v>
      </c>
      <c r="M292" s="103">
        <f>IF(ISERROR(VLOOKUP(B292,'Plantilla publicacion'!$A$3:$P$490,16,0)),"NA",VLOOKUP(B292,'Plantilla publicacion'!$A$3:$P$490,16,0))</f>
        <v>0</v>
      </c>
      <c r="N292" s="104" t="str">
        <f>VLOOKUP(B292,'Plantilla publicacion'!$A$3:$M$490,13,0)</f>
        <v>73-GRUPO DE TRABAJO DE COMUNICACION</v>
      </c>
    </row>
    <row r="293" spans="1:14" ht="25.5" x14ac:dyDescent="0.25">
      <c r="A293" s="13" t="str">
        <f>VLOOKUP(B293,'Plantilla publicacion'!$A$3:$B$490,2,0)</f>
        <v>Actividad propia</v>
      </c>
      <c r="B293" s="105" t="s">
        <v>628</v>
      </c>
      <c r="C293" s="200"/>
      <c r="D293" s="200">
        <f>VLOOKUP(B293,'Plantilla publicacion'!$A$3:$M$490,6,0)</f>
        <v>0</v>
      </c>
      <c r="E293" s="200"/>
      <c r="F293" s="200"/>
      <c r="G293" s="200" t="str">
        <f>VLOOKUP(B293,'Plantilla publicacion'!$A$3:$M$490,7,0)</f>
        <v>N/A</v>
      </c>
      <c r="H293" s="6" t="str">
        <f>VLOOKUP(B293,'Plantilla publicacion'!$A$3:$M$490,8,0)</f>
        <v>Realizar un diagnóstico de las necesidades para la comunicaciones internas (Documento de diagnóstico)</v>
      </c>
      <c r="I293" s="6">
        <f>VLOOKUP(B293,'Plantilla publicacion'!$A$3:$M$490,9,0)</f>
        <v>1</v>
      </c>
      <c r="J293" s="6" t="str">
        <f>VLOOKUP(B293,'Plantilla publicacion'!$A$3:$M$490,10,0)</f>
        <v>Númerica</v>
      </c>
      <c r="K293" s="7" t="str">
        <f>VLOOKUP(B293,'Plantilla publicacion'!$A$3:$M$490,11,0)</f>
        <v>2025-02-03</v>
      </c>
      <c r="L293" s="7" t="str">
        <f>VLOOKUP(B293,'Plantilla publicacion'!$A$3:$M$490,12,0)</f>
        <v>2025-03-28</v>
      </c>
      <c r="M293" s="58"/>
      <c r="N293" s="106" t="str">
        <f>VLOOKUP(B293,'Plantilla publicacion'!$A$3:$M$490,13,0)</f>
        <v>73-GRUPO DE TRABAJO DE COMUNICACION</v>
      </c>
    </row>
    <row r="294" spans="1:14" ht="25.5" x14ac:dyDescent="0.25">
      <c r="A294" s="13" t="str">
        <f>VLOOKUP(B294,'Plantilla publicacion'!$A$3:$B$490,2,0)</f>
        <v>Actividad propia</v>
      </c>
      <c r="B294" s="105" t="s">
        <v>630</v>
      </c>
      <c r="C294" s="200"/>
      <c r="D294" s="200">
        <f>VLOOKUP(B294,'Plantilla publicacion'!$A$3:$M$490,6,0)</f>
        <v>0</v>
      </c>
      <c r="E294" s="200"/>
      <c r="F294" s="200"/>
      <c r="G294" s="200" t="str">
        <f>VLOOKUP(B294,'Plantilla publicacion'!$A$3:$M$490,7,0)</f>
        <v>N/A</v>
      </c>
      <c r="H294" s="6" t="str">
        <f>VLOOKUP(B294,'Plantilla publicacion'!$A$3:$M$490,8,0)</f>
        <v>Elaborar la estrategia de comunicaciones internas que incluya el plan de trabajo para su realización (Documento de estrategia que incluya plan de trabajo)</v>
      </c>
      <c r="I294" s="6">
        <f>VLOOKUP(B294,'Plantilla publicacion'!$A$3:$M$490,9,0)</f>
        <v>100</v>
      </c>
      <c r="J294" s="6" t="str">
        <f>VLOOKUP(B294,'Plantilla publicacion'!$A$3:$M$490,10,0)</f>
        <v>Porcentual</v>
      </c>
      <c r="K294" s="7" t="str">
        <f>VLOOKUP(B294,'Plantilla publicacion'!$A$3:$M$490,11,0)</f>
        <v>2025-04-01</v>
      </c>
      <c r="L294" s="7" t="str">
        <f>VLOOKUP(B294,'Plantilla publicacion'!$A$3:$M$490,12,0)</f>
        <v>2025-04-30</v>
      </c>
      <c r="M294" s="58"/>
      <c r="N294" s="106" t="str">
        <f>VLOOKUP(B294,'Plantilla publicacion'!$A$3:$M$490,13,0)</f>
        <v>73-GRUPO DE TRABAJO DE COMUNICACION</v>
      </c>
    </row>
    <row r="295" spans="1:14" ht="25.5" x14ac:dyDescent="0.25">
      <c r="A295" s="13" t="str">
        <f>VLOOKUP(B295,'Plantilla publicacion'!$A$3:$B$490,2,0)</f>
        <v>Actividad propia</v>
      </c>
      <c r="B295" s="105" t="s">
        <v>632</v>
      </c>
      <c r="C295" s="200"/>
      <c r="D295" s="200">
        <f>VLOOKUP(B295,'Plantilla publicacion'!$A$3:$M$490,6,0)</f>
        <v>0</v>
      </c>
      <c r="E295" s="200"/>
      <c r="F295" s="200"/>
      <c r="G295" s="200" t="str">
        <f>VLOOKUP(B295,'Plantilla publicacion'!$A$3:$M$490,7,0)</f>
        <v>N/A</v>
      </c>
      <c r="H295" s="6" t="str">
        <f>VLOOKUP(B295,'Plantilla publicacion'!$A$3:$M$490,8,0)</f>
        <v>Ejecutar el Plan de trabajo de la estrategia de comunicaciones internas (Documento de seguimiento trimestral)</v>
      </c>
      <c r="I295" s="6">
        <f>VLOOKUP(B295,'Plantilla publicacion'!$A$3:$M$490,9,0)</f>
        <v>3</v>
      </c>
      <c r="J295" s="6" t="str">
        <f>VLOOKUP(B295,'Plantilla publicacion'!$A$3:$M$490,10,0)</f>
        <v>Númerica</v>
      </c>
      <c r="K295" s="7" t="str">
        <f>VLOOKUP(B295,'Plantilla publicacion'!$A$3:$M$490,11,0)</f>
        <v>2025-04-01</v>
      </c>
      <c r="L295" s="7" t="str">
        <f>VLOOKUP(B295,'Plantilla publicacion'!$A$3:$M$490,12,0)</f>
        <v>2025-11-21</v>
      </c>
      <c r="M295" s="58"/>
      <c r="N295" s="106" t="str">
        <f>VLOOKUP(B295,'Plantilla publicacion'!$A$3:$M$490,13,0)</f>
        <v>73-GRUPO DE TRABAJO DE COMUNICACION</v>
      </c>
    </row>
    <row r="296" spans="1:14" ht="26.25" thickBot="1" x14ac:dyDescent="0.3">
      <c r="A296" s="13" t="str">
        <f>VLOOKUP(B296,'Plantilla publicacion'!$A$3:$B$490,2,0)</f>
        <v>Actividad propia</v>
      </c>
      <c r="B296" s="107" t="s">
        <v>634</v>
      </c>
      <c r="C296" s="201"/>
      <c r="D296" s="201">
        <f>VLOOKUP(B296,'Plantilla publicacion'!$A$3:$M$490,6,0)</f>
        <v>0</v>
      </c>
      <c r="E296" s="201"/>
      <c r="F296" s="201"/>
      <c r="G296" s="201" t="str">
        <f>VLOOKUP(B296,'Plantilla publicacion'!$A$3:$M$490,7,0)</f>
        <v>N/A</v>
      </c>
      <c r="H296" s="109" t="str">
        <f>VLOOKUP(B296,'Plantilla publicacion'!$A$3:$M$490,8,0)</f>
        <v>Elaborar informe final de los resultados de la implementación de la estrategia de comunicaciones internas (Informe de resultados de implementación)</v>
      </c>
      <c r="I296" s="109">
        <f>VLOOKUP(B296,'Plantilla publicacion'!$A$3:$M$490,9,0)</f>
        <v>1</v>
      </c>
      <c r="J296" s="109" t="str">
        <f>VLOOKUP(B296,'Plantilla publicacion'!$A$3:$M$490,10,0)</f>
        <v>Númerica</v>
      </c>
      <c r="K296" s="110" t="str">
        <f>VLOOKUP(B296,'Plantilla publicacion'!$A$3:$M$490,11,0)</f>
        <v>2025-11-24</v>
      </c>
      <c r="L296" s="110" t="str">
        <f>VLOOKUP(B296,'Plantilla publicacion'!$A$3:$M$490,12,0)</f>
        <v>2025-12-12</v>
      </c>
      <c r="M296" s="111"/>
      <c r="N296" s="112" t="str">
        <f>VLOOKUP(B296,'Plantilla publicacion'!$A$3:$M$490,13,0)</f>
        <v>73-GRUPO DE TRABAJO DE COMUNICACION</v>
      </c>
    </row>
    <row r="297" spans="1:14" s="12" customFormat="1" ht="25.5" x14ac:dyDescent="0.25">
      <c r="A297" s="5" t="str">
        <f>VLOOKUP(B297,'Plantilla publicacion'!$A$3:$B$490,2,0)</f>
        <v>Producto</v>
      </c>
      <c r="B297" s="15" t="s">
        <v>636</v>
      </c>
      <c r="C297" s="200" t="str">
        <f>VLOOKUP(B297,'Plantilla publicacion'!$A$3:$R$490,17,0)</f>
        <v>PND - 5-31-5-b- Convergencia regional - Entidades públicas territoriales y nacionales fortalecidas / PES - Cierre de brechas territoriales</v>
      </c>
      <c r="D297" s="200" t="str">
        <f>VLOOKUP(B297,'Plantilla publicacion'!$A$3:$M$490,6,0)</f>
        <v>58-Promover el enfoque preventivo, diferencial y territorial en el que hacer misional de la entidad</v>
      </c>
      <c r="E297" s="200"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7" s="200"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7" s="200" t="str">
        <f>VLOOKUP(B297,'Plantilla publicacion'!$A$3:$M$490,7,0)</f>
        <v>C-3599-0200-0005-53105b</v>
      </c>
      <c r="H297" s="15" t="str">
        <f>VLOOKUP(B297,'Plantilla publicacion'!$A$3:$M$490,8,0)</f>
        <v>Estrategia de fortalecimiento de la difusión de la misionalidad de la Entidad a nivel nacional, elaborada e implementada (Informe de resultados de implementación)</v>
      </c>
      <c r="I297" s="15">
        <f>VLOOKUP(B297,'Plantilla publicacion'!$A$3:$M$490,9,0)</f>
        <v>100</v>
      </c>
      <c r="J297" s="15" t="str">
        <f>VLOOKUP(B297,'Plantilla publicacion'!$A$3:$M$490,10,0)</f>
        <v>Porcentual</v>
      </c>
      <c r="K297" s="187" t="str">
        <f>VLOOKUP(B297,'Plantilla publicacion'!$A$3:$M$490,11,0)</f>
        <v>2025-01-15</v>
      </c>
      <c r="L297" s="187" t="str">
        <f>VLOOKUP(B297,'Plantilla publicacion'!$A$3:$M$490,12,0)</f>
        <v>2025-12-31</v>
      </c>
      <c r="M297" s="15">
        <f>IF(ISERROR(VLOOKUP(B297,'Plantilla publicacion'!$A$3:$P$490,16,0)),"NA",VLOOKUP(B297,'Plantilla publicacion'!$A$3:$P$490,16,0))</f>
        <v>0</v>
      </c>
      <c r="N297" s="15" t="str">
        <f>VLOOKUP(B297,'Plantilla publicacion'!$A$3:$M$490,13,0)</f>
        <v>73-GRUPO DE TRABAJO DE COMUNICACION</v>
      </c>
    </row>
    <row r="298" spans="1:14" ht="38.25" x14ac:dyDescent="0.25">
      <c r="A298" s="13" t="str">
        <f>VLOOKUP(B298,'Plantilla publicacion'!$A$3:$B$490,2,0)</f>
        <v>Actividad propia</v>
      </c>
      <c r="B298" s="6" t="s">
        <v>637</v>
      </c>
      <c r="C298" s="200"/>
      <c r="D298" s="200">
        <f>VLOOKUP(B298,'Plantilla publicacion'!$A$3:$M$490,6,0)</f>
        <v>0</v>
      </c>
      <c r="E298" s="200"/>
      <c r="F298" s="200"/>
      <c r="G298" s="200" t="str">
        <f>VLOOKUP(B298,'Plantilla publicacion'!$A$3:$M$490,7,0)</f>
        <v>N/A</v>
      </c>
      <c r="H298" s="6" t="str">
        <f>VLOOKUP(B298,'Plantilla publicacion'!$A$3:$M$490,8,0)</f>
        <v>Diseñar la estrategia de fortalecimiento de la difusión de la misionalidad de la Entidad a nivel nacional que incluya el plan de trabajo de ejecución  (Documento de estrategia que incluya plan de trabajo)</v>
      </c>
      <c r="I298" s="6">
        <f>VLOOKUP(B298,'Plantilla publicacion'!$A$3:$M$490,9,0)</f>
        <v>1</v>
      </c>
      <c r="J298" s="6" t="str">
        <f>VLOOKUP(B298,'Plantilla publicacion'!$A$3:$M$490,10,0)</f>
        <v>Númerica</v>
      </c>
      <c r="K298" s="7" t="str">
        <f>VLOOKUP(B298,'Plantilla publicacion'!$A$3:$M$490,11,0)</f>
        <v>2025-01-15</v>
      </c>
      <c r="L298" s="7" t="str">
        <f>VLOOKUP(B298,'Plantilla publicacion'!$A$3:$M$490,12,0)</f>
        <v>2025-02-28</v>
      </c>
      <c r="M298" s="58"/>
      <c r="N298" s="17" t="str">
        <f>VLOOKUP(B298,'Plantilla publicacion'!$A$3:$M$490,13,0)</f>
        <v>73-GRUPO DE TRABAJO DE COMUNICACION</v>
      </c>
    </row>
    <row r="299" spans="1:14" ht="25.5" x14ac:dyDescent="0.25">
      <c r="A299" s="13" t="str">
        <f>VLOOKUP(B299,'Plantilla publicacion'!$A$3:$B$490,2,0)</f>
        <v>Actividad propia</v>
      </c>
      <c r="B299" s="6" t="s">
        <v>639</v>
      </c>
      <c r="C299" s="200"/>
      <c r="D299" s="200">
        <f>VLOOKUP(B299,'Plantilla publicacion'!$A$3:$M$490,6,0)</f>
        <v>0</v>
      </c>
      <c r="E299" s="200"/>
      <c r="F299" s="200"/>
      <c r="G299" s="200" t="str">
        <f>VLOOKUP(B299,'Plantilla publicacion'!$A$3:$M$490,7,0)</f>
        <v>N/A</v>
      </c>
      <c r="H299" s="6" t="str">
        <f>VLOOKUP(B299,'Plantilla publicacion'!$A$3:$M$490,8,0)</f>
        <v>Ejecutar el plan de trabajo de la estrategia de comunicaciones externas (Informe de avance trimestral)</v>
      </c>
      <c r="I299" s="6">
        <f>VLOOKUP(B299,'Plantilla publicacion'!$A$3:$M$490,9,0)</f>
        <v>3</v>
      </c>
      <c r="J299" s="6" t="str">
        <f>VLOOKUP(B299,'Plantilla publicacion'!$A$3:$M$490,10,0)</f>
        <v>Númerica</v>
      </c>
      <c r="K299" s="7" t="str">
        <f>VLOOKUP(B299,'Plantilla publicacion'!$A$3:$M$490,11,0)</f>
        <v>2025-03-04</v>
      </c>
      <c r="L299" s="7" t="str">
        <f>VLOOKUP(B299,'Plantilla publicacion'!$A$3:$M$490,12,0)</f>
        <v>2025-11-28</v>
      </c>
      <c r="M299" s="58"/>
      <c r="N299" s="17" t="str">
        <f>VLOOKUP(B299,'Plantilla publicacion'!$A$3:$M$490,13,0)</f>
        <v>73-GRUPO DE TRABAJO DE COMUNICACION</v>
      </c>
    </row>
    <row r="300" spans="1:14" s="12" customFormat="1" ht="25.5" x14ac:dyDescent="0.25">
      <c r="A300" s="13" t="str">
        <f>VLOOKUP(B300,'Plantilla publicacion'!$A$3:$B$490,2,0)</f>
        <v>Actividad propia</v>
      </c>
      <c r="B300" s="6" t="s">
        <v>641</v>
      </c>
      <c r="C300" s="200"/>
      <c r="D300" s="200">
        <f>VLOOKUP(B300,'Plantilla publicacion'!$A$3:$M$490,6,0)</f>
        <v>0</v>
      </c>
      <c r="E300" s="200"/>
      <c r="F300" s="200"/>
      <c r="G300" s="200" t="str">
        <f>VLOOKUP(B300,'Plantilla publicacion'!$A$3:$M$490,7,0)</f>
        <v>N/A</v>
      </c>
      <c r="H300" s="6" t="str">
        <f>VLOOKUP(B300,'Plantilla publicacion'!$A$3:$M$490,8,0)</f>
        <v>Elaborar informe trimestral de los resultados de la implementación de la estrategia de fortalecimiento (Informe de avance trimestral)</v>
      </c>
      <c r="I300" s="6">
        <f>VLOOKUP(B300,'Plantilla publicacion'!$A$3:$M$490,9,0)</f>
        <v>4</v>
      </c>
      <c r="J300" s="6" t="str">
        <f>VLOOKUP(B300,'Plantilla publicacion'!$A$3:$M$490,10,0)</f>
        <v>Númerica</v>
      </c>
      <c r="K300" s="7" t="str">
        <f>VLOOKUP(B300,'Plantilla publicacion'!$A$3:$M$490,11,0)</f>
        <v>2025-03-14</v>
      </c>
      <c r="L300" s="7" t="str">
        <f>VLOOKUP(B300,'Plantilla publicacion'!$A$3:$M$490,12,0)</f>
        <v>2025-12-31</v>
      </c>
      <c r="M300" s="58"/>
      <c r="N300" s="17" t="str">
        <f>VLOOKUP(B300,'Plantilla publicacion'!$A$3:$M$490,13,0)</f>
        <v>73-GRUPO DE TRABAJO DE COMUNICACION</v>
      </c>
    </row>
    <row r="301" spans="1:14" ht="15.75" thickBot="1" x14ac:dyDescent="0.3">
      <c r="A301" s="13" t="str">
        <f>VLOOKUP(B301,'Plantilla publicacion'!$A$3:$B$490,2,0)</f>
        <v>Actividad propia</v>
      </c>
      <c r="B301" s="11" t="s">
        <v>643</v>
      </c>
      <c r="C301" s="200"/>
      <c r="D301" s="200">
        <f>VLOOKUP(B301,'Plantilla publicacion'!$A$3:$M$490,6,0)</f>
        <v>0</v>
      </c>
      <c r="E301" s="200"/>
      <c r="F301" s="200"/>
      <c r="G301" s="200" t="str">
        <f>VLOOKUP(B301,'Plantilla publicacion'!$A$3:$M$490,7,0)</f>
        <v>N/A</v>
      </c>
      <c r="H301" s="11" t="str">
        <f>VLOOKUP(B301,'Plantilla publicacion'!$A$3:$M$490,8,0)</f>
        <v>Realizar y consolidar informe de monitoreo de medios (Informe de avance trimestral)</v>
      </c>
      <c r="I301" s="11">
        <f>VLOOKUP(B301,'Plantilla publicacion'!$A$3:$M$490,9,0)</f>
        <v>2</v>
      </c>
      <c r="J301" s="11" t="str">
        <f>VLOOKUP(B301,'Plantilla publicacion'!$A$3:$M$490,10,0)</f>
        <v>Númerica</v>
      </c>
      <c r="K301" s="113" t="str">
        <f>VLOOKUP(B301,'Plantilla publicacion'!$A$3:$M$490,11,0)</f>
        <v>2025-07-01</v>
      </c>
      <c r="L301" s="113" t="str">
        <f>VLOOKUP(B301,'Plantilla publicacion'!$A$3:$M$490,12,0)</f>
        <v>2025-12-31</v>
      </c>
      <c r="M301" s="114"/>
      <c r="N301" s="115" t="str">
        <f>VLOOKUP(B301,'Plantilla publicacion'!$A$3:$M$490,13,0)</f>
        <v>73-GRUPO DE TRABAJO DE COMUNICACION</v>
      </c>
    </row>
    <row r="302" spans="1:14" s="12" customFormat="1" ht="38.25" x14ac:dyDescent="0.25">
      <c r="A302" s="5" t="str">
        <f>VLOOKUP(B302,'Plantilla publicacion'!$A$3:$B$490,2,0)</f>
        <v>Producto</v>
      </c>
      <c r="B302" s="101" t="s">
        <v>1401</v>
      </c>
      <c r="C302" s="199" t="str">
        <f>VLOOKUP(B302,'Plantilla publicacion'!$A$3:$R$490,17,0)</f>
        <v>PND - 5-31-5-d- Convergencia regional - Gobierno digital para la gente / PES - Transformación Institucional</v>
      </c>
      <c r="D302" s="199" t="str">
        <f>VLOOKUP(B302,'Plantilla publicacion'!$A$3:$M$490,6,0)</f>
        <v>62-Fortalecer la infraestructura, uso y aprovechamiento de las tecnologías de la información, para optimizar la capacidad institucional</v>
      </c>
      <c r="E302" s="199"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2" s="199"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2" s="199" t="str">
        <f>VLOOKUP(B302,'Plantilla publicacion'!$A$3:$M$490,7,0)</f>
        <v>C-3599-0200-0005-53105b</v>
      </c>
      <c r="H302" s="103" t="str">
        <f>VLOOKUP(B302,'Plantilla publicacion'!$A$3:$M$490,8,0)</f>
        <v>Sede electrónica de la SIC accesible, intuitiva y comprensible que acerque la oferta institucional a la ciudadanía, operando (Informe final de implementación de la Sede Electrónica accesible, intuitiva y comprensible para la ciudadanía)</v>
      </c>
      <c r="I302" s="103">
        <f>VLOOKUP(B302,'Plantilla publicacion'!$A$3:$M$490,9,0)</f>
        <v>1</v>
      </c>
      <c r="J302" s="103" t="str">
        <f>VLOOKUP(B302,'Plantilla publicacion'!$A$3:$M$490,10,0)</f>
        <v>Númerica</v>
      </c>
      <c r="K302" s="188" t="str">
        <f>VLOOKUP(B302,'Plantilla publicacion'!$A$3:$M$490,11,0)</f>
        <v>2025-02-03</v>
      </c>
      <c r="L302" s="188" t="str">
        <f>VLOOKUP(B302,'Plantilla publicacion'!$A$3:$M$490,12,0)</f>
        <v>2025-12-16</v>
      </c>
      <c r="M302" s="103">
        <f>IF(ISERROR(VLOOKUP(B302,'Plantilla publicacion'!$A$3:$P$490,16,0)),"NA",VLOOKUP(B302,'Plantilla publicacion'!$A$3:$P$490,16,0))</f>
        <v>0</v>
      </c>
      <c r="N302" s="104" t="str">
        <f>VLOOKUP(B302,'Plantilla publicacion'!$A$3:$M$490,13,0)</f>
        <v>100-SECRETARIA GENERAL;
20-OFICINA DE TECNOLOGÍA E INFORMÁTICA;
73-GRUPO DE TRABAJO DE COMUNICACION</v>
      </c>
    </row>
    <row r="303" spans="1:14" s="12" customFormat="1" ht="25.5" x14ac:dyDescent="0.25">
      <c r="A303" s="13" t="str">
        <f>VLOOKUP(B303,'Plantilla publicacion'!$A$3:$B$490,2,0)</f>
        <v>Actividad propia</v>
      </c>
      <c r="B303" s="105" t="s">
        <v>1404</v>
      </c>
      <c r="C303" s="200"/>
      <c r="D303" s="200">
        <f>VLOOKUP(B303,'Plantilla publicacion'!$A$3:$M$490,6,0)</f>
        <v>0</v>
      </c>
      <c r="E303" s="200"/>
      <c r="F303" s="200"/>
      <c r="G303" s="200" t="str">
        <f>VLOOKUP(B303,'Plantilla publicacion'!$A$3:$M$490,7,0)</f>
        <v>N/A</v>
      </c>
      <c r="H303" s="6" t="str">
        <f>VLOOKUP(B303,'Plantilla publicacion'!$A$3:$M$490,8,0)</f>
        <v>Realizar un diagnóstico por un equipo especializado para determinar el grado de accesibilidad de la Sede Electrónica de la Entidad (Diagnóstico del estado de accesibilidad de la Sede Electrónica)</v>
      </c>
      <c r="I303" s="6">
        <f>VLOOKUP(B303,'Plantilla publicacion'!$A$3:$M$490,9,0)</f>
        <v>1</v>
      </c>
      <c r="J303" s="6" t="str">
        <f>VLOOKUP(B303,'Plantilla publicacion'!$A$3:$M$490,10,0)</f>
        <v>Númerica</v>
      </c>
      <c r="K303" s="7" t="str">
        <f>VLOOKUP(B303,'Plantilla publicacion'!$A$3:$M$490,11,0)</f>
        <v>2025-02-03</v>
      </c>
      <c r="L303" s="7" t="str">
        <f>VLOOKUP(B303,'Plantilla publicacion'!$A$3:$M$490,12,0)</f>
        <v>2025-02-21</v>
      </c>
      <c r="M303" s="58"/>
      <c r="N303" s="106" t="str">
        <f>VLOOKUP(B303,'Plantilla publicacion'!$A$3:$M$490,13,0)</f>
        <v>100-SECRETARIA GENERAL;
20-OFICINA DE TECNOLOGÍA E INFORMÁTICA</v>
      </c>
    </row>
    <row r="304" spans="1:14" ht="38.25" x14ac:dyDescent="0.25">
      <c r="A304" s="13" t="str">
        <f>VLOOKUP(B304,'Plantilla publicacion'!$A$3:$B$490,2,0)</f>
        <v>Actividad propia</v>
      </c>
      <c r="B304" s="105" t="s">
        <v>1407</v>
      </c>
      <c r="C304" s="200"/>
      <c r="D304" s="200">
        <f>VLOOKUP(B304,'Plantilla publicacion'!$A$3:$M$490,6,0)</f>
        <v>0</v>
      </c>
      <c r="E304" s="200"/>
      <c r="F304" s="200"/>
      <c r="G304" s="200" t="str">
        <f>VLOOKUP(B304,'Plantilla publicacion'!$A$3:$M$490,7,0)</f>
        <v>N/A</v>
      </c>
      <c r="H304" s="6" t="str">
        <f>VLOOKUP(B304,'Plantilla publicacion'!$A$3:$M$490,8,0)</f>
        <v>Elaborar un plan de trabajo con las áreas participantes del producto, con el propósito de lograr una sede electrónica accesible, intuitiva y comprensible (Plan de Trabajo para una sede electrónica accesible)</v>
      </c>
      <c r="I304" s="6">
        <f>VLOOKUP(B304,'Plantilla publicacion'!$A$3:$M$490,9,0)</f>
        <v>1</v>
      </c>
      <c r="J304" s="6" t="str">
        <f>VLOOKUP(B304,'Plantilla publicacion'!$A$3:$M$490,10,0)</f>
        <v>Númerica</v>
      </c>
      <c r="K304" s="7" t="str">
        <f>VLOOKUP(B304,'Plantilla publicacion'!$A$3:$M$490,11,0)</f>
        <v>2025-02-17</v>
      </c>
      <c r="L304" s="7" t="str">
        <f>VLOOKUP(B304,'Plantilla publicacion'!$A$3:$M$490,12,0)</f>
        <v>2025-03-14</v>
      </c>
      <c r="M304" s="58"/>
      <c r="N304" s="106" t="str">
        <f>VLOOKUP(B304,'Plantilla publicacion'!$A$3:$M$490,13,0)</f>
        <v>100-SECRETARIA GENERAL;
20-OFICINA DE TECNOLOGÍA E INFORMÁTICA;
73-GRUPO DE TRABAJO DE COMUNICACION</v>
      </c>
    </row>
    <row r="305" spans="1:14" ht="39" thickBot="1" x14ac:dyDescent="0.3">
      <c r="A305" s="13" t="str">
        <f>VLOOKUP(B305,'Plantilla publicacion'!$A$3:$B$490,2,0)</f>
        <v>Actividad propia</v>
      </c>
      <c r="B305" s="107" t="s">
        <v>1409</v>
      </c>
      <c r="C305" s="201"/>
      <c r="D305" s="201">
        <f>VLOOKUP(B305,'Plantilla publicacion'!$A$3:$M$490,6,0)</f>
        <v>0</v>
      </c>
      <c r="E305" s="201"/>
      <c r="F305" s="201"/>
      <c r="G305" s="201" t="str">
        <f>VLOOKUP(B305,'Plantilla publicacion'!$A$3:$M$490,7,0)</f>
        <v>N/A</v>
      </c>
      <c r="H305" s="109" t="str">
        <f>VLOOKUP(B305,'Plantilla publicacion'!$A$3:$M$490,8,0)</f>
        <v>Ejecutar el plan de trabajo para una sede electrónica accesible, intuitiva y comprensible (Plan de trabajo con seguimiento y sus respectivas evidencias)</v>
      </c>
      <c r="I305" s="109">
        <f>VLOOKUP(B305,'Plantilla publicacion'!$A$3:$M$490,9,0)</f>
        <v>100</v>
      </c>
      <c r="J305" s="109" t="str">
        <f>VLOOKUP(B305,'Plantilla publicacion'!$A$3:$M$490,10,0)</f>
        <v>Porcentual</v>
      </c>
      <c r="K305" s="110" t="str">
        <f>VLOOKUP(B305,'Plantilla publicacion'!$A$3:$M$490,11,0)</f>
        <v>2025-03-17</v>
      </c>
      <c r="L305" s="110" t="str">
        <f>VLOOKUP(B305,'Plantilla publicacion'!$A$3:$M$490,12,0)</f>
        <v>2025-12-16</v>
      </c>
      <c r="M305" s="111"/>
      <c r="N305" s="112" t="str">
        <f>VLOOKUP(B305,'Plantilla publicacion'!$A$3:$M$490,13,0)</f>
        <v>100-SECRETARIA GENERAL;
20-OFICINA DE TECNOLOGÍA E INFORMÁTICA;
73-GRUPO DE TRABAJO DE COMUNICACION</v>
      </c>
    </row>
    <row r="306" spans="1:14" ht="32.25" customHeight="1" thickBot="1" x14ac:dyDescent="0.3">
      <c r="A306" s="13" t="e">
        <f>VLOOKUP(B306,'Plantilla publicacion'!$A$3:$B$490,2,0)</f>
        <v>#N/A</v>
      </c>
      <c r="B306" s="255" t="s">
        <v>54</v>
      </c>
      <c r="C306" s="256"/>
      <c r="D306" s="256"/>
      <c r="E306" s="256"/>
      <c r="F306" s="256"/>
      <c r="G306" s="256"/>
      <c r="H306" s="256"/>
      <c r="I306" s="256"/>
      <c r="J306" s="256"/>
      <c r="K306" s="256"/>
      <c r="L306" s="256"/>
      <c r="M306" s="256"/>
      <c r="N306" s="257"/>
    </row>
    <row r="307" spans="1:14" ht="48" customHeight="1" thickBot="1" x14ac:dyDescent="0.3">
      <c r="B307" s="22" t="s">
        <v>484</v>
      </c>
      <c r="C307" s="23" t="s">
        <v>1547</v>
      </c>
      <c r="D307" s="23" t="s">
        <v>0</v>
      </c>
      <c r="E307" s="23" t="s">
        <v>1494</v>
      </c>
      <c r="F307" s="23" t="s">
        <v>1550</v>
      </c>
      <c r="G307" s="23" t="s">
        <v>1</v>
      </c>
      <c r="H307" s="23" t="s">
        <v>2</v>
      </c>
      <c r="I307" s="23" t="s">
        <v>3</v>
      </c>
      <c r="J307" s="23" t="s">
        <v>4</v>
      </c>
      <c r="K307" s="24" t="s">
        <v>5</v>
      </c>
      <c r="L307" s="24" t="s">
        <v>6</v>
      </c>
      <c r="M307" s="57" t="s">
        <v>1548</v>
      </c>
      <c r="N307" s="25" t="s">
        <v>7</v>
      </c>
    </row>
    <row r="308" spans="1:14" s="12" customFormat="1" ht="25.5" x14ac:dyDescent="0.25">
      <c r="A308" s="5" t="str">
        <f>VLOOKUP(B308,'Plantilla publicacion'!$A$3:$B$490,2,0)</f>
        <v>Producto</v>
      </c>
      <c r="B308" s="15" t="s">
        <v>549</v>
      </c>
      <c r="C308" s="227" t="str">
        <f>VLOOKUP(B308,'Plantilla publicacion'!$A$3:$R$490,17,0)</f>
        <v>PND - 5-31-5-b- Convergencia regional - Entidades públicas territoriales y nacionales fortalecidas / PES - Transformación Institucional</v>
      </c>
      <c r="D308" s="227" t="str">
        <f>VLOOKUP(B308,'Plantilla publicacion'!$A$3:$M$490,6,0)</f>
        <v>60-Fortalecer el Sistema Integral de Gestión Institucional en el marco del Modelo Integrado de Planeación y gestión para mejorar la prestación del servicio.</v>
      </c>
      <c r="E308" s="227"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8" s="227"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8" s="227" t="str">
        <f>VLOOKUP(B308,'Plantilla publicacion'!$A$3:$M$490,7,0)</f>
        <v>C-3599-0200-0006-53105d</v>
      </c>
      <c r="H308" s="15" t="str">
        <f>VLOOKUP(B308,'Plantilla publicacion'!$A$3:$M$490,8,0)</f>
        <v>Plan de implementación de Seguridad y privacidad de la información, ejecutado (Informes de seguimiento y avance trimestrales con soportes documentales del cumplimiento)</v>
      </c>
      <c r="I308" s="15">
        <f>VLOOKUP(B308,'Plantilla publicacion'!$A$3:$M$490,9,0)</f>
        <v>100</v>
      </c>
      <c r="J308" s="15" t="str">
        <f>VLOOKUP(B308,'Plantilla publicacion'!$A$3:$M$490,10,0)</f>
        <v>Porcentual</v>
      </c>
      <c r="K308" s="187" t="str">
        <f>VLOOKUP(B308,'Plantilla publicacion'!$A$3:$M$490,11,0)</f>
        <v>2025-01-13</v>
      </c>
      <c r="L308" s="187" t="str">
        <f>VLOOKUP(B308,'Plantilla publicacion'!$A$3:$M$490,12,0)</f>
        <v>2025-12-12</v>
      </c>
      <c r="M308" s="15" t="str">
        <f>IF(ISERROR(VLOOKUP(B308,'Plantilla publicacion'!$A$3:$P$490,16,0)),"NA",VLOOKUP(B308,'Plantilla publicacion'!$A$3:$P$490,16,0))</f>
        <v>PES_20230250 / PES_20230250 / PEI_12 / PEI_11 / DECRETO 612</v>
      </c>
      <c r="N308" s="15" t="str">
        <f>VLOOKUP(B308,'Plantilla publicacion'!$A$3:$M$490,13,0)</f>
        <v>20-OFICINA DE TECNOLOGÍA E INFORMÁTICA</v>
      </c>
    </row>
    <row r="309" spans="1:14" ht="38.25" x14ac:dyDescent="0.25">
      <c r="A309" s="13" t="str">
        <f>VLOOKUP(B309,'Plantilla publicacion'!$A$3:$B$490,2,0)</f>
        <v>Actividad propia</v>
      </c>
      <c r="B309" s="6" t="s">
        <v>550</v>
      </c>
      <c r="C309" s="200"/>
      <c r="D309" s="200">
        <f>VLOOKUP(B309,'Plantilla publicacion'!$A$3:$M$490,6,0)</f>
        <v>0</v>
      </c>
      <c r="E309" s="200"/>
      <c r="F309" s="200"/>
      <c r="G309" s="200" t="str">
        <f>VLOOKUP(B309,'Plantilla publicacion'!$A$3:$M$490,7,0)</f>
        <v>N/A</v>
      </c>
      <c r="H309" s="6" t="str">
        <f>VLOOKUP(B309,'Plantilla publicacion'!$A$3:$M$490,8,0)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9" s="6">
        <f>VLOOKUP(B309,'Plantilla publicacion'!$A$3:$M$490,9,0)</f>
        <v>1</v>
      </c>
      <c r="J309" s="6" t="str">
        <f>VLOOKUP(B309,'Plantilla publicacion'!$A$3:$M$490,10,0)</f>
        <v>Númerica</v>
      </c>
      <c r="K309" s="7" t="str">
        <f>VLOOKUP(B309,'Plantilla publicacion'!$A$3:$M$490,11,0)</f>
        <v>2025-01-13</v>
      </c>
      <c r="L309" s="7" t="str">
        <f>VLOOKUP(B309,'Plantilla publicacion'!$A$3:$M$490,12,0)</f>
        <v>2025-01-31</v>
      </c>
      <c r="M309" s="58"/>
      <c r="N309" s="17" t="str">
        <f>VLOOKUP(B309,'Plantilla publicacion'!$A$3:$M$490,13,0)</f>
        <v>20-OFICINA DE TECNOLOGÍA E INFORMÁTICA</v>
      </c>
    </row>
    <row r="310" spans="1:14" ht="39" thickBot="1" x14ac:dyDescent="0.3">
      <c r="A310" s="13" t="str">
        <f>VLOOKUP(B310,'Plantilla publicacion'!$A$3:$B$490,2,0)</f>
        <v>Actividad propia</v>
      </c>
      <c r="B310" s="11" t="s">
        <v>551</v>
      </c>
      <c r="C310" s="200"/>
      <c r="D310" s="200">
        <f>VLOOKUP(B310,'Plantilla publicacion'!$A$3:$M$490,6,0)</f>
        <v>0</v>
      </c>
      <c r="E310" s="200"/>
      <c r="F310" s="200"/>
      <c r="G310" s="200" t="str">
        <f>VLOOKUP(B310,'Plantilla publicacion'!$A$3:$M$490,7,0)</f>
        <v>N/A</v>
      </c>
      <c r="H310" s="11" t="str">
        <f>VLOOKUP(B310,'Plantilla publicacion'!$A$3:$M$490,8,0)</f>
        <v>Implementar el Plan de Seguridad  y Privacidad de la información aprobado (Informes de seguimiento y avance trimestrales con soportes documentales del cumplimiento con corte  marzo, junio, septiembre, diciembre)</v>
      </c>
      <c r="I310" s="11">
        <f>VLOOKUP(B310,'Plantilla publicacion'!$A$3:$M$490,9,0)</f>
        <v>100</v>
      </c>
      <c r="J310" s="11" t="str">
        <f>VLOOKUP(B310,'Plantilla publicacion'!$A$3:$M$490,10,0)</f>
        <v>Porcentual</v>
      </c>
      <c r="K310" s="113" t="str">
        <f>VLOOKUP(B310,'Plantilla publicacion'!$A$3:$M$490,11,0)</f>
        <v>2025-02-03</v>
      </c>
      <c r="L310" s="113" t="str">
        <f>VLOOKUP(B310,'Plantilla publicacion'!$A$3:$M$490,12,0)</f>
        <v>2025-12-12</v>
      </c>
      <c r="M310" s="114"/>
      <c r="N310" s="115" t="str">
        <f>VLOOKUP(B310,'Plantilla publicacion'!$A$3:$M$490,13,0)</f>
        <v>20-OFICINA DE TECNOLOGÍA E INFORMÁTICA</v>
      </c>
    </row>
    <row r="311" spans="1:14" s="12" customFormat="1" ht="25.5" x14ac:dyDescent="0.25">
      <c r="A311" s="5" t="str">
        <f>VLOOKUP(B311,'Plantilla publicacion'!$A$3:$B$490,2,0)</f>
        <v>Producto</v>
      </c>
      <c r="B311" s="101" t="s">
        <v>552</v>
      </c>
      <c r="C311" s="199" t="str">
        <f>VLOOKUP(B311,'Plantilla publicacion'!$A$3:$R$490,17,0)</f>
        <v>PND - 5-31-5-b- Convergencia regional - Entidades públicas territoriales y nacionales fortalecidas / PES - Transformación Institucional</v>
      </c>
      <c r="D311" s="199" t="str">
        <f>VLOOKUP(B311,'Plantilla publicacion'!$A$3:$M$490,6,0)</f>
        <v>60-Fortalecer el Sistema Integral de Gestión Institucional en el marco del Modelo Integrado de Planeación y gestión para mejorar la prestación del servicio.</v>
      </c>
      <c r="E311" s="199"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1" s="199"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1" s="199" t="str">
        <f>VLOOKUP(B311,'Plantilla publicacion'!$A$3:$M$490,7,0)</f>
        <v>C-3599-0200-0006-53105d</v>
      </c>
      <c r="H311" s="103" t="str">
        <f>VLOOKUP(B311,'Plantilla publicacion'!$A$3:$M$490,8,0)</f>
        <v>Plan de tratamiento de riesgos de Seguridad y Privacidad de la información, monitoreado (Informes de seguimiento y avance trimestrales con soportes documentales del cumplimiento)</v>
      </c>
      <c r="I311" s="103">
        <f>VLOOKUP(B311,'Plantilla publicacion'!$A$3:$M$490,9,0)</f>
        <v>100</v>
      </c>
      <c r="J311" s="103" t="str">
        <f>VLOOKUP(B311,'Plantilla publicacion'!$A$3:$M$490,10,0)</f>
        <v>Porcentual</v>
      </c>
      <c r="K311" s="188" t="str">
        <f>VLOOKUP(B311,'Plantilla publicacion'!$A$3:$M$490,11,0)</f>
        <v>2025-01-27</v>
      </c>
      <c r="L311" s="188" t="str">
        <f>VLOOKUP(B311,'Plantilla publicacion'!$A$3:$M$490,12,0)</f>
        <v>2025-12-12</v>
      </c>
      <c r="M311" s="103" t="str">
        <f>IF(ISERROR(VLOOKUP(B311,'Plantilla publicacion'!$A$3:$P$490,16,0)),"NA",VLOOKUP(B311,'Plantilla publicacion'!$A$3:$P$490,16,0))</f>
        <v>DECRETO 612</v>
      </c>
      <c r="N311" s="104" t="str">
        <f>VLOOKUP(B311,'Plantilla publicacion'!$A$3:$M$490,13,0)</f>
        <v>20-OFICINA DE TECNOLOGÍA E INFORMÁTICA</v>
      </c>
    </row>
    <row r="312" spans="1:14" ht="38.25" x14ac:dyDescent="0.25">
      <c r="A312" s="13" t="str">
        <f>VLOOKUP(B312,'Plantilla publicacion'!$A$3:$B$490,2,0)</f>
        <v>Actividad propia</v>
      </c>
      <c r="B312" s="105" t="s">
        <v>554</v>
      </c>
      <c r="C312" s="200"/>
      <c r="D312" s="200">
        <f>VLOOKUP(B312,'Plantilla publicacion'!$A$3:$M$490,6,0)</f>
        <v>0</v>
      </c>
      <c r="E312" s="200"/>
      <c r="F312" s="200"/>
      <c r="G312" s="200" t="str">
        <f>VLOOKUP(B312,'Plantilla publicacion'!$A$3:$M$490,7,0)</f>
        <v>N/A</v>
      </c>
      <c r="H312" s="6" t="str">
        <f>VLOOKUP(B312,'Plantilla publicacion'!$A$3:$M$490,8,0)</f>
        <v>Consolidar los riesgos de seguridad de la información con sus respectivos tratamientos, fechas y responsables  (Excel del plan de tratamiento de riesgos de seguridad y privacidad de la información/ único entregable)</v>
      </c>
      <c r="I312" s="6">
        <f>VLOOKUP(B312,'Plantilla publicacion'!$A$3:$M$490,9,0)</f>
        <v>1</v>
      </c>
      <c r="J312" s="6" t="str">
        <f>VLOOKUP(B312,'Plantilla publicacion'!$A$3:$M$490,10,0)</f>
        <v>Númerica</v>
      </c>
      <c r="K312" s="7" t="str">
        <f>VLOOKUP(B312,'Plantilla publicacion'!$A$3:$M$490,11,0)</f>
        <v>2025-01-27</v>
      </c>
      <c r="L312" s="7" t="str">
        <f>VLOOKUP(B312,'Plantilla publicacion'!$A$3:$M$490,12,0)</f>
        <v>2025-04-30</v>
      </c>
      <c r="M312" s="58"/>
      <c r="N312" s="106" t="str">
        <f>VLOOKUP(B312,'Plantilla publicacion'!$A$3:$M$490,13,0)</f>
        <v>20-OFICINA DE TECNOLOGÍA E INFORMÁTICA</v>
      </c>
    </row>
    <row r="313" spans="1:14" ht="39" thickBot="1" x14ac:dyDescent="0.3">
      <c r="A313" s="13" t="str">
        <f>VLOOKUP(B313,'Plantilla publicacion'!$A$3:$B$490,2,0)</f>
        <v>Actividad propia</v>
      </c>
      <c r="B313" s="121" t="s">
        <v>556</v>
      </c>
      <c r="C313" s="200"/>
      <c r="D313" s="200">
        <f>VLOOKUP(B313,'Plantilla publicacion'!$A$3:$M$490,6,0)</f>
        <v>0</v>
      </c>
      <c r="E313" s="200"/>
      <c r="F313" s="200"/>
      <c r="G313" s="200" t="str">
        <f>VLOOKUP(B313,'Plantilla publicacion'!$A$3:$M$490,7,0)</f>
        <v>N/A</v>
      </c>
      <c r="H313" s="6" t="str">
        <f>VLOOKUP(B313,'Plantilla publicacion'!$A$3:$M$490,8,0)</f>
        <v>Realizar el monitoreo al plan de tratamiento de los riesgos de seguridad y privacidad de la información trimestralmente (Informes de seguimiento y avance trimestrales con soportes documentales del cumplimiento con corte  junio, septiembre, diciembre)</v>
      </c>
      <c r="I313" s="6">
        <f>VLOOKUP(B313,'Plantilla publicacion'!$A$3:$M$490,9,0)</f>
        <v>100</v>
      </c>
      <c r="J313" s="6" t="str">
        <f>VLOOKUP(B313,'Plantilla publicacion'!$A$3:$M$490,10,0)</f>
        <v>Porcentual</v>
      </c>
      <c r="K313" s="7" t="str">
        <f>VLOOKUP(B313,'Plantilla publicacion'!$A$3:$M$490,11,0)</f>
        <v>2025-04-01</v>
      </c>
      <c r="L313" s="7" t="str">
        <f>VLOOKUP(B313,'Plantilla publicacion'!$A$3:$M$490,12,0)</f>
        <v>2025-12-12</v>
      </c>
      <c r="M313" s="58"/>
      <c r="N313" s="106" t="str">
        <f>VLOOKUP(B313,'Plantilla publicacion'!$A$3:$M$490,13,0)</f>
        <v>20-OFICINA DE TECNOLOGÍA E INFORMÁTICA</v>
      </c>
    </row>
    <row r="314" spans="1:14" ht="32.25" customHeight="1" thickBot="1" x14ac:dyDescent="0.3">
      <c r="A314" s="13" t="e">
        <f>VLOOKUP(B314,'Plantilla publicacion'!$A$3:$B$490,2,0)</f>
        <v>#N/A</v>
      </c>
      <c r="B314" s="250" t="s">
        <v>55</v>
      </c>
      <c r="C314" s="251"/>
      <c r="D314" s="251"/>
      <c r="E314" s="251"/>
      <c r="F314" s="251"/>
      <c r="G314" s="251"/>
      <c r="H314" s="251"/>
      <c r="I314" s="251"/>
      <c r="J314" s="251"/>
      <c r="K314" s="251"/>
      <c r="L314" s="251"/>
      <c r="M314" s="251"/>
      <c r="N314" s="252"/>
    </row>
    <row r="315" spans="1:14" ht="48" customHeight="1" thickBot="1" x14ac:dyDescent="0.3">
      <c r="B315" s="116" t="s">
        <v>484</v>
      </c>
      <c r="C315" s="117" t="s">
        <v>1547</v>
      </c>
      <c r="D315" s="117" t="s">
        <v>0</v>
      </c>
      <c r="E315" s="117" t="s">
        <v>1494</v>
      </c>
      <c r="F315" s="117" t="s">
        <v>1550</v>
      </c>
      <c r="G315" s="117" t="s">
        <v>1</v>
      </c>
      <c r="H315" s="117" t="s">
        <v>2</v>
      </c>
      <c r="I315" s="117" t="s">
        <v>3</v>
      </c>
      <c r="J315" s="117" t="s">
        <v>4</v>
      </c>
      <c r="K315" s="118" t="s">
        <v>5</v>
      </c>
      <c r="L315" s="118" t="s">
        <v>6</v>
      </c>
      <c r="M315" s="119" t="s">
        <v>1548</v>
      </c>
      <c r="N315" s="120" t="s">
        <v>7</v>
      </c>
    </row>
    <row r="316" spans="1:14" s="12" customFormat="1" ht="25.5" x14ac:dyDescent="0.25">
      <c r="A316" s="5" t="str">
        <f>VLOOKUP(B316,'Plantilla publicacion'!$A$3:$B$490,2,0)</f>
        <v>Producto</v>
      </c>
      <c r="B316" s="15" t="s">
        <v>683</v>
      </c>
      <c r="C316" s="227" t="str">
        <f>VLOOKUP(B316,'Plantilla publicacion'!$A$3:$R$490,17,0)</f>
        <v>PND - 5-31-5-b- Convergencia regional - Entidades públicas territoriales y nacionales fortalecidas / PES - Transformación Institucional</v>
      </c>
      <c r="D316" s="227" t="str">
        <f>VLOOKUP(B316,'Plantilla publicacion'!$A$3:$M$490,6,0)</f>
        <v>60-Fortalecer el Sistema Integral de Gestión Institucional en el marco del Modelo Integrado de Planeación y gestión para mejorar la prestación del servicio.</v>
      </c>
      <c r="E316" s="227"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6" s="227"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6" s="227" t="str">
        <f>VLOOKUP(B316,'Plantilla publicacion'!$A$3:$M$490,7,0)</f>
        <v>N/A</v>
      </c>
      <c r="H316" s="15" t="str">
        <f>VLOOKUP(B316,'Plantilla publicacion'!$A$3:$M$490,8,0)</f>
        <v>Política de prevención del Daño Antijurídico, implementada y presentada al Comité (Informe de implementación de la PPDA y acta de comité)</v>
      </c>
      <c r="I316" s="15">
        <f>VLOOKUP(B316,'Plantilla publicacion'!$A$3:$M$490,9,0)</f>
        <v>1</v>
      </c>
      <c r="J316" s="15" t="str">
        <f>VLOOKUP(B316,'Plantilla publicacion'!$A$3:$M$490,10,0)</f>
        <v>Númerica</v>
      </c>
      <c r="K316" s="187" t="str">
        <f>VLOOKUP(B316,'Plantilla publicacion'!$A$3:$M$490,11,0)</f>
        <v>2025-02-03</v>
      </c>
      <c r="L316" s="187" t="str">
        <f>VLOOKUP(B316,'Plantilla publicacion'!$A$3:$M$490,12,0)</f>
        <v>2025-12-19</v>
      </c>
      <c r="M316" s="15">
        <f>IF(ISERROR(VLOOKUP(B316,'Plantilla publicacion'!$A$3:$P$490,16,0)),"NA",VLOOKUP(B316,'Plantilla publicacion'!$A$3:$P$490,16,0))</f>
        <v>0</v>
      </c>
      <c r="N316" s="15" t="str">
        <f>VLOOKUP(B316,'Plantilla publicacion'!$A$3:$M$490,13,0)</f>
        <v>60-GRUPO DE TRABAJO DE GESTIÓN JUDICIAL ADSCRITO A LA OFICINA ASESORA JURÍDICA</v>
      </c>
    </row>
    <row r="317" spans="1:14" ht="38.25" x14ac:dyDescent="0.25">
      <c r="A317" s="13" t="str">
        <f>VLOOKUP(B317,'Plantilla publicacion'!$A$3:$B$490,2,0)</f>
        <v>Actividad propia</v>
      </c>
      <c r="B317" s="6" t="s">
        <v>685</v>
      </c>
      <c r="C317" s="200"/>
      <c r="D317" s="200">
        <f>VLOOKUP(B317,'Plantilla publicacion'!$A$3:$M$490,6,0)</f>
        <v>0</v>
      </c>
      <c r="E317" s="200"/>
      <c r="F317" s="200"/>
      <c r="G317" s="200" t="str">
        <f>VLOOKUP(B317,'Plantilla publicacion'!$A$3:$M$490,7,0)</f>
        <v>N/A</v>
      </c>
      <c r="H317" s="6" t="str">
        <f>VLOOKUP(B317,'Plantilla publicacion'!$A$3:$M$490,8,0)</f>
        <v>Informar a las Delegaturas mediante memorando y/o correo electrónico, las actividades previstas para la ejecución de la Política de Prevención del Daño Antijurídico de la vigencia 2025. (Memorandos y/o correos electrónicos de los recordatorios)</v>
      </c>
      <c r="I317" s="6">
        <f>VLOOKUP(B317,'Plantilla publicacion'!$A$3:$M$490,9,0)</f>
        <v>1</v>
      </c>
      <c r="J317" s="6" t="str">
        <f>VLOOKUP(B317,'Plantilla publicacion'!$A$3:$M$490,10,0)</f>
        <v>Númerica</v>
      </c>
      <c r="K317" s="7" t="str">
        <f>VLOOKUP(B317,'Plantilla publicacion'!$A$3:$M$490,11,0)</f>
        <v>2025-02-03</v>
      </c>
      <c r="L317" s="7" t="str">
        <f>VLOOKUP(B317,'Plantilla publicacion'!$A$3:$M$490,12,0)</f>
        <v>2025-03-31</v>
      </c>
      <c r="M317" s="58"/>
      <c r="N317" s="17" t="str">
        <f>VLOOKUP(B317,'Plantilla publicacion'!$A$3:$M$490,13,0)</f>
        <v>60-GRUPO DE TRABAJO DE GESTIÓN JUDICIAL ADSCRITO A LA OFICINA ASESORA JURÍDICA</v>
      </c>
    </row>
    <row r="318" spans="1:14" ht="38.25" x14ac:dyDescent="0.25">
      <c r="A318" s="13" t="str">
        <f>VLOOKUP(B318,'Plantilla publicacion'!$A$3:$B$490,2,0)</f>
        <v>Actividad propia</v>
      </c>
      <c r="B318" s="6" t="s">
        <v>687</v>
      </c>
      <c r="C318" s="200"/>
      <c r="D318" s="200">
        <f>VLOOKUP(B318,'Plantilla publicacion'!$A$3:$M$490,6,0)</f>
        <v>0</v>
      </c>
      <c r="E318" s="200"/>
      <c r="F318" s="200"/>
      <c r="G318" s="200" t="str">
        <f>VLOOKUP(B318,'Plantilla publicacion'!$A$3:$M$490,7,0)</f>
        <v>N/A</v>
      </c>
      <c r="H318" s="6" t="str">
        <f>VLOOKUP(B318,'Plantilla publicacion'!$A$3:$M$490,8,0)</f>
        <v>Requerir mediante memorando y/o correo electrónico a las Delegaturas el informe final de cumplimiento de las actividades previstas en la Política de Prevención del Daño Antijurídico de la vigencia 2025.(Memorandos y/o correos electrónicos de los requerimientos)</v>
      </c>
      <c r="I318" s="6">
        <f>VLOOKUP(B318,'Plantilla publicacion'!$A$3:$M$490,9,0)</f>
        <v>1</v>
      </c>
      <c r="J318" s="6" t="str">
        <f>VLOOKUP(B318,'Plantilla publicacion'!$A$3:$M$490,10,0)</f>
        <v>Númerica</v>
      </c>
      <c r="K318" s="7" t="str">
        <f>VLOOKUP(B318,'Plantilla publicacion'!$A$3:$M$490,11,0)</f>
        <v>2025-07-01</v>
      </c>
      <c r="L318" s="7" t="str">
        <f>VLOOKUP(B318,'Plantilla publicacion'!$A$3:$M$490,12,0)</f>
        <v>2025-07-31</v>
      </c>
      <c r="M318" s="58"/>
      <c r="N318" s="17" t="str">
        <f>VLOOKUP(B318,'Plantilla publicacion'!$A$3:$M$490,13,0)</f>
        <v>60-GRUPO DE TRABAJO DE GESTIÓN JUDICIAL ADSCRITO A LA OFICINA ASESORA JURÍDICA</v>
      </c>
    </row>
    <row r="319" spans="1:14" ht="38.25" x14ac:dyDescent="0.25">
      <c r="A319" s="13" t="str">
        <f>VLOOKUP(B319,'Plantilla publicacion'!$A$3:$B$490,2,0)</f>
        <v>Actividad propia</v>
      </c>
      <c r="B319" s="6" t="s">
        <v>689</v>
      </c>
      <c r="C319" s="200"/>
      <c r="D319" s="200">
        <f>VLOOKUP(B319,'Plantilla publicacion'!$A$3:$M$490,6,0)</f>
        <v>0</v>
      </c>
      <c r="E319" s="200"/>
      <c r="F319" s="200"/>
      <c r="G319" s="200" t="str">
        <f>VLOOKUP(B319,'Plantilla publicacion'!$A$3:$M$490,7,0)</f>
        <v>N/A</v>
      </c>
      <c r="H319" s="6" t="str">
        <f>VLOOKUP(B319,'Plantilla publicacion'!$A$3:$M$490,8,0)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9" s="6">
        <f>VLOOKUP(B319,'Plantilla publicacion'!$A$3:$M$490,9,0)</f>
        <v>1</v>
      </c>
      <c r="J319" s="6" t="str">
        <f>VLOOKUP(B319,'Plantilla publicacion'!$A$3:$M$490,10,0)</f>
        <v>Númerica</v>
      </c>
      <c r="K319" s="7" t="str">
        <f>VLOOKUP(B319,'Plantilla publicacion'!$A$3:$M$490,11,0)</f>
        <v>2025-10-01</v>
      </c>
      <c r="L319" s="7" t="str">
        <f>VLOOKUP(B319,'Plantilla publicacion'!$A$3:$M$490,12,0)</f>
        <v>2025-11-28</v>
      </c>
      <c r="M319" s="58"/>
      <c r="N319" s="17" t="str">
        <f>VLOOKUP(B319,'Plantilla publicacion'!$A$3:$M$490,13,0)</f>
        <v>60-GRUPO DE TRABAJO DE GESTIÓN JUDICIAL ADSCRITO A LA OFICINA ASESORA JURÍDICA</v>
      </c>
    </row>
    <row r="320" spans="1:14" s="12" customFormat="1" ht="39" thickBot="1" x14ac:dyDescent="0.3">
      <c r="A320" s="13" t="str">
        <f>VLOOKUP(B320,'Plantilla publicacion'!$A$3:$B$490,2,0)</f>
        <v>Actividad propia</v>
      </c>
      <c r="B320" s="11" t="s">
        <v>691</v>
      </c>
      <c r="C320" s="200"/>
      <c r="D320" s="200">
        <f>VLOOKUP(B320,'Plantilla publicacion'!$A$3:$M$490,6,0)</f>
        <v>0</v>
      </c>
      <c r="E320" s="200"/>
      <c r="F320" s="200"/>
      <c r="G320" s="200" t="str">
        <f>VLOOKUP(B320,'Plantilla publicacion'!$A$3:$M$490,7,0)</f>
        <v>N/A</v>
      </c>
      <c r="H320" s="11" t="str">
        <f>VLOOKUP(B320,'Plantilla publicacion'!$A$3:$M$490,8,0)</f>
        <v>Presentar al Comité de Conciliación, los resultados del cumplimiento del segundo año de implementación de la  Política de Prevención del Daño Antijurídico (Acta del comité de conciliación e informe de implementación /único entregable)</v>
      </c>
      <c r="I320" s="11">
        <f>VLOOKUP(B320,'Plantilla publicacion'!$A$3:$M$490,9,0)</f>
        <v>1</v>
      </c>
      <c r="J320" s="11" t="str">
        <f>VLOOKUP(B320,'Plantilla publicacion'!$A$3:$M$490,10,0)</f>
        <v>Númerica</v>
      </c>
      <c r="K320" s="113" t="str">
        <f>VLOOKUP(B320,'Plantilla publicacion'!$A$3:$M$490,11,0)</f>
        <v>2025-12-01</v>
      </c>
      <c r="L320" s="113" t="str">
        <f>VLOOKUP(B320,'Plantilla publicacion'!$A$3:$M$490,12,0)</f>
        <v>2025-12-19</v>
      </c>
      <c r="M320" s="114"/>
      <c r="N320" s="115" t="str">
        <f>VLOOKUP(B320,'Plantilla publicacion'!$A$3:$M$490,13,0)</f>
        <v>60-GRUPO DE TRABAJO DE GESTIÓN JUDICIAL ADSCRITO A LA OFICINA ASESORA JURÍDICA</v>
      </c>
    </row>
    <row r="321" spans="1:14" s="12" customFormat="1" ht="38.25" customHeight="1" x14ac:dyDescent="0.25">
      <c r="A321" s="5" t="str">
        <f>VLOOKUP(B321,'Plantilla publicacion'!$A$3:$B$490,2,0)</f>
        <v>Producto</v>
      </c>
      <c r="B321" s="101" t="s">
        <v>693</v>
      </c>
      <c r="C321" s="199" t="str">
        <f>VLOOKUP(B321,'Plantilla publicacion'!$A$3:$R$490,17,0)</f>
        <v>PND - 5-31-5-b- Convergencia regional - Entidades públicas territoriales y nacionales fortalecidas / PES - Transformación Institucional</v>
      </c>
      <c r="D321" s="199" t="str">
        <f>VLOOKUP(B321,'Plantilla publicacion'!$A$3:$M$490,6,0)</f>
        <v>60-Fortalecer el Sistema Integral de Gestión Institucional en el marco del Modelo Integrado de Planeación y gestión para mejorar la prestación del servicio.</v>
      </c>
      <c r="E321" s="199"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1" s="199"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1" s="199" t="str">
        <f>VLOOKUP(B321,'Plantilla publicacion'!$A$3:$M$490,7,0)</f>
        <v>N/A</v>
      </c>
      <c r="H321" s="103" t="str">
        <f>VLOOKUP(B321,'Plantilla publicacion'!$A$3:$M$490,8,0)</f>
        <v>Política de Prevención del Daño Antijurídico para la bianulidad 2026-2027, formulada (Documento con la Política de prevención del Daño Antijurídico formulada)</v>
      </c>
      <c r="I321" s="103">
        <f>VLOOKUP(B321,'Plantilla publicacion'!$A$3:$M$490,9,0)</f>
        <v>1</v>
      </c>
      <c r="J321" s="103" t="str">
        <f>VLOOKUP(B321,'Plantilla publicacion'!$A$3:$M$490,10,0)</f>
        <v>Númerica</v>
      </c>
      <c r="K321" s="188" t="str">
        <f>VLOOKUP(B321,'Plantilla publicacion'!$A$3:$M$490,11,0)</f>
        <v>2025-06-03</v>
      </c>
      <c r="L321" s="188" t="str">
        <f>VLOOKUP(B321,'Plantilla publicacion'!$A$3:$M$490,12,0)</f>
        <v>2025-12-31</v>
      </c>
      <c r="M321" s="103" t="str">
        <f>IF(ISERROR(VLOOKUP(B321,'Plantilla publicacion'!$A$3:$P$490,16,0)),"NA",VLOOKUP(B321,'Plantilla publicacion'!$A$3:$P$490,16,0))</f>
        <v>PES_20230253 / PEI_19</v>
      </c>
      <c r="N321" s="104" t="str">
        <f>VLOOKUP(B321,'Plantilla publicacion'!$A$3:$M$490,13,0)</f>
        <v>60-GRUPO DE TRABAJO DE GESTIÓN JUDICIAL ADSCRITO A LA OFICINA ASESORA JURÍDICA</v>
      </c>
    </row>
    <row r="322" spans="1:14" ht="38.25" x14ac:dyDescent="0.25">
      <c r="A322" s="13" t="str">
        <f>VLOOKUP(B322,'Plantilla publicacion'!$A$3:$B$490,2,0)</f>
        <v>Actividad propia</v>
      </c>
      <c r="B322" s="105" t="s">
        <v>695</v>
      </c>
      <c r="C322" s="200"/>
      <c r="D322" s="200">
        <f>VLOOKUP(B322,'Plantilla publicacion'!$A$3:$M$490,6,0)</f>
        <v>0</v>
      </c>
      <c r="E322" s="200"/>
      <c r="F322" s="200"/>
      <c r="G322" s="200" t="str">
        <f>VLOOKUP(B322,'Plantilla publicacion'!$A$3:$M$490,7,0)</f>
        <v>N/A</v>
      </c>
      <c r="H322" s="6" t="str">
        <f>VLOOKUP(B322,'Plantilla publicacion'!$A$3:$M$490,8,0)</f>
        <v>Realizar informe de análisis de causas de demanda y condena para la formulación de la Política de Prevención del Daño Antijurídico. (Informe de análisis de causas de demanda y condena/único entregable)</v>
      </c>
      <c r="I322" s="6">
        <f>VLOOKUP(B322,'Plantilla publicacion'!$A$3:$M$490,9,0)</f>
        <v>1</v>
      </c>
      <c r="J322" s="6" t="str">
        <f>VLOOKUP(B322,'Plantilla publicacion'!$A$3:$M$490,10,0)</f>
        <v>Númerica</v>
      </c>
      <c r="K322" s="7" t="str">
        <f>VLOOKUP(B322,'Plantilla publicacion'!$A$3:$M$490,11,0)</f>
        <v>2025-06-03</v>
      </c>
      <c r="L322" s="7" t="str">
        <f>VLOOKUP(B322,'Plantilla publicacion'!$A$3:$M$490,12,0)</f>
        <v>2025-09-30</v>
      </c>
      <c r="M322" s="58"/>
      <c r="N322" s="106" t="str">
        <f>VLOOKUP(B322,'Plantilla publicacion'!$A$3:$M$490,13,0)</f>
        <v>60-GRUPO DE TRABAJO DE GESTIÓN JUDICIAL ADSCRITO A LA OFICINA ASESORA JURÍDICA</v>
      </c>
    </row>
    <row r="323" spans="1:14" ht="25.5" x14ac:dyDescent="0.25">
      <c r="A323" s="13" t="str">
        <f>VLOOKUP(B323,'Plantilla publicacion'!$A$3:$B$490,2,0)</f>
        <v>Actividad propia</v>
      </c>
      <c r="B323" s="105" t="s">
        <v>697</v>
      </c>
      <c r="C323" s="200"/>
      <c r="D323" s="200">
        <f>VLOOKUP(B323,'Plantilla publicacion'!$A$3:$M$490,6,0)</f>
        <v>0</v>
      </c>
      <c r="E323" s="200"/>
      <c r="F323" s="200"/>
      <c r="G323" s="200" t="str">
        <f>VLOOKUP(B323,'Plantilla publicacion'!$A$3:$M$490,7,0)</f>
        <v>N/A</v>
      </c>
      <c r="H323" s="6" t="str">
        <f>VLOOKUP(B323,'Plantilla publicacion'!$A$3:$M$490,8,0)</f>
        <v>Presentar y socializar informe de análisis de causas de demanda y condena A las áreas misionales de la Entidad.	 (Acta de reunión y/o capturas de pantalla de la reunión)</v>
      </c>
      <c r="I323" s="6">
        <f>VLOOKUP(B323,'Plantilla publicacion'!$A$3:$M$490,9,0)</f>
        <v>1</v>
      </c>
      <c r="J323" s="6" t="str">
        <f>VLOOKUP(B323,'Plantilla publicacion'!$A$3:$M$490,10,0)</f>
        <v>Númerica</v>
      </c>
      <c r="K323" s="7" t="str">
        <f>VLOOKUP(B323,'Plantilla publicacion'!$A$3:$M$490,11,0)</f>
        <v>2025-10-01</v>
      </c>
      <c r="L323" s="7" t="str">
        <f>VLOOKUP(B323,'Plantilla publicacion'!$A$3:$M$490,12,0)</f>
        <v>2025-10-31</v>
      </c>
      <c r="M323" s="58"/>
      <c r="N323" s="106" t="str">
        <f>VLOOKUP(B323,'Plantilla publicacion'!$A$3:$M$490,13,0)</f>
        <v>60-GRUPO DE TRABAJO DE GESTIÓN JUDICIAL ADSCRITO A LA OFICINA ASESORA JURÍDICA</v>
      </c>
    </row>
    <row r="324" spans="1:14" ht="25.5" x14ac:dyDescent="0.25">
      <c r="A324" s="13" t="str">
        <f>VLOOKUP(B324,'Plantilla publicacion'!$A$3:$B$490,2,0)</f>
        <v>Actividad propia</v>
      </c>
      <c r="B324" s="105" t="s">
        <v>699</v>
      </c>
      <c r="C324" s="200"/>
      <c r="D324" s="200">
        <f>VLOOKUP(B324,'Plantilla publicacion'!$A$3:$M$490,6,0)</f>
        <v>0</v>
      </c>
      <c r="E324" s="200"/>
      <c r="F324" s="200"/>
      <c r="G324" s="200" t="str">
        <f>VLOOKUP(B324,'Plantilla publicacion'!$A$3:$M$490,7,0)</f>
        <v>N/A</v>
      </c>
      <c r="H324" s="6" t="str">
        <f>VLOOKUP(B324,'Plantilla publicacion'!$A$3:$M$490,8,0)</f>
        <v>Formular proyecto de la Política de Prevención del Daño Antijurídico de acuerdo con los lineamientos de la ANDJE (Documento de formulación/único entregable)</v>
      </c>
      <c r="I324" s="6">
        <f>VLOOKUP(B324,'Plantilla publicacion'!$A$3:$M$490,9,0)</f>
        <v>1</v>
      </c>
      <c r="J324" s="6" t="str">
        <f>VLOOKUP(B324,'Plantilla publicacion'!$A$3:$M$490,10,0)</f>
        <v>Númerica</v>
      </c>
      <c r="K324" s="7" t="str">
        <f>VLOOKUP(B324,'Plantilla publicacion'!$A$3:$M$490,11,0)</f>
        <v>2025-11-04</v>
      </c>
      <c r="L324" s="7" t="str">
        <f>VLOOKUP(B324,'Plantilla publicacion'!$A$3:$M$490,12,0)</f>
        <v>2025-11-28</v>
      </c>
      <c r="M324" s="58"/>
      <c r="N324" s="106" t="str">
        <f>VLOOKUP(B324,'Plantilla publicacion'!$A$3:$M$490,13,0)</f>
        <v>60-GRUPO DE TRABAJO DE GESTIÓN JUDICIAL ADSCRITO A LA OFICINA ASESORA JURÍDICA</v>
      </c>
    </row>
    <row r="325" spans="1:14" ht="25.5" x14ac:dyDescent="0.25">
      <c r="A325" s="13" t="str">
        <f>VLOOKUP(B325,'Plantilla publicacion'!$A$3:$B$490,2,0)</f>
        <v>Actividad propia</v>
      </c>
      <c r="B325" s="105" t="s">
        <v>701</v>
      </c>
      <c r="C325" s="200"/>
      <c r="D325" s="200">
        <f>VLOOKUP(B325,'Plantilla publicacion'!$A$3:$M$490,6,0)</f>
        <v>0</v>
      </c>
      <c r="E325" s="200"/>
      <c r="F325" s="200"/>
      <c r="G325" s="200" t="str">
        <f>VLOOKUP(B325,'Plantilla publicacion'!$A$3:$M$490,7,0)</f>
        <v>N/A</v>
      </c>
      <c r="H325" s="6" t="str">
        <f>VLOOKUP(B325,'Plantilla publicacion'!$A$3:$M$490,8,0)</f>
        <v>Presentar la formulación de la Política de Prevención del Daño Antijurídico al Comité de Conciliación. (Acta del comité de conciliación y/o documento de la presentación)</v>
      </c>
      <c r="I325" s="6">
        <f>VLOOKUP(B325,'Plantilla publicacion'!$A$3:$M$490,9,0)</f>
        <v>1</v>
      </c>
      <c r="J325" s="6" t="str">
        <f>VLOOKUP(B325,'Plantilla publicacion'!$A$3:$M$490,10,0)</f>
        <v>Númerica</v>
      </c>
      <c r="K325" s="7" t="str">
        <f>VLOOKUP(B325,'Plantilla publicacion'!$A$3:$M$490,11,0)</f>
        <v>2025-12-01</v>
      </c>
      <c r="L325" s="7" t="str">
        <f>VLOOKUP(B325,'Plantilla publicacion'!$A$3:$M$490,12,0)</f>
        <v>2025-12-15</v>
      </c>
      <c r="M325" s="58"/>
      <c r="N325" s="106" t="str">
        <f>VLOOKUP(B325,'Plantilla publicacion'!$A$3:$M$490,13,0)</f>
        <v>60-GRUPO DE TRABAJO DE GESTIÓN JUDICIAL ADSCRITO A LA OFICINA ASESORA JURÍDICA</v>
      </c>
    </row>
    <row r="326" spans="1:14" ht="26.25" thickBot="1" x14ac:dyDescent="0.3">
      <c r="A326" s="13" t="str">
        <f>VLOOKUP(B326,'Plantilla publicacion'!$A$3:$B$490,2,0)</f>
        <v>Actividad propia</v>
      </c>
      <c r="B326" s="107" t="s">
        <v>703</v>
      </c>
      <c r="C326" s="201"/>
      <c r="D326" s="201">
        <f>VLOOKUP(B326,'Plantilla publicacion'!$A$3:$M$490,6,0)</f>
        <v>0</v>
      </c>
      <c r="E326" s="201"/>
      <c r="F326" s="201"/>
      <c r="G326" s="201" t="str">
        <f>VLOOKUP(B326,'Plantilla publicacion'!$A$3:$M$490,7,0)</f>
        <v>N/A</v>
      </c>
      <c r="H326" s="109" t="str">
        <f>VLOOKUP(B326,'Plantilla publicacion'!$A$3:$M$490,8,0)</f>
        <v>Enviar a la ANDJE la formulación de la Política de Prevención del Daño Antijurídico para aprobación. (Soporte de envío del documento a la ANDJE/único entregable)</v>
      </c>
      <c r="I326" s="109">
        <f>VLOOKUP(B326,'Plantilla publicacion'!$A$3:$M$490,9,0)</f>
        <v>1</v>
      </c>
      <c r="J326" s="109" t="str">
        <f>VLOOKUP(B326,'Plantilla publicacion'!$A$3:$M$490,10,0)</f>
        <v>Númerica</v>
      </c>
      <c r="K326" s="110" t="str">
        <f>VLOOKUP(B326,'Plantilla publicacion'!$A$3:$M$490,11,0)</f>
        <v>2025-12-16</v>
      </c>
      <c r="L326" s="110" t="str">
        <f>VLOOKUP(B326,'Plantilla publicacion'!$A$3:$M$490,12,0)</f>
        <v>2025-12-31</v>
      </c>
      <c r="M326" s="111"/>
      <c r="N326" s="112" t="str">
        <f>VLOOKUP(B326,'Plantilla publicacion'!$A$3:$M$490,13,0)</f>
        <v>60-GRUPO DE TRABAJO DE GESTIÓN JUDICIAL ADSCRITO A LA OFICINA ASESORA JURÍDICA</v>
      </c>
    </row>
    <row r="327" spans="1:14" s="12" customFormat="1" ht="25.5" x14ac:dyDescent="0.25">
      <c r="A327" s="5" t="str">
        <f>VLOOKUP(B327,'Plantilla publicacion'!$A$3:$B$490,2,0)</f>
        <v>Producto</v>
      </c>
      <c r="B327" s="15" t="s">
        <v>705</v>
      </c>
      <c r="C327" s="200" t="str">
        <f>VLOOKUP(B327,'Plantilla publicacion'!$A$3:$R$490,17,0)</f>
        <v>PND - 5-31-5-b- Convergencia regional - Entidades públicas territoriales y nacionales fortalecidas / PES - Transformación Institucional</v>
      </c>
      <c r="D327" s="200" t="str">
        <f>VLOOKUP(B327,'Plantilla publicacion'!$A$3:$M$490,6,0)</f>
        <v>56-Fortalecer la gestión de la información, el conocimiento y la innovación para optimizar la capacidad institucional</v>
      </c>
      <c r="E327" s="200"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200"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200" t="str">
        <f>VLOOKUP(B327,'Plantilla publicacion'!$A$3:$M$490,7,0)</f>
        <v>N/A</v>
      </c>
      <c r="H327" s="15" t="str">
        <f>VLOOKUP(B327,'Plantilla publicacion'!$A$3:$M$490,8,0)</f>
        <v>Equipo jurídico del Grupo de Gestión Judicial , fortalecido (Listas de asistencia y/o capturas de pantalla/único entregable)</v>
      </c>
      <c r="I327" s="15">
        <f>VLOOKUP(B327,'Plantilla publicacion'!$A$3:$M$490,9,0)</f>
        <v>2</v>
      </c>
      <c r="J327" s="15" t="str">
        <f>VLOOKUP(B327,'Plantilla publicacion'!$A$3:$M$490,10,0)</f>
        <v>Númerica</v>
      </c>
      <c r="K327" s="187" t="str">
        <f>VLOOKUP(B327,'Plantilla publicacion'!$A$3:$M$490,11,0)</f>
        <v>2025-01-27</v>
      </c>
      <c r="L327" s="187" t="str">
        <f>VLOOKUP(B327,'Plantilla publicacion'!$A$3:$M$490,12,0)</f>
        <v>2025-11-28</v>
      </c>
      <c r="M327" s="15" t="str">
        <f>IF(ISERROR(VLOOKUP(B327,'Plantilla publicacion'!$A$3:$P$490,16,0)),"NA",VLOOKUP(B327,'Plantilla publicacion'!$A$3:$P$490,16,0))</f>
        <v>PES_20230248 / PEI_20</v>
      </c>
      <c r="N327" s="15" t="str">
        <f>VLOOKUP(B327,'Plantilla publicacion'!$A$3:$M$490,13,0)</f>
        <v>60-GRUPO DE TRABAJO DE GESTIÓN JUDICIAL ADSCRITO A LA OFICINA ASESORA JURÍDICA</v>
      </c>
    </row>
    <row r="328" spans="1:14" ht="25.5" x14ac:dyDescent="0.25">
      <c r="A328" s="13" t="str">
        <f>VLOOKUP(B328,'Plantilla publicacion'!$A$3:$B$490,2,0)</f>
        <v>Actividad propia</v>
      </c>
      <c r="B328" s="6" t="s">
        <v>707</v>
      </c>
      <c r="C328" s="200"/>
      <c r="D328" s="200">
        <f>VLOOKUP(B328,'Plantilla publicacion'!$A$3:$M$490,6,0)</f>
        <v>0</v>
      </c>
      <c r="E328" s="200"/>
      <c r="F328" s="200"/>
      <c r="G328" s="200" t="str">
        <f>VLOOKUP(B328,'Plantilla publicacion'!$A$3:$M$490,7,0)</f>
        <v>N/A</v>
      </c>
      <c r="H328" s="6" t="str">
        <f>VLOOKUP(B328,'Plantilla publicacion'!$A$3:$M$490,8,0)</f>
        <v>Solicitar mediante correo electrónico a la ANDJE que se realicen dos jornadas de capacitación. (Correo electrónico a la ANDJE/único entregable)</v>
      </c>
      <c r="I328" s="6">
        <f>VLOOKUP(B328,'Plantilla publicacion'!$A$3:$M$490,9,0)</f>
        <v>1</v>
      </c>
      <c r="J328" s="6" t="str">
        <f>VLOOKUP(B328,'Plantilla publicacion'!$A$3:$M$490,10,0)</f>
        <v>Númerica</v>
      </c>
      <c r="K328" s="7" t="str">
        <f>VLOOKUP(B328,'Plantilla publicacion'!$A$3:$M$490,11,0)</f>
        <v>2025-01-27</v>
      </c>
      <c r="L328" s="7" t="str">
        <f>VLOOKUP(B328,'Plantilla publicacion'!$A$3:$M$490,12,0)</f>
        <v>2025-02-28</v>
      </c>
      <c r="M328" s="58"/>
      <c r="N328" s="17" t="str">
        <f>VLOOKUP(B328,'Plantilla publicacion'!$A$3:$M$490,13,0)</f>
        <v>60-GRUPO DE TRABAJO DE GESTIÓN JUDICIAL ADSCRITO A LA OFICINA ASESORA JURÍDICA</v>
      </c>
    </row>
    <row r="329" spans="1:14" ht="25.5" x14ac:dyDescent="0.25">
      <c r="A329" s="13" t="str">
        <f>VLOOKUP(B329,'Plantilla publicacion'!$A$3:$B$490,2,0)</f>
        <v>Actividad propia</v>
      </c>
      <c r="B329" s="6" t="s">
        <v>709</v>
      </c>
      <c r="C329" s="200"/>
      <c r="D329" s="200">
        <f>VLOOKUP(B329,'Plantilla publicacion'!$A$3:$M$490,6,0)</f>
        <v>0</v>
      </c>
      <c r="E329" s="200"/>
      <c r="F329" s="200"/>
      <c r="G329" s="200" t="str">
        <f>VLOOKUP(B329,'Plantilla publicacion'!$A$3:$M$490,7,0)</f>
        <v>N/A</v>
      </c>
      <c r="H329" s="6" t="str">
        <f>VLOOKUP(B329,'Plantilla publicacion'!$A$3:$M$490,8,0)</f>
        <v>Participar en capacitaciones desarrolladas por la Agencia Nacional de Defensa Jurídica del Estado (Capturas de pantalla de las capacitaciones y/o listado de asistencia)</v>
      </c>
      <c r="I329" s="6">
        <f>VLOOKUP(B329,'Plantilla publicacion'!$A$3:$M$490,9,0)</f>
        <v>2</v>
      </c>
      <c r="J329" s="6" t="str">
        <f>VLOOKUP(B329,'Plantilla publicacion'!$A$3:$M$490,10,0)</f>
        <v>Númerica</v>
      </c>
      <c r="K329" s="7" t="str">
        <f>VLOOKUP(B329,'Plantilla publicacion'!$A$3:$M$490,11,0)</f>
        <v>2025-03-03</v>
      </c>
      <c r="L329" s="7" t="str">
        <f>VLOOKUP(B329,'Plantilla publicacion'!$A$3:$M$490,12,0)</f>
        <v>2025-09-30</v>
      </c>
      <c r="M329" s="58"/>
      <c r="N329" s="17" t="str">
        <f>VLOOKUP(B329,'Plantilla publicacion'!$A$3:$M$490,13,0)</f>
        <v>60-GRUPO DE TRABAJO DE GESTIÓN JUDICIAL ADSCRITO A LA OFICINA ASESORA JURÍDICA</v>
      </c>
    </row>
    <row r="330" spans="1:14" ht="51.75" thickBot="1" x14ac:dyDescent="0.3">
      <c r="A330" s="13" t="str">
        <f>VLOOKUP(B330,'Plantilla publicacion'!$A$3:$B$490,2,0)</f>
        <v>Actividad propia</v>
      </c>
      <c r="B330" s="19" t="s">
        <v>710</v>
      </c>
      <c r="C330" s="200"/>
      <c r="D330" s="200">
        <f>VLOOKUP(B330,'Plantilla publicacion'!$A$3:$M$490,6,0)</f>
        <v>0</v>
      </c>
      <c r="E330" s="200"/>
      <c r="F330" s="200"/>
      <c r="G330" s="200" t="str">
        <f>VLOOKUP(B330,'Plantilla publicacion'!$A$3:$M$490,7,0)</f>
        <v>N/A</v>
      </c>
      <c r="H330" s="6" t="str">
        <f>VLOOKUP(B330,'Plantilla publicacion'!$A$3:$M$490,8,0)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0" s="6">
        <f>VLOOKUP(B330,'Plantilla publicacion'!$A$3:$M$490,9,0)</f>
        <v>2</v>
      </c>
      <c r="J330" s="6" t="str">
        <f>VLOOKUP(B330,'Plantilla publicacion'!$A$3:$M$490,10,0)</f>
        <v>Númerica</v>
      </c>
      <c r="K330" s="7" t="str">
        <f>VLOOKUP(B330,'Plantilla publicacion'!$A$3:$M$490,11,0)</f>
        <v>2025-04-01</v>
      </c>
      <c r="L330" s="7" t="str">
        <f>VLOOKUP(B330,'Plantilla publicacion'!$A$3:$M$490,12,0)</f>
        <v>2025-11-28</v>
      </c>
      <c r="M330" s="58"/>
      <c r="N330" s="17" t="str">
        <f>VLOOKUP(B330,'Plantilla publicacion'!$A$3:$M$490,13,0)</f>
        <v>60-GRUPO DE TRABAJO DE GESTIÓN JUDICIAL ADSCRITO A LA OFICINA ASESORA JURÍDICA</v>
      </c>
    </row>
    <row r="331" spans="1:14" ht="32.25" customHeight="1" thickBot="1" x14ac:dyDescent="0.3">
      <c r="A331" s="13" t="e">
        <f>VLOOKUP(B331,'Plantilla publicacion'!$A$3:$B$490,2,0)</f>
        <v>#N/A</v>
      </c>
      <c r="B331" s="247" t="s">
        <v>56</v>
      </c>
      <c r="C331" s="248"/>
      <c r="D331" s="248"/>
      <c r="E331" s="248"/>
      <c r="F331" s="248"/>
      <c r="G331" s="248"/>
      <c r="H331" s="248"/>
      <c r="I331" s="248"/>
      <c r="J331" s="248"/>
      <c r="K331" s="248"/>
      <c r="L331" s="248"/>
      <c r="M331" s="248"/>
      <c r="N331" s="249"/>
    </row>
    <row r="332" spans="1:14" ht="48" customHeight="1" thickBot="1" x14ac:dyDescent="0.3">
      <c r="B332" s="22" t="s">
        <v>484</v>
      </c>
      <c r="C332" s="23" t="s">
        <v>1547</v>
      </c>
      <c r="D332" s="23" t="s">
        <v>0</v>
      </c>
      <c r="E332" s="23" t="s">
        <v>1494</v>
      </c>
      <c r="F332" s="23" t="s">
        <v>1550</v>
      </c>
      <c r="G332" s="23" t="s">
        <v>1</v>
      </c>
      <c r="H332" s="23" t="s">
        <v>2</v>
      </c>
      <c r="I332" s="23" t="s">
        <v>3</v>
      </c>
      <c r="J332" s="23" t="s">
        <v>4</v>
      </c>
      <c r="K332" s="24" t="s">
        <v>5</v>
      </c>
      <c r="L332" s="24" t="s">
        <v>6</v>
      </c>
      <c r="M332" s="57" t="s">
        <v>1548</v>
      </c>
      <c r="N332" s="25" t="s">
        <v>7</v>
      </c>
    </row>
    <row r="333" spans="1:14" s="12" customFormat="1" ht="38.25" x14ac:dyDescent="0.25">
      <c r="A333" s="5" t="str">
        <f>VLOOKUP(B333,'Plantilla publicacion'!$A$3:$B$490,2,0)</f>
        <v>Producto</v>
      </c>
      <c r="B333" s="15" t="s">
        <v>798</v>
      </c>
      <c r="C333" s="227" t="str">
        <f>VLOOKUP(B333,'Plantilla publicacion'!$A$3:$R$490,17,0)</f>
        <v>PND - 5-31-5-b- Convergencia regional - Entidades públicas territoriales y nacionales fortalecidas / PES - Transformación Institucional</v>
      </c>
      <c r="D333" s="227" t="str">
        <f>VLOOKUP(B333,'Plantilla publicacion'!$A$3:$M$490,6,0)</f>
        <v>56-Fortalecer la gestión de la información, el conocimiento y la innovación para optimizar la capacidad institucional</v>
      </c>
      <c r="E333" s="227"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3" s="227"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3" s="227" t="str">
        <f>VLOOKUP(B333,'Plantilla publicacion'!$A$3:$M$490,7,0)</f>
        <v>N/A</v>
      </c>
      <c r="H333" s="15" t="str">
        <f>VLOOKUP(B333,'Plantilla publicacion'!$A$3:$M$490,8,0)</f>
        <v>Estrategia de divulgación de la herramienta “Buscador de Conceptos”, para promover la consulta por parte de los Grupos de Interés, ejecutada. (capturas de pantalla de la publicación de la campaña/único entregable)</v>
      </c>
      <c r="I333" s="15">
        <f>VLOOKUP(B333,'Plantilla publicacion'!$A$3:$M$490,9,0)</f>
        <v>1</v>
      </c>
      <c r="J333" s="15" t="str">
        <f>VLOOKUP(B333,'Plantilla publicacion'!$A$3:$M$490,10,0)</f>
        <v>Númerica</v>
      </c>
      <c r="K333" s="187" t="str">
        <f>VLOOKUP(B333,'Plantilla publicacion'!$A$3:$M$490,11,0)</f>
        <v>2025-01-27</v>
      </c>
      <c r="L333" s="187" t="str">
        <f>VLOOKUP(B333,'Plantilla publicacion'!$A$3:$M$490,12,0)</f>
        <v>2025-12-10</v>
      </c>
      <c r="M333" s="15">
        <f>IF(ISERROR(VLOOKUP(B333,'Plantilla publicacion'!$A$3:$P$490,16,0)),"NA",VLOOKUP(B333,'Plantilla publicacion'!$A$3:$P$490,16,0))</f>
        <v>0</v>
      </c>
      <c r="N333" s="15" t="str">
        <f>VLOOKUP(B333,'Plantilla publicacion'!$A$3:$M$490,13,0)</f>
        <v>73-GRUPO DE TRABAJO DE COMUNICACION;
13-GRUPO DE TRABAJO DE CONCEPTOS Y APOYO LEGAL</v>
      </c>
    </row>
    <row r="334" spans="1:14" ht="39.75" customHeight="1" x14ac:dyDescent="0.25">
      <c r="A334" s="13" t="str">
        <f>VLOOKUP(B334,'Plantilla publicacion'!$A$3:$B$490,2,0)</f>
        <v>Actividad propia</v>
      </c>
      <c r="B334" s="6" t="s">
        <v>801</v>
      </c>
      <c r="C334" s="200"/>
      <c r="D334" s="200">
        <f>VLOOKUP(B334,'Plantilla publicacion'!$A$3:$M$490,6,0)</f>
        <v>0</v>
      </c>
      <c r="E334" s="200"/>
      <c r="F334" s="200"/>
      <c r="G334" s="200" t="str">
        <f>VLOOKUP(B334,'Plantilla publicacion'!$A$3:$M$490,7,0)</f>
        <v>N/A</v>
      </c>
      <c r="H334" s="6" t="str">
        <f>VLOOKUP(B334,'Plantilla publicacion'!$A$3:$M$490,8,0)</f>
        <v>Elaborar y remitir al Grupo de Comunicaciones el Brief con la propuesta de la estrategia de divulgación del "Buscador de Conceptos" (Correo electrónico con Brief diligenciado / único entregable)</v>
      </c>
      <c r="I334" s="6">
        <f>VLOOKUP(B334,'Plantilla publicacion'!$A$3:$M$490,9,0)</f>
        <v>1</v>
      </c>
      <c r="J334" s="6" t="str">
        <f>VLOOKUP(B334,'Plantilla publicacion'!$A$3:$M$490,10,0)</f>
        <v>Númerica</v>
      </c>
      <c r="K334" s="7" t="str">
        <f>VLOOKUP(B334,'Plantilla publicacion'!$A$3:$M$490,11,0)</f>
        <v>2025-01-27</v>
      </c>
      <c r="L334" s="7" t="str">
        <f>VLOOKUP(B334,'Plantilla publicacion'!$A$3:$M$490,12,0)</f>
        <v>2025-02-28</v>
      </c>
      <c r="M334" s="58"/>
      <c r="N334" s="17" t="str">
        <f>VLOOKUP(B334,'Plantilla publicacion'!$A$3:$M$490,13,0)</f>
        <v>13-GRUPO DE TRABAJO DE CONCEPTOS Y APOYO LEGAL</v>
      </c>
    </row>
    <row r="335" spans="1:14" ht="39.75" customHeight="1" x14ac:dyDescent="0.25">
      <c r="A335" s="13" t="str">
        <f>VLOOKUP(B335,'Plantilla publicacion'!$A$3:$B$490,2,0)</f>
        <v>Actividad sin participaci�n</v>
      </c>
      <c r="B335" s="6" t="s">
        <v>803</v>
      </c>
      <c r="C335" s="200"/>
      <c r="D335" s="200">
        <f>VLOOKUP(B335,'Plantilla publicacion'!$A$3:$M$490,6,0)</f>
        <v>0</v>
      </c>
      <c r="E335" s="200"/>
      <c r="F335" s="200"/>
      <c r="G335" s="200" t="str">
        <f>VLOOKUP(B335,'Plantilla publicacion'!$A$3:$M$490,7,0)</f>
        <v>N/A</v>
      </c>
      <c r="H335" s="6" t="str">
        <f>VLOOKUP(B335,'Plantilla publicacion'!$A$3:$M$490,8,0)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35" s="6">
        <f>VLOOKUP(B335,'Plantilla publicacion'!$A$3:$M$490,9,0)</f>
        <v>1</v>
      </c>
      <c r="J335" s="6" t="str">
        <f>VLOOKUP(B335,'Plantilla publicacion'!$A$3:$M$490,10,0)</f>
        <v>Númerica</v>
      </c>
      <c r="K335" s="7" t="str">
        <f>VLOOKUP(B335,'Plantilla publicacion'!$A$3:$M$490,11,0)</f>
        <v>2025-03-03</v>
      </c>
      <c r="L335" s="7" t="str">
        <f>VLOOKUP(B335,'Plantilla publicacion'!$A$3:$M$490,12,0)</f>
        <v>2025-04-30</v>
      </c>
      <c r="M335" s="58"/>
      <c r="N335" s="17" t="str">
        <f>VLOOKUP(B335,'Plantilla publicacion'!$A$3:$M$490,13,0)</f>
        <v>73-GRUPO DE TRABAJO DE COMUNICACION</v>
      </c>
    </row>
    <row r="336" spans="1:14" ht="39.75" customHeight="1" thickBot="1" x14ac:dyDescent="0.3">
      <c r="A336" s="13" t="str">
        <f>VLOOKUP(B336,'Plantilla publicacion'!$A$3:$B$490,2,0)</f>
        <v>Actividad sin participaci�n</v>
      </c>
      <c r="B336" s="11" t="s">
        <v>805</v>
      </c>
      <c r="C336" s="200"/>
      <c r="D336" s="200">
        <f>VLOOKUP(B336,'Plantilla publicacion'!$A$3:$M$490,6,0)</f>
        <v>0</v>
      </c>
      <c r="E336" s="200"/>
      <c r="F336" s="200"/>
      <c r="G336" s="200" t="str">
        <f>VLOOKUP(B336,'Plantilla publicacion'!$A$3:$M$490,7,0)</f>
        <v>N/A</v>
      </c>
      <c r="H336" s="11" t="str">
        <f>VLOOKUP(B336,'Plantilla publicacion'!$A$3:$M$490,8,0)</f>
        <v>Ejecutar la estrategia de divulgación a través de los canales de comunicación d ela Entidad.  (capturas de pantalla de la publicación de estrategia de divulgación/único entregable)</v>
      </c>
      <c r="I336" s="11">
        <f>VLOOKUP(B336,'Plantilla publicacion'!$A$3:$M$490,9,0)</f>
        <v>1</v>
      </c>
      <c r="J336" s="11" t="str">
        <f>VLOOKUP(B336,'Plantilla publicacion'!$A$3:$M$490,10,0)</f>
        <v>Porcentual</v>
      </c>
      <c r="K336" s="113" t="str">
        <f>VLOOKUP(B336,'Plantilla publicacion'!$A$3:$M$490,11,0)</f>
        <v>2025-04-01</v>
      </c>
      <c r="L336" s="113" t="str">
        <f>VLOOKUP(B336,'Plantilla publicacion'!$A$3:$M$490,12,0)</f>
        <v>2025-12-10</v>
      </c>
      <c r="M336" s="114"/>
      <c r="N336" s="115" t="str">
        <f>VLOOKUP(B336,'Plantilla publicacion'!$A$3:$M$490,13,0)</f>
        <v>73-GRUPO DE TRABAJO DE COMUNICACION</v>
      </c>
    </row>
    <row r="337" spans="1:14" s="12" customFormat="1" ht="38.25" x14ac:dyDescent="0.25">
      <c r="A337" s="5" t="str">
        <f>VLOOKUP(B337,'Plantilla publicacion'!$A$3:$B$490,2,0)</f>
        <v>Producto</v>
      </c>
      <c r="B337" s="101" t="s">
        <v>808</v>
      </c>
      <c r="C337" s="199" t="str">
        <f>VLOOKUP(B337,'Plantilla publicacion'!$A$3:$R$490,17,0)</f>
        <v>PND - 5-31-5-b- Convergencia regional - Entidades públicas territoriales y nacionales fortalecidas / PES - Transformación Institucional</v>
      </c>
      <c r="D337" s="199" t="str">
        <f>VLOOKUP(B337,'Plantilla publicacion'!$A$3:$M$490,6,0)</f>
        <v>60-Fortalecer el Sistema Integral de Gestión Institucional en el marco del Modelo Integrado de Planeación y gestión para mejorar la prestación del servicio.</v>
      </c>
      <c r="E337" s="199"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7" s="199"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7" s="199" t="str">
        <f>VLOOKUP(B337,'Plantilla publicacion'!$A$3:$M$490,7,0)</f>
        <v>N/A</v>
      </c>
      <c r="H337" s="103" t="str">
        <f>VLOOKUP(B337,'Plantilla publicacion'!$A$3:$M$490,8,0)</f>
        <v>Proyecto(s) de acto(s) administrativo(s) a través del cual se ordenará la depuración normativa de la SIC, elaborado(s) y presentados (s) (Proyecto(s) de acto(s) de depuración elaborado(s)/único entregable)</v>
      </c>
      <c r="I337" s="103">
        <f>VLOOKUP(B337,'Plantilla publicacion'!$A$3:$M$490,9,0)</f>
        <v>100</v>
      </c>
      <c r="J337" s="103" t="str">
        <f>VLOOKUP(B337,'Plantilla publicacion'!$A$3:$M$490,10,0)</f>
        <v>Porcentual</v>
      </c>
      <c r="K337" s="188" t="str">
        <f>VLOOKUP(B337,'Plantilla publicacion'!$A$3:$M$490,11,0)</f>
        <v>2025-01-30</v>
      </c>
      <c r="L337" s="188" t="str">
        <f>VLOOKUP(B337,'Plantilla publicacion'!$A$3:$M$490,12,0)</f>
        <v>2025-07-11</v>
      </c>
      <c r="M337" s="103">
        <f>IF(ISERROR(VLOOKUP(B337,'Plantilla publicacion'!$A$3:$P$490,16,0)),"NA",VLOOKUP(B337,'Plantilla publicacion'!$A$3:$P$490,16,0))</f>
        <v>0</v>
      </c>
      <c r="N337" s="104" t="str">
        <f>VLOOKUP(B337,'Plantilla publicacion'!$A$3:$M$490,13,0)</f>
        <v>12-GRUPO DE TRABAJO DE REGULACIÓN</v>
      </c>
    </row>
    <row r="338" spans="1:14" ht="39.75" customHeight="1" x14ac:dyDescent="0.25">
      <c r="A338" s="13" t="str">
        <f>VLOOKUP(B338,'Plantilla publicacion'!$A$3:$B$490,2,0)</f>
        <v>Actividad propia</v>
      </c>
      <c r="B338" s="105" t="s">
        <v>810</v>
      </c>
      <c r="C338" s="200"/>
      <c r="D338" s="200">
        <f>VLOOKUP(B338,'Plantilla publicacion'!$A$3:$M$490,6,0)</f>
        <v>0</v>
      </c>
      <c r="E338" s="200"/>
      <c r="F338" s="200"/>
      <c r="G338" s="200" t="str">
        <f>VLOOKUP(B338,'Plantilla publicacion'!$A$3:$M$490,7,0)</f>
        <v>N/A</v>
      </c>
      <c r="H338" s="6" t="str">
        <f>VLOOKUP(B338,'Plantilla publicacion'!$A$3:$M$490,8,0)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8" s="6">
        <f>VLOOKUP(B338,'Plantilla publicacion'!$A$3:$M$490,9,0)</f>
        <v>1</v>
      </c>
      <c r="J338" s="6" t="str">
        <f>VLOOKUP(B338,'Plantilla publicacion'!$A$3:$M$490,10,0)</f>
        <v>Númerica</v>
      </c>
      <c r="K338" s="7" t="str">
        <f>VLOOKUP(B338,'Plantilla publicacion'!$A$3:$M$490,11,0)</f>
        <v>2025-01-30</v>
      </c>
      <c r="L338" s="7" t="str">
        <f>VLOOKUP(B338,'Plantilla publicacion'!$A$3:$M$490,12,0)</f>
        <v>2025-02-28</v>
      </c>
      <c r="M338" s="58"/>
      <c r="N338" s="106" t="str">
        <f>VLOOKUP(B338,'Plantilla publicacion'!$A$3:$M$490,13,0)</f>
        <v>12-GRUPO DE TRABAJO DE REGULACIÓN</v>
      </c>
    </row>
    <row r="339" spans="1:14" ht="39.75" customHeight="1" x14ac:dyDescent="0.25">
      <c r="A339" s="13" t="str">
        <f>VLOOKUP(B339,'Plantilla publicacion'!$A$3:$B$490,2,0)</f>
        <v>Actividad propia</v>
      </c>
      <c r="B339" s="105" t="s">
        <v>812</v>
      </c>
      <c r="C339" s="200"/>
      <c r="D339" s="200">
        <f>VLOOKUP(B339,'Plantilla publicacion'!$A$3:$M$490,6,0)</f>
        <v>0</v>
      </c>
      <c r="E339" s="200"/>
      <c r="F339" s="200"/>
      <c r="G339" s="200" t="str">
        <f>VLOOKUP(B339,'Plantilla publicacion'!$A$3:$M$490,7,0)</f>
        <v>N/A</v>
      </c>
      <c r="H339" s="6" t="str">
        <f>VLOOKUP(B339,'Plantilla publicacion'!$A$3:$M$490,8,0)</f>
        <v>Realizar consulta pública para identificar instrucciones o regulaciones de la Superintendencia, susceptibles de depuración  en el marco de la Ley 2085 de 2021. (Soporte de publicación en la página web de la Entidad / único entregable)</v>
      </c>
      <c r="I339" s="6">
        <f>VLOOKUP(B339,'Plantilla publicacion'!$A$3:$M$490,9,0)</f>
        <v>1</v>
      </c>
      <c r="J339" s="6" t="str">
        <f>VLOOKUP(B339,'Plantilla publicacion'!$A$3:$M$490,10,0)</f>
        <v>Númerica</v>
      </c>
      <c r="K339" s="7" t="str">
        <f>VLOOKUP(B339,'Plantilla publicacion'!$A$3:$M$490,11,0)</f>
        <v>2025-02-25</v>
      </c>
      <c r="L339" s="7" t="str">
        <f>VLOOKUP(B339,'Plantilla publicacion'!$A$3:$M$490,12,0)</f>
        <v>2025-03-25</v>
      </c>
      <c r="M339" s="58"/>
      <c r="N339" s="106" t="str">
        <f>VLOOKUP(B339,'Plantilla publicacion'!$A$3:$M$490,13,0)</f>
        <v>12-GRUPO DE TRABAJO DE REGULACIÓN</v>
      </c>
    </row>
    <row r="340" spans="1:14" ht="39.75" customHeight="1" x14ac:dyDescent="0.25">
      <c r="A340" s="13" t="str">
        <f>VLOOKUP(B340,'Plantilla publicacion'!$A$3:$B$490,2,0)</f>
        <v>Actividad propia</v>
      </c>
      <c r="B340" s="105" t="s">
        <v>814</v>
      </c>
      <c r="C340" s="200"/>
      <c r="D340" s="200">
        <f>VLOOKUP(B340,'Plantilla publicacion'!$A$3:$M$490,6,0)</f>
        <v>0</v>
      </c>
      <c r="E340" s="200"/>
      <c r="F340" s="200"/>
      <c r="G340" s="200" t="str">
        <f>VLOOKUP(B340,'Plantilla publicacion'!$A$3:$M$490,7,0)</f>
        <v>N/A</v>
      </c>
      <c r="H340" s="6" t="str">
        <f>VLOOKUP(B340,'Plantilla publicacion'!$A$3:$M$490,8,0)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0" s="6">
        <f>VLOOKUP(B340,'Plantilla publicacion'!$A$3:$M$490,9,0)</f>
        <v>1</v>
      </c>
      <c r="J340" s="6" t="str">
        <f>VLOOKUP(B340,'Plantilla publicacion'!$A$3:$M$490,10,0)</f>
        <v>Númerica</v>
      </c>
      <c r="K340" s="7" t="str">
        <f>VLOOKUP(B340,'Plantilla publicacion'!$A$3:$M$490,11,0)</f>
        <v>2025-02-25</v>
      </c>
      <c r="L340" s="7" t="str">
        <f>VLOOKUP(B340,'Plantilla publicacion'!$A$3:$M$490,12,0)</f>
        <v>2025-03-25</v>
      </c>
      <c r="M340" s="58"/>
      <c r="N340" s="106" t="str">
        <f>VLOOKUP(B340,'Plantilla publicacion'!$A$3:$M$490,13,0)</f>
        <v>12-GRUPO DE TRABAJO DE REGULACIÓN</v>
      </c>
    </row>
    <row r="341" spans="1:14" ht="39.75" customHeight="1" x14ac:dyDescent="0.25">
      <c r="A341" s="13" t="str">
        <f>VLOOKUP(B341,'Plantilla publicacion'!$A$3:$B$490,2,0)</f>
        <v>Actividad propia</v>
      </c>
      <c r="B341" s="105" t="s">
        <v>816</v>
      </c>
      <c r="C341" s="200"/>
      <c r="D341" s="200">
        <f>VLOOKUP(B341,'Plantilla publicacion'!$A$3:$M$490,6,0)</f>
        <v>0</v>
      </c>
      <c r="E341" s="200"/>
      <c r="F341" s="200"/>
      <c r="G341" s="200" t="str">
        <f>VLOOKUP(B341,'Plantilla publicacion'!$A$3:$M$490,7,0)</f>
        <v>N/A</v>
      </c>
      <c r="H341" s="6" t="str">
        <f>VLOOKUP(B341,'Plantilla publicacion'!$A$3:$M$490,8,0)</f>
        <v>Socializar con las Delegaturas los resultados de la consulta pública y priorizar los asuntos que puedan coadyuvar a la mejora  normativa  (Correo electrónico a las Delegaturas informando los resultados / único entregable)</v>
      </c>
      <c r="I341" s="6">
        <f>VLOOKUP(B341,'Plantilla publicacion'!$A$3:$M$490,9,0)</f>
        <v>1</v>
      </c>
      <c r="J341" s="6" t="str">
        <f>VLOOKUP(B341,'Plantilla publicacion'!$A$3:$M$490,10,0)</f>
        <v>Númerica</v>
      </c>
      <c r="K341" s="7" t="str">
        <f>VLOOKUP(B341,'Plantilla publicacion'!$A$3:$M$490,11,0)</f>
        <v>2025-03-26</v>
      </c>
      <c r="L341" s="7" t="str">
        <f>VLOOKUP(B341,'Plantilla publicacion'!$A$3:$M$490,12,0)</f>
        <v>2025-04-25</v>
      </c>
      <c r="M341" s="58"/>
      <c r="N341" s="106" t="str">
        <f>VLOOKUP(B341,'Plantilla publicacion'!$A$3:$M$490,13,0)</f>
        <v>12-GRUPO DE TRABAJO DE REGULACIÓN</v>
      </c>
    </row>
    <row r="342" spans="1:14" ht="39.75" customHeight="1" x14ac:dyDescent="0.25">
      <c r="A342" s="13" t="str">
        <f>VLOOKUP(B342,'Plantilla publicacion'!$A$3:$B$490,2,0)</f>
        <v>Actividad propia</v>
      </c>
      <c r="B342" s="105" t="s">
        <v>818</v>
      </c>
      <c r="C342" s="200"/>
      <c r="D342" s="200">
        <f>VLOOKUP(B342,'Plantilla publicacion'!$A$3:$M$490,6,0)</f>
        <v>0</v>
      </c>
      <c r="E342" s="200"/>
      <c r="F342" s="200"/>
      <c r="G342" s="200" t="str">
        <f>VLOOKUP(B342,'Plantilla publicacion'!$A$3:$M$490,7,0)</f>
        <v>N/A</v>
      </c>
      <c r="H342" s="6" t="str">
        <f>VLOOKUP(B342,'Plantilla publicacion'!$A$3:$M$490,8,0)</f>
        <v>Preparar proyecto(s) de acto(s) administrativo(s) a través del cual se ordenará la depuración normativa (Proyecto de acto/ único entregable)</v>
      </c>
      <c r="I342" s="6">
        <f>VLOOKUP(B342,'Plantilla publicacion'!$A$3:$M$490,9,0)</f>
        <v>1</v>
      </c>
      <c r="J342" s="6" t="str">
        <f>VLOOKUP(B342,'Plantilla publicacion'!$A$3:$M$490,10,0)</f>
        <v>Númerica</v>
      </c>
      <c r="K342" s="7" t="str">
        <f>VLOOKUP(B342,'Plantilla publicacion'!$A$3:$M$490,11,0)</f>
        <v>2025-04-28</v>
      </c>
      <c r="L342" s="7" t="str">
        <f>VLOOKUP(B342,'Plantilla publicacion'!$A$3:$M$490,12,0)</f>
        <v>2025-05-30</v>
      </c>
      <c r="M342" s="58"/>
      <c r="N342" s="106" t="str">
        <f>VLOOKUP(B342,'Plantilla publicacion'!$A$3:$M$490,13,0)</f>
        <v>12-GRUPO DE TRABAJO DE REGULACIÓN</v>
      </c>
    </row>
    <row r="343" spans="1:14" ht="39.75" customHeight="1" x14ac:dyDescent="0.25">
      <c r="A343" s="13" t="str">
        <f>VLOOKUP(B343,'Plantilla publicacion'!$A$3:$B$490,2,0)</f>
        <v>Actividad propia</v>
      </c>
      <c r="B343" s="105" t="s">
        <v>820</v>
      </c>
      <c r="C343" s="200"/>
      <c r="D343" s="200">
        <f>VLOOKUP(B343,'Plantilla publicacion'!$A$3:$M$490,6,0)</f>
        <v>0</v>
      </c>
      <c r="E343" s="200"/>
      <c r="F343" s="200"/>
      <c r="G343" s="200" t="str">
        <f>VLOOKUP(B343,'Plantilla publicacion'!$A$3:$M$490,7,0)</f>
        <v>N/A</v>
      </c>
      <c r="H343" s="6" t="str">
        <f>VLOOKUP(B343,'Plantilla publicacion'!$A$3:$M$490,8,0)</f>
        <v>Adelantar consulta pública  de proyecto(s) de acto(s) administrativo(s) a través del cual se ordenará la depuración normativa (Soporte de publicación en la página web de la Entidad / único entregable)</v>
      </c>
      <c r="I343" s="6">
        <f>VLOOKUP(B343,'Plantilla publicacion'!$A$3:$M$490,9,0)</f>
        <v>1</v>
      </c>
      <c r="J343" s="6" t="str">
        <f>VLOOKUP(B343,'Plantilla publicacion'!$A$3:$M$490,10,0)</f>
        <v>Númerica</v>
      </c>
      <c r="K343" s="7" t="str">
        <f>VLOOKUP(B343,'Plantilla publicacion'!$A$3:$M$490,11,0)</f>
        <v>2025-06-03</v>
      </c>
      <c r="L343" s="7" t="str">
        <f>VLOOKUP(B343,'Plantilla publicacion'!$A$3:$M$490,12,0)</f>
        <v>2025-06-20</v>
      </c>
      <c r="M343" s="58"/>
      <c r="N343" s="106" t="str">
        <f>VLOOKUP(B343,'Plantilla publicacion'!$A$3:$M$490,13,0)</f>
        <v>12-GRUPO DE TRABAJO DE REGULACIÓN</v>
      </c>
    </row>
    <row r="344" spans="1:14" ht="39.75" customHeight="1" thickBot="1" x14ac:dyDescent="0.3">
      <c r="A344" s="13" t="str">
        <f>VLOOKUP(B344,'Plantilla publicacion'!$A$3:$B$490,2,0)</f>
        <v>Actividad propia</v>
      </c>
      <c r="B344" s="107" t="s">
        <v>821</v>
      </c>
      <c r="C344" s="201"/>
      <c r="D344" s="201">
        <f>VLOOKUP(B344,'Plantilla publicacion'!$A$3:$M$490,6,0)</f>
        <v>0</v>
      </c>
      <c r="E344" s="201"/>
      <c r="F344" s="201"/>
      <c r="G344" s="201" t="str">
        <f>VLOOKUP(B344,'Plantilla publicacion'!$A$3:$M$490,7,0)</f>
        <v>N/A</v>
      </c>
      <c r="H344" s="109" t="str">
        <f>VLOOKUP(B344,'Plantilla publicacion'!$A$3:$M$490,8,0)</f>
        <v>Elaborar y presentar a la Superintendente,  la versión final del proyecto(s) de acto(s) administrativo(s) a través del cual se ordenará la depuración normativa (Proyecto de acto de depuración elaborado/único entregable)</v>
      </c>
      <c r="I344" s="109">
        <f>VLOOKUP(B344,'Plantilla publicacion'!$A$3:$M$490,9,0)</f>
        <v>1</v>
      </c>
      <c r="J344" s="109" t="str">
        <f>VLOOKUP(B344,'Plantilla publicacion'!$A$3:$M$490,10,0)</f>
        <v>Númerica</v>
      </c>
      <c r="K344" s="110" t="str">
        <f>VLOOKUP(B344,'Plantilla publicacion'!$A$3:$M$490,11,0)</f>
        <v>2025-06-24</v>
      </c>
      <c r="L344" s="110" t="str">
        <f>VLOOKUP(B344,'Plantilla publicacion'!$A$3:$M$490,12,0)</f>
        <v>2025-07-11</v>
      </c>
      <c r="M344" s="111"/>
      <c r="N344" s="112" t="str">
        <f>VLOOKUP(B344,'Plantilla publicacion'!$A$3:$M$490,13,0)</f>
        <v>12-GRUPO DE TRABAJO DE REGULACIÓN</v>
      </c>
    </row>
    <row r="345" spans="1:14" s="12" customFormat="1" ht="51" x14ac:dyDescent="0.25">
      <c r="A345" s="5" t="str">
        <f>VLOOKUP(B345,'Plantilla publicacion'!$A$3:$B$490,2,0)</f>
        <v>Producto</v>
      </c>
      <c r="B345" s="15" t="s">
        <v>870</v>
      </c>
      <c r="C345" s="200" t="str">
        <f>VLOOKUP(B345,'Plantilla publicacion'!$A$3:$R$490,17,0)</f>
        <v>PND - 5-31-5-b- Convergencia regional - Entidades públicas territoriales y nacionales fortalecidas / PES - Transformación Institucional</v>
      </c>
      <c r="D345" s="200" t="str">
        <f>VLOOKUP(B345,'Plantilla publicacion'!$A$3:$M$490,6,0)</f>
        <v>56-Fortalecer la gestión de la información, el conocimiento y la innovación para optimizar la capacidad institucional</v>
      </c>
      <c r="E345" s="200"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5" s="200"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5" s="200" t="str">
        <f>VLOOKUP(B345,'Plantilla publicacion'!$A$3:$M$490,7,0)</f>
        <v>FUNCIONAMIENTO</v>
      </c>
      <c r="H345" s="15" t="str">
        <f>VLOOKUP(B345,'Plantilla publicacion'!$A$3:$M$490,8,0)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45" s="15">
        <f>VLOOKUP(B345,'Plantilla publicacion'!$A$3:$M$490,9,0)</f>
        <v>1</v>
      </c>
      <c r="J345" s="15" t="str">
        <f>VLOOKUP(B345,'Plantilla publicacion'!$A$3:$M$490,10,0)</f>
        <v>Númerica</v>
      </c>
      <c r="K345" s="187" t="str">
        <f>VLOOKUP(B345,'Plantilla publicacion'!$A$3:$M$490,11,0)</f>
        <v>2025-02-03</v>
      </c>
      <c r="L345" s="187" t="str">
        <f>VLOOKUP(B345,'Plantilla publicacion'!$A$3:$M$490,12,0)</f>
        <v>2025-11-26</v>
      </c>
      <c r="M345" s="103">
        <f>IF(ISERROR(VLOOKUP(B345,'Plantilla publicacion'!$A$3:$P$490,16,0)),"NA",VLOOKUP(B345,'Plantilla publicacion'!$A$3:$P$490,16,0))</f>
        <v>0</v>
      </c>
      <c r="N345" s="15" t="str">
        <f>VLOOKUP(B345,'Plantilla publicacion'!$A$3:$M$490,13,0)</f>
        <v>7000-DESPACHO DEL SUPERINTENDENTE DELEGADO PARA LA PROTECCIÓN DE DATOS PERSONALES</v>
      </c>
    </row>
    <row r="346" spans="1:14" ht="39.75" customHeight="1" x14ac:dyDescent="0.25">
      <c r="A346" s="13" t="str">
        <f>VLOOKUP(B346,'Plantilla publicacion'!$A$3:$B$490,2,0)</f>
        <v>Actividad propia</v>
      </c>
      <c r="B346" s="6" t="s">
        <v>872</v>
      </c>
      <c r="C346" s="200"/>
      <c r="D346" s="200">
        <f>VLOOKUP(B346,'Plantilla publicacion'!$A$3:$M$490,6,0)</f>
        <v>0</v>
      </c>
      <c r="E346" s="200"/>
      <c r="F346" s="200"/>
      <c r="G346" s="200" t="str">
        <f>VLOOKUP(B346,'Plantilla publicacion'!$A$3:$M$490,7,0)</f>
        <v>N/A</v>
      </c>
      <c r="H346" s="6" t="str">
        <f>VLOOKUP(B346,'Plantilla publicacion'!$A$3:$M$490,8,0)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6" s="6">
        <f>VLOOKUP(B346,'Plantilla publicacion'!$A$3:$M$490,9,0)</f>
        <v>1</v>
      </c>
      <c r="J346" s="6" t="str">
        <f>VLOOKUP(B346,'Plantilla publicacion'!$A$3:$M$490,10,0)</f>
        <v>Númerica</v>
      </c>
      <c r="K346" s="7" t="str">
        <f>VLOOKUP(B346,'Plantilla publicacion'!$A$3:$M$490,11,0)</f>
        <v>2025-02-03</v>
      </c>
      <c r="L346" s="7" t="str">
        <f>VLOOKUP(B346,'Plantilla publicacion'!$A$3:$M$490,12,0)</f>
        <v>2025-05-12</v>
      </c>
      <c r="M346" s="58"/>
      <c r="N346" s="17" t="str">
        <f>VLOOKUP(B346,'Plantilla publicacion'!$A$3:$M$490,13,0)</f>
        <v>7000-DESPACHO DEL SUPERINTENDENTE DELEGADO PARA LA PROTECCIÓN DE DATOS PERSONALES</v>
      </c>
    </row>
    <row r="347" spans="1:14" ht="39.75" customHeight="1" x14ac:dyDescent="0.25">
      <c r="A347" s="13" t="str">
        <f>VLOOKUP(B347,'Plantilla publicacion'!$A$3:$B$490,2,0)</f>
        <v>Actividad propia</v>
      </c>
      <c r="B347" s="6" t="s">
        <v>874</v>
      </c>
      <c r="C347" s="200"/>
      <c r="D347" s="200">
        <f>VLOOKUP(B347,'Plantilla publicacion'!$A$3:$M$490,6,0)</f>
        <v>0</v>
      </c>
      <c r="E347" s="200"/>
      <c r="F347" s="200"/>
      <c r="G347" s="200" t="str">
        <f>VLOOKUP(B347,'Plantilla publicacion'!$A$3:$M$490,7,0)</f>
        <v>N/A</v>
      </c>
      <c r="H347" s="6" t="str">
        <f>VLOOKUP(B347,'Plantilla publicacion'!$A$3:$M$490,8,0)</f>
        <v>Elaborar documento con el desarrollo del estudio comparativo y un apartado de recomendaciones para la adopción o adaptación de dichas medidas en el marco regulatorio colombiano (Documento)</v>
      </c>
      <c r="I347" s="6">
        <f>VLOOKUP(B347,'Plantilla publicacion'!$A$3:$M$490,9,0)</f>
        <v>1</v>
      </c>
      <c r="J347" s="6" t="str">
        <f>VLOOKUP(B347,'Plantilla publicacion'!$A$3:$M$490,10,0)</f>
        <v>Númerica</v>
      </c>
      <c r="K347" s="7" t="str">
        <f>VLOOKUP(B347,'Plantilla publicacion'!$A$3:$M$490,11,0)</f>
        <v>2025-05-13</v>
      </c>
      <c r="L347" s="7" t="str">
        <f>VLOOKUP(B347,'Plantilla publicacion'!$A$3:$M$490,12,0)</f>
        <v>2025-10-17</v>
      </c>
      <c r="M347" s="58"/>
      <c r="N347" s="17" t="str">
        <f>VLOOKUP(B347,'Plantilla publicacion'!$A$3:$M$490,13,0)</f>
        <v>7000-DESPACHO DEL SUPERINTENDENTE DELEGADO PARA LA PROTECCIÓN DE DATOS PERSONALES</v>
      </c>
    </row>
    <row r="348" spans="1:14" ht="39.75" customHeight="1" thickBot="1" x14ac:dyDescent="0.3">
      <c r="A348" s="13" t="str">
        <f>VLOOKUP(B348,'Plantilla publicacion'!$A$3:$B$490,2,0)</f>
        <v>Actividad propia</v>
      </c>
      <c r="B348" s="11" t="s">
        <v>876</v>
      </c>
      <c r="C348" s="200"/>
      <c r="D348" s="200">
        <f>VLOOKUP(B348,'Plantilla publicacion'!$A$3:$M$490,6,0)</f>
        <v>0</v>
      </c>
      <c r="E348" s="200"/>
      <c r="F348" s="200"/>
      <c r="G348" s="200" t="str">
        <f>VLOOKUP(B348,'Plantilla publicacion'!$A$3:$M$490,7,0)</f>
        <v>N/A</v>
      </c>
      <c r="H348" s="11" t="str">
        <f>VLOOKUP(B348,'Plantilla publicacion'!$A$3:$M$490,8,0)</f>
        <v>Solicitar la publicación del documento con el propósito que entidades públicas y privadas conozcan los efectos de la Inteligencia Artificial (IA) al derecho en cuestión (Link de publicación)</v>
      </c>
      <c r="I348" s="11">
        <f>VLOOKUP(B348,'Plantilla publicacion'!$A$3:$M$490,9,0)</f>
        <v>1</v>
      </c>
      <c r="J348" s="11" t="str">
        <f>VLOOKUP(B348,'Plantilla publicacion'!$A$3:$M$490,10,0)</f>
        <v>Númerica</v>
      </c>
      <c r="K348" s="113" t="str">
        <f>VLOOKUP(B348,'Plantilla publicacion'!$A$3:$M$490,11,0)</f>
        <v>2025-10-17</v>
      </c>
      <c r="L348" s="113" t="str">
        <f>VLOOKUP(B348,'Plantilla publicacion'!$A$3:$M$490,12,0)</f>
        <v>2025-11-26</v>
      </c>
      <c r="M348" s="114"/>
      <c r="N348" s="115" t="str">
        <f>VLOOKUP(B348,'Plantilla publicacion'!$A$3:$M$490,13,0)</f>
        <v>7000-DESPACHO DEL SUPERINTENDENTE DELEGADO PARA LA PROTECCIÓN DE DATOS PERSONALES</v>
      </c>
    </row>
    <row r="349" spans="1:14" s="12" customFormat="1" ht="51" x14ac:dyDescent="0.25">
      <c r="A349" s="5" t="str">
        <f>VLOOKUP(B349,'Plantilla publicacion'!$A$3:$B$490,2,0)</f>
        <v>Producto</v>
      </c>
      <c r="B349" s="101" t="s">
        <v>1045</v>
      </c>
      <c r="C349" s="199" t="str">
        <f>VLOOKUP(B349,'Plantilla publicacion'!$A$3:$R$490,17,0)</f>
        <v>PND - 5-31-5-b- Convergencia regional - Entidades públicas territoriales y nacionales fortalecidas / PES - Transformación Institucional</v>
      </c>
      <c r="D349" s="199" t="str">
        <f>VLOOKUP(B349,'Plantilla publicacion'!$A$3:$M$490,6,0)</f>
        <v>60-Fortalecer el Sistema Integral de Gestión Institucional en el marco del Modelo Integrado de Planeación y gestión para mejorar la prestación del servicio.</v>
      </c>
      <c r="E349" s="199"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9" s="199"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9" s="199" t="str">
        <f>VLOOKUP(B349,'Plantilla publicacion'!$A$3:$M$490,7,0)</f>
        <v>N/A</v>
      </c>
      <c r="H349" s="103" t="str">
        <f>VLOOKUP(B349,'Plantilla publicacion'!$A$3:$M$490,8,0)</f>
        <v>Propuestas de modificación y actualización del Título X de la Circular Única de la Superintendencia de Industria y Comercio en materia de Propiedad Industrial, remitida al grupo de regulación (Propuestas de modificación enviadas por memorando)</v>
      </c>
      <c r="I349" s="103">
        <f>VLOOKUP(B349,'Plantilla publicacion'!$A$3:$M$490,9,0)</f>
        <v>2</v>
      </c>
      <c r="J349" s="103" t="str">
        <f>VLOOKUP(B349,'Plantilla publicacion'!$A$3:$M$490,10,0)</f>
        <v>Númerica</v>
      </c>
      <c r="K349" s="188" t="str">
        <f>VLOOKUP(B349,'Plantilla publicacion'!$A$3:$M$490,11,0)</f>
        <v>2025-01-20</v>
      </c>
      <c r="L349" s="188" t="str">
        <f>VLOOKUP(B349,'Plantilla publicacion'!$A$3:$M$490,12,0)</f>
        <v>2025-07-18</v>
      </c>
      <c r="M349" s="103">
        <f>IF(ISERROR(VLOOKUP(B349,'Plantilla publicacion'!$A$3:$P$490,16,0)),"NA",VLOOKUP(B349,'Plantilla publicacion'!$A$3:$P$490,16,0))</f>
        <v>0</v>
      </c>
      <c r="N349" s="104" t="str">
        <f>VLOOKUP(B349,'Plantilla publicacion'!$A$3:$M$490,13,0)</f>
        <v>2000-DESPACHO DEL SUPERINTENDENTE DELEGADO PARA LA PROPIEDAD INDUSTRIAL;
2010-DIRECCION DE SIGNOS DISTINTIVOS;
2020-DIRECCIÓN DE NUEVAS CREACIONES</v>
      </c>
    </row>
    <row r="350" spans="1:14" ht="25.5" x14ac:dyDescent="0.25">
      <c r="A350" s="13" t="str">
        <f>VLOOKUP(B350,'Plantilla publicacion'!$A$3:$B$490,2,0)</f>
        <v>Actividad sin participaci�n</v>
      </c>
      <c r="B350" s="105" t="s">
        <v>1047</v>
      </c>
      <c r="C350" s="200"/>
      <c r="D350" s="200">
        <f>VLOOKUP(B350,'Plantilla publicacion'!$A$3:$M$490,6,0)</f>
        <v>0</v>
      </c>
      <c r="E350" s="200"/>
      <c r="F350" s="200"/>
      <c r="G350" s="200" t="str">
        <f>VLOOKUP(B350,'Plantilla publicacion'!$A$3:$M$490,7,0)</f>
        <v>N/A</v>
      </c>
      <c r="H350" s="6" t="str">
        <f>VLOOKUP(B350,'Plantilla publicacion'!$A$3:$M$490,8,0)</f>
        <v>Identificar necesidades de regulación en materia de Propiedad Industrial para mejora de los trámites (Documento de identificación de necesidades elaborado)</v>
      </c>
      <c r="I350" s="6">
        <f>VLOOKUP(B350,'Plantilla publicacion'!$A$3:$M$490,9,0)</f>
        <v>2</v>
      </c>
      <c r="J350" s="6" t="str">
        <f>VLOOKUP(B350,'Plantilla publicacion'!$A$3:$M$490,10,0)</f>
        <v>Númerica</v>
      </c>
      <c r="K350" s="7" t="str">
        <f>VLOOKUP(B350,'Plantilla publicacion'!$A$3:$M$490,11,0)</f>
        <v>2025-01-20</v>
      </c>
      <c r="L350" s="7" t="str">
        <f>VLOOKUP(B350,'Plantilla publicacion'!$A$3:$M$490,12,0)</f>
        <v>2025-05-30</v>
      </c>
      <c r="M350" s="58"/>
      <c r="N350" s="106" t="str">
        <f>VLOOKUP(B350,'Plantilla publicacion'!$A$3:$M$490,13,0)</f>
        <v>2010-DIRECCION DE SIGNOS DISTINTIVOS;
2020-DIRECCIÓN DE NUEVAS CREACIONES</v>
      </c>
    </row>
    <row r="351" spans="1:14" ht="38.25" x14ac:dyDescent="0.25">
      <c r="A351" s="13" t="str">
        <f>VLOOKUP(B351,'Plantilla publicacion'!$A$3:$B$490,2,0)</f>
        <v>Actividad sin participaci�n</v>
      </c>
      <c r="B351" s="105" t="s">
        <v>1050</v>
      </c>
      <c r="C351" s="200"/>
      <c r="D351" s="200">
        <f>VLOOKUP(B351,'Plantilla publicacion'!$A$3:$M$490,6,0)</f>
        <v>0</v>
      </c>
      <c r="E351" s="200"/>
      <c r="F351" s="200"/>
      <c r="G351" s="200" t="str">
        <f>VLOOKUP(B351,'Plantilla publicacion'!$A$3:$M$490,7,0)</f>
        <v>N/A</v>
      </c>
      <c r="H351" s="6" t="str">
        <f>VLOOKUP(B351,'Plantilla publicacion'!$A$3:$M$490,8,0)</f>
        <v>Elaborar propuesta de modificación y actualización del Título X de la Circular Única de la Superintendencia de Industria y Comercio en materia de Nuevas Creaciones y  Signos Distintivos (Propuestas de modificación entregadas al Despacho de PI)</v>
      </c>
      <c r="I351" s="6">
        <f>VLOOKUP(B351,'Plantilla publicacion'!$A$3:$M$490,9,0)</f>
        <v>2</v>
      </c>
      <c r="J351" s="6" t="str">
        <f>VLOOKUP(B351,'Plantilla publicacion'!$A$3:$M$490,10,0)</f>
        <v>Númerica</v>
      </c>
      <c r="K351" s="7" t="str">
        <f>VLOOKUP(B351,'Plantilla publicacion'!$A$3:$M$490,11,0)</f>
        <v>2025-01-20</v>
      </c>
      <c r="L351" s="7" t="str">
        <f>VLOOKUP(B351,'Plantilla publicacion'!$A$3:$M$490,12,0)</f>
        <v>2025-05-30</v>
      </c>
      <c r="M351" s="58"/>
      <c r="N351" s="106" t="str">
        <f>VLOOKUP(B351,'Plantilla publicacion'!$A$3:$M$490,13,0)</f>
        <v>2010-DIRECCION DE SIGNOS DISTINTIVOS;
2020-DIRECCIÓN DE NUEVAS CREACIONES</v>
      </c>
    </row>
    <row r="352" spans="1:14" ht="51" x14ac:dyDescent="0.25">
      <c r="A352" s="13" t="str">
        <f>VLOOKUP(B352,'Plantilla publicacion'!$A$3:$B$490,2,0)</f>
        <v>Actividad propia</v>
      </c>
      <c r="B352" s="105" t="s">
        <v>1052</v>
      </c>
      <c r="C352" s="200"/>
      <c r="D352" s="200">
        <f>VLOOKUP(B352,'Plantilla publicacion'!$A$3:$M$490,6,0)</f>
        <v>0</v>
      </c>
      <c r="E352" s="200"/>
      <c r="F352" s="200"/>
      <c r="G352" s="200" t="str">
        <f>VLOOKUP(B352,'Plantilla publicacion'!$A$3:$M$490,7,0)</f>
        <v>N/A</v>
      </c>
      <c r="H352" s="6" t="str">
        <f>VLOOKUP(B352,'Plantilla publicacion'!$A$3:$M$490,8,0)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352" s="6">
        <f>VLOOKUP(B352,'Plantilla publicacion'!$A$3:$M$490,9,0)</f>
        <v>2</v>
      </c>
      <c r="J352" s="6" t="str">
        <f>VLOOKUP(B352,'Plantilla publicacion'!$A$3:$M$490,10,0)</f>
        <v>Númerica</v>
      </c>
      <c r="K352" s="7" t="str">
        <f>VLOOKUP(B352,'Plantilla publicacion'!$A$3:$M$490,11,0)</f>
        <v>2025-06-03</v>
      </c>
      <c r="L352" s="7" t="str">
        <f>VLOOKUP(B352,'Plantilla publicacion'!$A$3:$M$490,12,0)</f>
        <v>2025-06-27</v>
      </c>
      <c r="M352" s="58"/>
      <c r="N352" s="106" t="str">
        <f>VLOOKUP(B352,'Plantilla publicacion'!$A$3:$M$490,13,0)</f>
        <v>2000-DESPACHO DEL SUPERINTENDENTE DELEGADO PARA LA PROPIEDAD INDUSTRIAL</v>
      </c>
    </row>
    <row r="353" spans="1:14" ht="51.75" thickBot="1" x14ac:dyDescent="0.3">
      <c r="A353" s="13" t="str">
        <f>VLOOKUP(B353,'Plantilla publicacion'!$A$3:$B$490,2,0)</f>
        <v>Actividad propia</v>
      </c>
      <c r="B353" s="107" t="s">
        <v>1053</v>
      </c>
      <c r="C353" s="201"/>
      <c r="D353" s="201">
        <f>VLOOKUP(B353,'Plantilla publicacion'!$A$3:$M$490,6,0)</f>
        <v>0</v>
      </c>
      <c r="E353" s="201"/>
      <c r="F353" s="201"/>
      <c r="G353" s="201" t="str">
        <f>VLOOKUP(B353,'Plantilla publicacion'!$A$3:$M$490,7,0)</f>
        <v>N/A</v>
      </c>
      <c r="H353" s="109" t="str">
        <f>VLOOKUP(B353,'Plantilla publicacion'!$A$3:$M$490,8,0)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353" s="109">
        <f>VLOOKUP(B353,'Plantilla publicacion'!$A$3:$M$490,9,0)</f>
        <v>2</v>
      </c>
      <c r="J353" s="109" t="str">
        <f>VLOOKUP(B353,'Plantilla publicacion'!$A$3:$M$490,10,0)</f>
        <v>Númerica</v>
      </c>
      <c r="K353" s="110" t="str">
        <f>VLOOKUP(B353,'Plantilla publicacion'!$A$3:$M$490,11,0)</f>
        <v>2025-07-01</v>
      </c>
      <c r="L353" s="110" t="str">
        <f>VLOOKUP(B353,'Plantilla publicacion'!$A$3:$M$490,12,0)</f>
        <v>2025-07-18</v>
      </c>
      <c r="M353" s="111"/>
      <c r="N353" s="112" t="str">
        <f>VLOOKUP(B353,'Plantilla publicacion'!$A$3:$M$490,13,0)</f>
        <v>2000-DESPACHO DEL SUPERINTENDENTE DELEGADO PARA LA PROPIEDAD INDUSTRIAL</v>
      </c>
    </row>
    <row r="354" spans="1:14" s="12" customFormat="1" ht="25.5" x14ac:dyDescent="0.25">
      <c r="A354" s="5" t="str">
        <f>VLOOKUP(B354,'Plantilla publicacion'!$A$3:$B$490,2,0)</f>
        <v>Producto</v>
      </c>
      <c r="B354" s="15" t="s">
        <v>1173</v>
      </c>
      <c r="C354" s="200" t="str">
        <f>VLOOKUP(B354,'Plantilla publicacion'!$A$3:$R$490,17,0)</f>
        <v>PND - 4-04-1-c- Transformación productiva, internacionalización y acción climática - Políticas de competencia, consumidor e infraestructura de la calidad modernas / PES - Internacionalización</v>
      </c>
      <c r="D354" s="200" t="str">
        <f>VLOOKUP(B354,'Plantilla publicacion'!$A$3:$M$490,6,0)</f>
        <v>59-Generar sinergias con agentes nacionales e internacionales que permitan potenciar las capacidades de la SIC.</v>
      </c>
      <c r="E354" s="200"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F354" s="200"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G354" s="200" t="str">
        <f>VLOOKUP(B354,'Plantilla publicacion'!$A$3:$M$490,7,0)</f>
        <v>N/A</v>
      </c>
      <c r="H354" s="15" t="str">
        <f>VLOOKUP(B354,'Plantilla publicacion'!$A$3:$M$490,8,0)</f>
        <v>Reforma de la norma andina Decisión 608 de la CAN, con el objetivo de contribuir al desarrollo de un sistema normativo de protección de la libre competencia a nivel andino (Documento de revisión)</v>
      </c>
      <c r="I354" s="15">
        <f>VLOOKUP(B354,'Plantilla publicacion'!$A$3:$M$490,9,0)</f>
        <v>1</v>
      </c>
      <c r="J354" s="15" t="str">
        <f>VLOOKUP(B354,'Plantilla publicacion'!$A$3:$M$490,10,0)</f>
        <v>Númerica</v>
      </c>
      <c r="K354" s="187" t="str">
        <f>VLOOKUP(B354,'Plantilla publicacion'!$A$3:$M$490,11,0)</f>
        <v>2025-02-03</v>
      </c>
      <c r="L354" s="187" t="str">
        <f>VLOOKUP(B354,'Plantilla publicacion'!$A$3:$M$490,12,0)</f>
        <v>2025-12-19</v>
      </c>
      <c r="M354" s="15" t="str">
        <f>IF(ISERROR(VLOOKUP(B354,'Plantilla publicacion'!$A$3:$P$490,16,0)),"NA",VLOOKUP(B354,'Plantilla publicacion'!$A$3:$P$490,16,0))</f>
        <v>PND_6_Fortalecer institucionalmente la autoridad de competencia</v>
      </c>
      <c r="N354" s="15" t="str">
        <f>VLOOKUP(B354,'Plantilla publicacion'!$A$3:$M$490,13,0)</f>
        <v>1000-DESPACHO DEL SUPERINTENDENTE DELEGADO PARA LA PROTECCIÓN DE LA COMPETENCIA</v>
      </c>
    </row>
    <row r="355" spans="1:14" ht="38.25" x14ac:dyDescent="0.25">
      <c r="A355" s="13" t="str">
        <f>VLOOKUP(B355,'Plantilla publicacion'!$A$3:$B$490,2,0)</f>
        <v>Actividad propia</v>
      </c>
      <c r="B355" s="6" t="s">
        <v>1175</v>
      </c>
      <c r="C355" s="200"/>
      <c r="D355" s="200">
        <f>VLOOKUP(B355,'Plantilla publicacion'!$A$3:$M$490,6,0)</f>
        <v>0</v>
      </c>
      <c r="E355" s="200"/>
      <c r="F355" s="200"/>
      <c r="G355" s="200" t="str">
        <f>VLOOKUP(B355,'Plantilla publicacion'!$A$3:$M$490,7,0)</f>
        <v>N/A</v>
      </c>
      <c r="H355" s="6" t="str">
        <f>VLOOKUP(B355,'Plantilla publicacion'!$A$3:$M$490,8,0)</f>
        <v>Participar en las reuniones para discusión, aprobación y divulgación del articulado de la modificación a la Decisión 608 de la CAN.  (Listado de asistencia, captura de pantalla de la reunión o acta de discusión)</v>
      </c>
      <c r="I355" s="6">
        <f>VLOOKUP(B355,'Plantilla publicacion'!$A$3:$M$490,9,0)</f>
        <v>6</v>
      </c>
      <c r="J355" s="6" t="str">
        <f>VLOOKUP(B355,'Plantilla publicacion'!$A$3:$M$490,10,0)</f>
        <v>Númerica</v>
      </c>
      <c r="K355" s="7" t="str">
        <f>VLOOKUP(B355,'Plantilla publicacion'!$A$3:$M$490,11,0)</f>
        <v>2025-02-03</v>
      </c>
      <c r="L355" s="7" t="str">
        <f>VLOOKUP(B355,'Plantilla publicacion'!$A$3:$M$490,12,0)</f>
        <v>2025-11-28</v>
      </c>
      <c r="M355" s="58"/>
      <c r="N355" s="17" t="str">
        <f>VLOOKUP(B355,'Plantilla publicacion'!$A$3:$M$490,13,0)</f>
        <v>1000-DESPACHO DEL SUPERINTENDENTE DELEGADO PARA LA PROTECCIÓN DE LA COMPETENCIA</v>
      </c>
    </row>
    <row r="356" spans="1:14" ht="26.25" thickBot="1" x14ac:dyDescent="0.3">
      <c r="A356" s="13" t="str">
        <f>VLOOKUP(B356,'Plantilla publicacion'!$A$3:$B$490,2,0)</f>
        <v>Actividad propia</v>
      </c>
      <c r="B356" s="6" t="s">
        <v>1177</v>
      </c>
      <c r="C356" s="228"/>
      <c r="D356" s="228">
        <f>VLOOKUP(B356,'Plantilla publicacion'!$A$3:$M$490,6,0)</f>
        <v>0</v>
      </c>
      <c r="E356" s="228"/>
      <c r="F356" s="228"/>
      <c r="G356" s="228" t="str">
        <f>VLOOKUP(B356,'Plantilla publicacion'!$A$3:$M$490,7,0)</f>
        <v>N/A</v>
      </c>
      <c r="H356" s="6" t="str">
        <f>VLOOKUP(B356,'Plantilla publicacion'!$A$3:$M$490,8,0)</f>
        <v>Realizar la revisión de las modificaciones a la Decisión 608  (Documento de revisión)</v>
      </c>
      <c r="I356" s="6">
        <f>VLOOKUP(B356,'Plantilla publicacion'!$A$3:$M$490,9,0)</f>
        <v>1</v>
      </c>
      <c r="J356" s="6" t="str">
        <f>VLOOKUP(B356,'Plantilla publicacion'!$A$3:$M$490,10,0)</f>
        <v>Númerica</v>
      </c>
      <c r="K356" s="7" t="str">
        <f>VLOOKUP(B356,'Plantilla publicacion'!$A$3:$M$490,11,0)</f>
        <v>2025-08-01</v>
      </c>
      <c r="L356" s="7" t="str">
        <f>VLOOKUP(B356,'Plantilla publicacion'!$A$3:$M$490,12,0)</f>
        <v>2025-12-19</v>
      </c>
      <c r="M356" s="58"/>
      <c r="N356" s="17" t="str">
        <f>VLOOKUP(B356,'Plantilla publicacion'!$A$3:$M$490,13,0)</f>
        <v>1000-DESPACHO DEL SUPERINTENDENTE DELEGADO PARA LA PROTECCIÓN DE LA COMPETENCIA</v>
      </c>
    </row>
    <row r="357" spans="1:14" s="12" customFormat="1" ht="38.25" x14ac:dyDescent="0.25">
      <c r="A357" s="5" t="str">
        <f>VLOOKUP(B357,'Plantilla publicacion'!$A$3:$B$490,2,0)</f>
        <v>Producto</v>
      </c>
      <c r="B357" s="15" t="s">
        <v>1252</v>
      </c>
      <c r="C357" s="243" t="str">
        <f>VLOOKUP(B357,'Plantilla publicacion'!$A$3:$R$490,17,0)</f>
        <v>PND - 4-04-1-c- Transformación productiva, internacionalización y acción climática - Políticas de competencia, consumidor e infraestructura de la calidad modernas / PES - Reindustrialización</v>
      </c>
      <c r="D357" s="243" t="str">
        <f>VLOOKUP(B357,'Plantilla publicacion'!$A$3:$M$490,6,0)</f>
        <v>58-Promover el enfoque preventivo, diferencial y territorial en el que hacer misional de la entidad</v>
      </c>
      <c r="E357" s="243"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243"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243" t="str">
        <f>VLOOKUP(B357,'Plantilla publicacion'!$A$3:$M$490,7,0)</f>
        <v>C-3503-0200-0016-40401c</v>
      </c>
      <c r="H357" s="15" t="str">
        <f>VLOOKUP(B357,'Plantilla publicacion'!$A$3:$M$490,8,0)</f>
        <v>Proyecto de Reglamento Técnico Metrológico de Medidores de Agua de uso residencial</v>
      </c>
      <c r="I357" s="15">
        <f>VLOOKUP(B357,'Plantilla publicacion'!$A$3:$M$490,9,0)</f>
        <v>100</v>
      </c>
      <c r="J357" s="15" t="str">
        <f>VLOOKUP(B357,'Plantilla publicacion'!$A$3:$M$490,10,0)</f>
        <v>Porcentual</v>
      </c>
      <c r="K357" s="187" t="str">
        <f>VLOOKUP(B357,'Plantilla publicacion'!$A$3:$M$490,11,0)</f>
        <v>2025-02-03</v>
      </c>
      <c r="L357" s="187" t="str">
        <f>VLOOKUP(B357,'Plantilla publicacion'!$A$3:$M$490,12,0)</f>
        <v>2025-10-17</v>
      </c>
      <c r="M357" s="103" t="str">
        <f>IF(ISERROR(VLOOKUP(B357,'Plantilla publicacion'!$A$3:$P$490,16,0)),"NA",VLOOKUP(B357,'Plantilla publicacion'!$A$3:$P$490,16,0))</f>
        <v xml:space="preserve">PND_9_Ampliar los instrumentos de prevención / PND_18_Fortalecer institucionalmente el Subsistema Nacional de la Calidad </v>
      </c>
      <c r="N357" s="15" t="str">
        <f>VLOOKUP(B357,'Plantilla publicacion'!$A$3:$M$490,13,0)</f>
        <v>6000-DESPACHO DEL SUPERINTENDENTE DELEGADO PARA EL CONTROL Y VERIFICACIÓN DE REGLAMENTOS TÉCNICOS Y METROLOGÍA LEGAL</v>
      </c>
    </row>
    <row r="358" spans="1:14" ht="51" x14ac:dyDescent="0.25">
      <c r="A358" s="13" t="str">
        <f>VLOOKUP(B358,'Plantilla publicacion'!$A$3:$B$490,2,0)</f>
        <v>Actividad propia</v>
      </c>
      <c r="B358" s="6" t="s">
        <v>1254</v>
      </c>
      <c r="C358" s="200"/>
      <c r="D358" s="200">
        <f>VLOOKUP(B358,'Plantilla publicacion'!$A$3:$M$490,6,0)</f>
        <v>0</v>
      </c>
      <c r="E358" s="200"/>
      <c r="F358" s="200"/>
      <c r="G358" s="200" t="str">
        <f>VLOOKUP(B358,'Plantilla publicacion'!$A$3:$M$490,7,0)</f>
        <v>N/A</v>
      </c>
      <c r="H358" s="6" t="str">
        <f>VLOOKUP(B358,'Plantilla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8" s="6">
        <f>VLOOKUP(B358,'Plantilla publicacion'!$A$3:$M$490,9,0)</f>
        <v>1</v>
      </c>
      <c r="J358" s="6" t="str">
        <f>VLOOKUP(B358,'Plantilla publicacion'!$A$3:$M$490,10,0)</f>
        <v>Númerica</v>
      </c>
      <c r="K358" s="7" t="str">
        <f>VLOOKUP(B358,'Plantilla publicacion'!$A$3:$M$490,11,0)</f>
        <v>2025-02-03</v>
      </c>
      <c r="L358" s="7" t="str">
        <f>VLOOKUP(B358,'Plantilla publicacion'!$A$3:$M$490,12,0)</f>
        <v>2025-03-14</v>
      </c>
      <c r="M358" s="58"/>
      <c r="N358" s="17" t="str">
        <f>VLOOKUP(B358,'Plantilla publicacion'!$A$3:$M$490,13,0)</f>
        <v>6000-DESPACHO DEL SUPERINTENDENTE DELEGADO PARA EL CONTROL Y VERIFICACIÓN DE REGLAMENTOS TÉCNICOS Y METROLOGÍA LEGAL</v>
      </c>
    </row>
    <row r="359" spans="1:14" ht="38.25" x14ac:dyDescent="0.25">
      <c r="A359" s="13" t="str">
        <f>VLOOKUP(B359,'Plantilla publicacion'!$A$3:$B$490,2,0)</f>
        <v>Actividad propia</v>
      </c>
      <c r="B359" s="6" t="s">
        <v>1256</v>
      </c>
      <c r="C359" s="200"/>
      <c r="D359" s="200">
        <f>VLOOKUP(B359,'Plantilla publicacion'!$A$3:$M$490,6,0)</f>
        <v>0</v>
      </c>
      <c r="E359" s="200"/>
      <c r="F359" s="200"/>
      <c r="G359" s="200" t="str">
        <f>VLOOKUP(B359,'Plantilla publicacion'!$A$3:$M$490,7,0)</f>
        <v>N/A</v>
      </c>
      <c r="H359" s="6" t="str">
        <f>VLOOKUP(B359,'Plantilla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59" s="6">
        <f>VLOOKUP(B359,'Plantilla publicacion'!$A$3:$M$490,9,0)</f>
        <v>1</v>
      </c>
      <c r="J359" s="6" t="str">
        <f>VLOOKUP(B359,'Plantilla publicacion'!$A$3:$M$490,10,0)</f>
        <v>Númerica</v>
      </c>
      <c r="K359" s="7" t="str">
        <f>VLOOKUP(B359,'Plantilla publicacion'!$A$3:$M$490,11,0)</f>
        <v>2025-03-17</v>
      </c>
      <c r="L359" s="7" t="str">
        <f>VLOOKUP(B359,'Plantilla publicacion'!$A$3:$M$490,12,0)</f>
        <v>2025-04-04</v>
      </c>
      <c r="M359" s="58"/>
      <c r="N359" s="17" t="str">
        <f>VLOOKUP(B359,'Plantilla publicacion'!$A$3:$M$490,13,0)</f>
        <v>6000-DESPACHO DEL SUPERINTENDENTE DELEGADO PARA EL CONTROL Y VERIFICACIÓN DE REGLAMENTOS TÉCNICOS Y METROLOGÍA LEGAL</v>
      </c>
    </row>
    <row r="360" spans="1:14" ht="63.75" x14ac:dyDescent="0.25">
      <c r="A360" s="13" t="str">
        <f>VLOOKUP(B360,'Plantilla publicacion'!$A$3:$B$490,2,0)</f>
        <v>Actividad propia</v>
      </c>
      <c r="B360" s="6" t="s">
        <v>1258</v>
      </c>
      <c r="C360" s="200"/>
      <c r="D360" s="200">
        <f>VLOOKUP(B360,'Plantilla publicacion'!$A$3:$M$490,6,0)</f>
        <v>0</v>
      </c>
      <c r="E360" s="200"/>
      <c r="F360" s="200"/>
      <c r="G360" s="200" t="str">
        <f>VLOOKUP(B360,'Plantilla publicacion'!$A$3:$M$490,7,0)</f>
        <v>N/A</v>
      </c>
      <c r="H360" s="6" t="str">
        <f>VLOOKUP(B360,'Plantilla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0" s="6">
        <f>VLOOKUP(B360,'Plantilla publicacion'!$A$3:$M$490,9,0)</f>
        <v>1</v>
      </c>
      <c r="J360" s="6" t="str">
        <f>VLOOKUP(B360,'Plantilla publicacion'!$A$3:$M$490,10,0)</f>
        <v>Númerica</v>
      </c>
      <c r="K360" s="7" t="str">
        <f>VLOOKUP(B360,'Plantilla publicacion'!$A$3:$M$490,11,0)</f>
        <v>2025-04-07</v>
      </c>
      <c r="L360" s="7" t="str">
        <f>VLOOKUP(B360,'Plantilla publicacion'!$A$3:$M$490,12,0)</f>
        <v>2025-05-02</v>
      </c>
      <c r="M360" s="58"/>
      <c r="N360" s="17" t="str">
        <f>VLOOKUP(B360,'Plantilla publicacion'!$A$3:$M$490,13,0)</f>
        <v>6000-DESPACHO DEL SUPERINTENDENTE DELEGADO PARA EL CONTROL Y VERIFICACIÓN DE REGLAMENTOS TÉCNICOS Y METROLOGÍA LEGAL</v>
      </c>
    </row>
    <row r="361" spans="1:14" ht="38.25" x14ac:dyDescent="0.25">
      <c r="A361" s="13" t="str">
        <f>VLOOKUP(B361,'Plantilla publicacion'!$A$3:$B$490,2,0)</f>
        <v>Actividad propia</v>
      </c>
      <c r="B361" s="6" t="s">
        <v>1260</v>
      </c>
      <c r="C361" s="200"/>
      <c r="D361" s="200">
        <f>VLOOKUP(B361,'Plantilla publicacion'!$A$3:$M$490,6,0)</f>
        <v>0</v>
      </c>
      <c r="E361" s="200"/>
      <c r="F361" s="200"/>
      <c r="G361" s="200" t="str">
        <f>VLOOKUP(B361,'Plantilla publicacion'!$A$3:$M$490,7,0)</f>
        <v>N/A</v>
      </c>
      <c r="H361" s="6" t="str">
        <f>VLOOKUP(B361,'Plantilla publicacion'!$A$3:$M$490,8,0)</f>
        <v>Remitir el proyecto de acto administrativo a abogacía de la competencia. (correo electrónico de remisión (o memo de traslado) y proyecto de acto administrativo  / Único entregable)</v>
      </c>
      <c r="I361" s="6">
        <f>VLOOKUP(B361,'Plantilla publicacion'!$A$3:$M$490,9,0)</f>
        <v>1</v>
      </c>
      <c r="J361" s="6" t="str">
        <f>VLOOKUP(B361,'Plantilla publicacion'!$A$3:$M$490,10,0)</f>
        <v>Númerica</v>
      </c>
      <c r="K361" s="7" t="str">
        <f>VLOOKUP(B361,'Plantilla publicacion'!$A$3:$M$490,11,0)</f>
        <v>2025-05-05</v>
      </c>
      <c r="L361" s="7" t="str">
        <f>VLOOKUP(B361,'Plantilla publicacion'!$A$3:$M$490,12,0)</f>
        <v>2025-05-23</v>
      </c>
      <c r="M361" s="58"/>
      <c r="N361" s="17" t="str">
        <f>VLOOKUP(B361,'Plantilla publicacion'!$A$3:$M$490,13,0)</f>
        <v>6000-DESPACHO DEL SUPERINTENDENTE DELEGADO PARA EL CONTROL Y VERIFICACIÓN DE REGLAMENTOS TÉCNICOS Y METROLOGÍA LEGAL</v>
      </c>
    </row>
    <row r="362" spans="1:14" ht="39" thickBot="1" x14ac:dyDescent="0.3">
      <c r="A362" s="13" t="str">
        <f>VLOOKUP(B362,'Plantilla publicacion'!$A$3:$B$490,2,0)</f>
        <v>Actividad propia</v>
      </c>
      <c r="B362" s="11" t="s">
        <v>1262</v>
      </c>
      <c r="C362" s="200"/>
      <c r="D362" s="200">
        <f>VLOOKUP(B362,'Plantilla publicacion'!$A$3:$M$490,6,0)</f>
        <v>0</v>
      </c>
      <c r="E362" s="200"/>
      <c r="F362" s="200"/>
      <c r="G362" s="200" t="str">
        <f>VLOOKUP(B362,'Plantilla publicacion'!$A$3:$M$490,7,0)</f>
        <v>N/A</v>
      </c>
      <c r="H362" s="11" t="str">
        <f>VLOOKUP(B362,'Plantilla publicacion'!$A$3:$M$490,8,0)</f>
        <v>Ajustar el proyecto de acto administrativo acorde con comentarios, si hubiere lugar y enviar al Grupo de regulación para su expedición. (Correo electrónico de remisión y proyecto de acto administrativo ajustado / Único entregable)</v>
      </c>
      <c r="I362" s="11">
        <f>VLOOKUP(B362,'Plantilla publicacion'!$A$3:$M$490,9,0)</f>
        <v>1</v>
      </c>
      <c r="J362" s="11" t="str">
        <f>VLOOKUP(B362,'Plantilla publicacion'!$A$3:$M$490,10,0)</f>
        <v>Númerica</v>
      </c>
      <c r="K362" s="113" t="str">
        <f>VLOOKUP(B362,'Plantilla publicacion'!$A$3:$M$490,11,0)</f>
        <v>2025-06-20</v>
      </c>
      <c r="L362" s="113" t="str">
        <f>VLOOKUP(B362,'Plantilla publicacion'!$A$3:$M$490,12,0)</f>
        <v>2025-10-17</v>
      </c>
      <c r="M362" s="114"/>
      <c r="N362" s="115" t="str">
        <f>VLOOKUP(B362,'Plantilla publicacion'!$A$3:$M$490,13,0)</f>
        <v>6000-DESPACHO DEL SUPERINTENDENTE DELEGADO PARA EL CONTROL Y VERIFICACIÓN DE REGLAMENTOS TÉCNICOS Y METROLOGÍA LEGAL</v>
      </c>
    </row>
    <row r="363" spans="1:14" s="12" customFormat="1" ht="38.25" x14ac:dyDescent="0.25">
      <c r="A363" s="5" t="str">
        <f>VLOOKUP(B363,'Plantilla publicacion'!$A$3:$B$490,2,0)</f>
        <v>Producto</v>
      </c>
      <c r="B363" s="101" t="s">
        <v>1263</v>
      </c>
      <c r="C363" s="199" t="str">
        <f>VLOOKUP(B363,'Plantilla publicacion'!$A$3:$R$490,17,0)</f>
        <v>PND - 4-04-1-c- Transformación productiva, internacionalización y acción climática - Políticas de competencia, consumidor e infraestructura de la calidad modernas / PES - Reindustrialización</v>
      </c>
      <c r="D363" s="244" t="str">
        <f>VLOOKUP(B363,'Plantilla publicacion'!$A$3:$M$490,6,0)</f>
        <v>58-Promover el enfoque preventivo, diferencial y territorial en el que hacer misional de la entidad</v>
      </c>
      <c r="E363" s="199"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3" s="199"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3" s="199" t="str">
        <f>VLOOKUP(B363,'Plantilla publicacion'!$A$3:$M$490,7,0)</f>
        <v>C-3503-0200-0016-40401c</v>
      </c>
      <c r="H363" s="103" t="str">
        <f>VLOOKUP(B363,'Plantilla publicacion'!$A$3:$M$490,8,0)</f>
        <v>Proyecto de Reglamento Técnico Metrológico de Medidores de Gas de uso residencial</v>
      </c>
      <c r="I363" s="103">
        <f>VLOOKUP(B363,'Plantilla publicacion'!$A$3:$M$490,9,0)</f>
        <v>85</v>
      </c>
      <c r="J363" s="103" t="str">
        <f>VLOOKUP(B363,'Plantilla publicacion'!$A$3:$M$490,10,0)</f>
        <v>Porcentual</v>
      </c>
      <c r="K363" s="188" t="str">
        <f>VLOOKUP(B363,'Plantilla publicacion'!$A$3:$M$490,11,0)</f>
        <v>2025-02-19</v>
      </c>
      <c r="L363" s="188" t="str">
        <f>VLOOKUP(B363,'Plantilla publicacion'!$A$3:$M$490,12,0)</f>
        <v>2025-10-31</v>
      </c>
      <c r="M363" s="103" t="str">
        <f>IF(ISERROR(VLOOKUP(B363,'Plantilla publicacion'!$A$3:$P$490,16,0)),"NA",VLOOKUP(B363,'Plantilla publicacion'!$A$3:$P$490,16,0))</f>
        <v xml:space="preserve">PND_9_Ampliar los instrumentos de prevención / PND_18_Fortalecer institucionalmente el Subsistema Nacional de la Calidad </v>
      </c>
      <c r="N363" s="104" t="str">
        <f>VLOOKUP(B363,'Plantilla publicacion'!$A$3:$M$490,13,0)</f>
        <v>6000-DESPACHO DEL SUPERINTENDENTE DELEGADO PARA EL CONTROL Y VERIFICACIÓN DE REGLAMENTOS TÉCNICOS Y METROLOGÍA LEGAL</v>
      </c>
    </row>
    <row r="364" spans="1:14" ht="38.25" x14ac:dyDescent="0.25">
      <c r="A364" s="13" t="str">
        <f>VLOOKUP(B364,'Plantilla publicacion'!$A$3:$B$490,2,0)</f>
        <v>Actividad propia</v>
      </c>
      <c r="B364" s="105" t="s">
        <v>1265</v>
      </c>
      <c r="C364" s="200"/>
      <c r="D364" s="245">
        <f>VLOOKUP(B364,'Plantilla publicacion'!$A$3:$M$490,6,0)</f>
        <v>0</v>
      </c>
      <c r="E364" s="200"/>
      <c r="F364" s="200"/>
      <c r="G364" s="200" t="str">
        <f>VLOOKUP(B364,'Plantilla publicacion'!$A$3:$M$490,7,0)</f>
        <v>N/A</v>
      </c>
      <c r="H364" s="6" t="str">
        <f>VLOOKUP(B364,'Plantilla publicacion'!$A$3:$M$490,8,0)</f>
        <v>Enviar proyecto de resolución al Grupo de Regulación para revisión. (Correo electrónico de remisión y proyecto de acto administrativo / Único entregable)</v>
      </c>
      <c r="I364" s="6">
        <f>VLOOKUP(B364,'Plantilla publicacion'!$A$3:$M$490,9,0)</f>
        <v>1</v>
      </c>
      <c r="J364" s="6" t="str">
        <f>VLOOKUP(B364,'Plantilla publicacion'!$A$3:$M$490,10,0)</f>
        <v>Númerica</v>
      </c>
      <c r="K364" s="7" t="str">
        <f>VLOOKUP(B364,'Plantilla publicacion'!$A$3:$M$490,11,0)</f>
        <v>2025-02-19</v>
      </c>
      <c r="L364" s="7" t="str">
        <f>VLOOKUP(B364,'Plantilla publicacion'!$A$3:$M$490,12,0)</f>
        <v>2025-03-05</v>
      </c>
      <c r="M364" s="58"/>
      <c r="N364" s="106" t="str">
        <f>VLOOKUP(B364,'Plantilla publicacion'!$A$3:$M$490,13,0)</f>
        <v>6000-DESPACHO DEL SUPERINTENDENTE DELEGADO PARA EL CONTROL Y VERIFICACIÓN DE REGLAMENTOS TÉCNICOS Y METROLOGÍA LEGAL</v>
      </c>
    </row>
    <row r="365" spans="1:14" ht="38.25" x14ac:dyDescent="0.25">
      <c r="A365" s="13" t="str">
        <f>VLOOKUP(B365,'Plantilla publicacion'!$A$3:$B$490,2,0)</f>
        <v>Actividad propia</v>
      </c>
      <c r="B365" s="105" t="s">
        <v>1267</v>
      </c>
      <c r="C365" s="200"/>
      <c r="D365" s="245">
        <f>VLOOKUP(B365,'Plantilla publicacion'!$A$3:$M$490,6,0)</f>
        <v>0</v>
      </c>
      <c r="E365" s="200"/>
      <c r="F365" s="200"/>
      <c r="G365" s="200" t="str">
        <f>VLOOKUP(B365,'Plantilla publicacion'!$A$3:$M$490,7,0)</f>
        <v>N/A</v>
      </c>
      <c r="H365" s="6" t="str">
        <f>VLOOKUP(B365,'Plantilla publicacion'!$A$3:$M$490,8,0)</f>
        <v>Revisar jurídicamente el proyecto de resolución y enviarlo a la dependencia solicitante. (Proyecto de resolución con observaciones y memorando y/o  correo electrónico de remisión a la dependencia solicitante)</v>
      </c>
      <c r="I365" s="6">
        <f>VLOOKUP(B365,'Plantilla publicacion'!$A$3:$M$490,9,0)</f>
        <v>1</v>
      </c>
      <c r="J365" s="6" t="str">
        <f>VLOOKUP(B365,'Plantilla publicacion'!$A$3:$M$490,10,0)</f>
        <v>Númerica</v>
      </c>
      <c r="K365" s="7" t="str">
        <f>VLOOKUP(B365,'Plantilla publicacion'!$A$3:$M$490,11,0)</f>
        <v>2025-03-06</v>
      </c>
      <c r="L365" s="7" t="str">
        <f>VLOOKUP(B365,'Plantilla publicacion'!$A$3:$M$490,12,0)</f>
        <v>2025-03-20</v>
      </c>
      <c r="M365" s="58"/>
      <c r="N365" s="106" t="str">
        <f>VLOOKUP(B365,'Plantilla publicacion'!$A$3:$M$490,13,0)</f>
        <v>6000-DESPACHO DEL SUPERINTENDENTE DELEGADO PARA EL CONTROL Y VERIFICACIÓN DE REGLAMENTOS TÉCNICOS Y METROLOGÍA LEGAL</v>
      </c>
    </row>
    <row r="366" spans="1:14" ht="38.25" x14ac:dyDescent="0.25">
      <c r="A366" s="13" t="str">
        <f>VLOOKUP(B366,'Plantilla publicacion'!$A$3:$B$490,2,0)</f>
        <v>Actividad propia</v>
      </c>
      <c r="B366" s="105" t="s">
        <v>1269</v>
      </c>
      <c r="C366" s="200"/>
      <c r="D366" s="245">
        <f>VLOOKUP(B366,'Plantilla publicacion'!$A$3:$M$490,6,0)</f>
        <v>0</v>
      </c>
      <c r="E366" s="200"/>
      <c r="F366" s="200"/>
      <c r="G366" s="200" t="str">
        <f>VLOOKUP(B366,'Plantilla publicacion'!$A$3:$M$490,7,0)</f>
        <v>N/A</v>
      </c>
      <c r="H366" s="6" t="str">
        <f>VLOOKUP(B366,'Plantilla publicacion'!$A$3:$M$490,8,0)</f>
        <v>Ajustar el proyecto de resolución según los comentarios y remitir al Grupo de Regulación para publicación. (Correo electrónico de remisión y proyecto de acto administrativo ajustado / Único entregable)</v>
      </c>
      <c r="I366" s="6">
        <f>VLOOKUP(B366,'Plantilla publicacion'!$A$3:$M$490,9,0)</f>
        <v>1</v>
      </c>
      <c r="J366" s="6" t="str">
        <f>VLOOKUP(B366,'Plantilla publicacion'!$A$3:$M$490,10,0)</f>
        <v>Númerica</v>
      </c>
      <c r="K366" s="7" t="str">
        <f>VLOOKUP(B366,'Plantilla publicacion'!$A$3:$M$490,11,0)</f>
        <v>2025-03-21</v>
      </c>
      <c r="L366" s="7" t="str">
        <f>VLOOKUP(B366,'Plantilla publicacion'!$A$3:$M$490,12,0)</f>
        <v>2025-04-25</v>
      </c>
      <c r="M366" s="58"/>
      <c r="N366" s="106" t="str">
        <f>VLOOKUP(B366,'Plantilla publicacion'!$A$3:$M$490,13,0)</f>
        <v>6000-DESPACHO DEL SUPERINTENDENTE DELEGADO PARA EL CONTROL Y VERIFICACIÓN DE REGLAMENTOS TÉCNICOS Y METROLOGÍA LEGAL</v>
      </c>
    </row>
    <row r="367" spans="1:14" ht="51" x14ac:dyDescent="0.25">
      <c r="A367" s="13" t="str">
        <f>VLOOKUP(B367,'Plantilla publicacion'!$A$3:$B$490,2,0)</f>
        <v>Actividad propia</v>
      </c>
      <c r="B367" s="105" t="s">
        <v>1270</v>
      </c>
      <c r="C367" s="200"/>
      <c r="D367" s="245">
        <f>VLOOKUP(B367,'Plantilla publicacion'!$A$3:$M$490,6,0)</f>
        <v>0</v>
      </c>
      <c r="E367" s="200"/>
      <c r="F367" s="200"/>
      <c r="G367" s="200" t="str">
        <f>VLOOKUP(B367,'Plantilla publicacion'!$A$3:$M$490,7,0)</f>
        <v>N/A</v>
      </c>
      <c r="H367" s="6" t="str">
        <f>VLOOKUP(B367,'Plantilla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7" s="6">
        <f>VLOOKUP(B367,'Plantilla publicacion'!$A$3:$M$490,9,0)</f>
        <v>1</v>
      </c>
      <c r="J367" s="6" t="str">
        <f>VLOOKUP(B367,'Plantilla publicacion'!$A$3:$M$490,10,0)</f>
        <v>Númerica</v>
      </c>
      <c r="K367" s="7" t="str">
        <f>VLOOKUP(B367,'Plantilla publicacion'!$A$3:$M$490,11,0)</f>
        <v>2025-05-26</v>
      </c>
      <c r="L367" s="7" t="str">
        <f>VLOOKUP(B367,'Plantilla publicacion'!$A$3:$M$490,12,0)</f>
        <v>2025-07-18</v>
      </c>
      <c r="M367" s="58"/>
      <c r="N367" s="106" t="str">
        <f>VLOOKUP(B367,'Plantilla publicacion'!$A$3:$M$490,13,0)</f>
        <v>6000-DESPACHO DEL SUPERINTENDENTE DELEGADO PARA EL CONTROL Y VERIFICACIÓN DE REGLAMENTOS TÉCNICOS Y METROLOGÍA LEGAL</v>
      </c>
    </row>
    <row r="368" spans="1:14" ht="38.25" x14ac:dyDescent="0.25">
      <c r="A368" s="13" t="str">
        <f>VLOOKUP(B368,'Plantilla publicacion'!$A$3:$B$490,2,0)</f>
        <v>Actividad propia</v>
      </c>
      <c r="B368" s="105" t="s">
        <v>1271</v>
      </c>
      <c r="C368" s="200"/>
      <c r="D368" s="245">
        <f>VLOOKUP(B368,'Plantilla publicacion'!$A$3:$M$490,6,0)</f>
        <v>0</v>
      </c>
      <c r="E368" s="200"/>
      <c r="F368" s="200"/>
      <c r="G368" s="200" t="str">
        <f>VLOOKUP(B368,'Plantilla publicacion'!$A$3:$M$490,7,0)</f>
        <v>N/A</v>
      </c>
      <c r="H368" s="6" t="str">
        <f>VLOOKUP(B368,'Plantilla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68" s="6">
        <f>VLOOKUP(B368,'Plantilla publicacion'!$A$3:$M$490,9,0)</f>
        <v>1</v>
      </c>
      <c r="J368" s="6" t="str">
        <f>VLOOKUP(B368,'Plantilla publicacion'!$A$3:$M$490,10,0)</f>
        <v>Númerica</v>
      </c>
      <c r="K368" s="7" t="str">
        <f>VLOOKUP(B368,'Plantilla publicacion'!$A$3:$M$490,11,0)</f>
        <v>2025-07-21</v>
      </c>
      <c r="L368" s="7" t="str">
        <f>VLOOKUP(B368,'Plantilla publicacion'!$A$3:$M$490,12,0)</f>
        <v>2025-08-15</v>
      </c>
      <c r="M368" s="58"/>
      <c r="N368" s="106" t="str">
        <f>VLOOKUP(B368,'Plantilla publicacion'!$A$3:$M$490,13,0)</f>
        <v>6000-DESPACHO DEL SUPERINTENDENTE DELEGADO PARA EL CONTROL Y VERIFICACIÓN DE REGLAMENTOS TÉCNICOS Y METROLOGÍA LEGAL</v>
      </c>
    </row>
    <row r="369" spans="1:14" ht="63.75" x14ac:dyDescent="0.25">
      <c r="A369" s="13" t="str">
        <f>VLOOKUP(B369,'Plantilla publicacion'!$A$3:$B$490,2,0)</f>
        <v>Actividad propia</v>
      </c>
      <c r="B369" s="105" t="s">
        <v>1272</v>
      </c>
      <c r="C369" s="200"/>
      <c r="D369" s="245">
        <f>VLOOKUP(B369,'Plantilla publicacion'!$A$3:$M$490,6,0)</f>
        <v>0</v>
      </c>
      <c r="E369" s="200"/>
      <c r="F369" s="200"/>
      <c r="G369" s="200" t="str">
        <f>VLOOKUP(B369,'Plantilla publicacion'!$A$3:$M$490,7,0)</f>
        <v>N/A</v>
      </c>
      <c r="H369" s="6" t="str">
        <f>VLOOKUP(B369,'Plantilla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9" s="6">
        <f>VLOOKUP(B369,'Plantilla publicacion'!$A$3:$M$490,9,0)</f>
        <v>1</v>
      </c>
      <c r="J369" s="6" t="str">
        <f>VLOOKUP(B369,'Plantilla publicacion'!$A$3:$M$490,10,0)</f>
        <v>Númerica</v>
      </c>
      <c r="K369" s="7" t="str">
        <f>VLOOKUP(B369,'Plantilla publicacion'!$A$3:$M$490,11,0)</f>
        <v>2025-09-01</v>
      </c>
      <c r="L369" s="7" t="str">
        <f>VLOOKUP(B369,'Plantilla publicacion'!$A$3:$M$490,12,0)</f>
        <v>2025-10-03</v>
      </c>
      <c r="M369" s="58"/>
      <c r="N369" s="106" t="str">
        <f>VLOOKUP(B369,'Plantilla publicacion'!$A$3:$M$490,13,0)</f>
        <v>6000-DESPACHO DEL SUPERINTENDENTE DELEGADO PARA EL CONTROL Y VERIFICACIÓN DE REGLAMENTOS TÉCNICOS Y METROLOGÍA LEGAL</v>
      </c>
    </row>
    <row r="370" spans="1:14" ht="39" thickBot="1" x14ac:dyDescent="0.3">
      <c r="A370" s="13" t="str">
        <f>VLOOKUP(B370,'Plantilla publicacion'!$A$3:$B$490,2,0)</f>
        <v>Actividad propia</v>
      </c>
      <c r="B370" s="107" t="s">
        <v>1273</v>
      </c>
      <c r="C370" s="201"/>
      <c r="D370" s="246">
        <f>VLOOKUP(B370,'Plantilla publicacion'!$A$3:$M$490,6,0)</f>
        <v>0</v>
      </c>
      <c r="E370" s="201"/>
      <c r="F370" s="201"/>
      <c r="G370" s="201" t="str">
        <f>VLOOKUP(B370,'Plantilla publicacion'!$A$3:$M$490,7,0)</f>
        <v>N/A</v>
      </c>
      <c r="H370" s="109" t="str">
        <f>VLOOKUP(B370,'Plantilla publicacion'!$A$3:$M$490,8,0)</f>
        <v>Remitir el proyecto de acto administrativo a abogacía de la competencia. (correo electrónico de remisión (o memo de traslado) y proyecto de acto administrativo  / Único entregable)</v>
      </c>
      <c r="I370" s="109">
        <f>VLOOKUP(B370,'Plantilla publicacion'!$A$3:$M$490,9,0)</f>
        <v>1</v>
      </c>
      <c r="J370" s="109" t="str">
        <f>VLOOKUP(B370,'Plantilla publicacion'!$A$3:$M$490,10,0)</f>
        <v>Númerica</v>
      </c>
      <c r="K370" s="110" t="str">
        <f>VLOOKUP(B370,'Plantilla publicacion'!$A$3:$M$490,11,0)</f>
        <v>2025-10-06</v>
      </c>
      <c r="L370" s="110" t="str">
        <f>VLOOKUP(B370,'Plantilla publicacion'!$A$3:$M$490,12,0)</f>
        <v>2025-10-31</v>
      </c>
      <c r="M370" s="111"/>
      <c r="N370" s="112" t="str">
        <f>VLOOKUP(B370,'Plantilla publicacion'!$A$3:$M$490,13,0)</f>
        <v>6000-DESPACHO DEL SUPERINTENDENTE DELEGADO PARA EL CONTROL Y VERIFICACIÓN DE REGLAMENTOS TÉCNICOS Y METROLOGÍA LEGAL</v>
      </c>
    </row>
    <row r="371" spans="1:14" s="12" customFormat="1" ht="38.25" x14ac:dyDescent="0.25">
      <c r="A371" s="5" t="str">
        <f>VLOOKUP(B371,'Plantilla publicacion'!$A$3:$B$490,2,0)</f>
        <v>Producto</v>
      </c>
      <c r="B371" s="15" t="s">
        <v>1274</v>
      </c>
      <c r="C371" s="200" t="str">
        <f>VLOOKUP(B371,'Plantilla publicacion'!$A$3:$R$490,17,0)</f>
        <v>PND - 4-04-1-c- Transformación productiva, internacionalización y acción climática - Políticas de competencia, consumidor e infraestructura de la calidad modernas / PES - Reindustrialización</v>
      </c>
      <c r="D371" s="200" t="str">
        <f>VLOOKUP(B371,'Plantilla publicacion'!$A$3:$M$490,6,0)</f>
        <v>58-Promover el enfoque preventivo, diferencial y territorial en el que hacer misional de la entidad</v>
      </c>
      <c r="E371" s="200"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1" s="200"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1" s="200" t="str">
        <f>VLOOKUP(B371,'Plantilla publicacion'!$A$3:$M$490,7,0)</f>
        <v>C-3503-0200-0016-40401c</v>
      </c>
      <c r="H371" s="15" t="str">
        <f>VLOOKUP(B371,'Plantilla publicacion'!$A$3:$M$490,8,0)</f>
        <v>Análisis de Impacto Normativo -AIN Ex post del Reglamento Técnico Metrológico aplicable a Preempacados. Etapas 5 a 6.</v>
      </c>
      <c r="I371" s="15">
        <f>VLOOKUP(B371,'Plantilla publicacion'!$A$3:$M$490,9,0)</f>
        <v>75</v>
      </c>
      <c r="J371" s="15" t="str">
        <f>VLOOKUP(B371,'Plantilla publicacion'!$A$3:$M$490,10,0)</f>
        <v>Porcentual</v>
      </c>
      <c r="K371" s="187" t="str">
        <f>VLOOKUP(B371,'Plantilla publicacion'!$A$3:$M$490,11,0)</f>
        <v>2025-07-01</v>
      </c>
      <c r="L371" s="187" t="str">
        <f>VLOOKUP(B371,'Plantilla publicacion'!$A$3:$M$490,12,0)</f>
        <v>2025-12-12</v>
      </c>
      <c r="M371" s="15" t="str">
        <f>IF(ISERROR(VLOOKUP(B371,'Plantilla publicacion'!$A$3:$P$490,16,0)),"NA",VLOOKUP(B371,'Plantilla publicacion'!$A$3:$P$490,16,0))</f>
        <v xml:space="preserve">PND_18_Fortalecer institucionalmente el Subsistema Nacional de la Calidad </v>
      </c>
      <c r="N371" s="15" t="str">
        <f>VLOOKUP(B371,'Plantilla publicacion'!$A$3:$M$490,13,0)</f>
        <v>6000-DESPACHO DEL SUPERINTENDENTE DELEGADO PARA EL CONTROL Y VERIFICACIÓN DE REGLAMENTOS TÉCNICOS Y METROLOGÍA LEGAL</v>
      </c>
    </row>
    <row r="372" spans="1:14" ht="51" x14ac:dyDescent="0.25">
      <c r="A372" s="13" t="str">
        <f>VLOOKUP(B372,'Plantilla publicacion'!$A$3:$B$490,2,0)</f>
        <v>Actividad propia</v>
      </c>
      <c r="B372" s="6" t="s">
        <v>1276</v>
      </c>
      <c r="C372" s="200"/>
      <c r="D372" s="200">
        <f>VLOOKUP(B372,'Plantilla publicacion'!$A$3:$M$490,6,0)</f>
        <v>0</v>
      </c>
      <c r="E372" s="200"/>
      <c r="F372" s="200"/>
      <c r="G372" s="200" t="str">
        <f>VLOOKUP(B372,'Plantilla publicacion'!$A$3:$M$490,7,0)</f>
        <v>N/A</v>
      </c>
      <c r="H372" s="6" t="str">
        <f>VLOOKUP(B372,'Plantilla publicacion'!$A$3:$M$490,8,0)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2" s="6">
        <f>VLOOKUP(B372,'Plantilla publicacion'!$A$3:$M$490,9,0)</f>
        <v>1</v>
      </c>
      <c r="J372" s="6" t="str">
        <f>VLOOKUP(B372,'Plantilla publicacion'!$A$3:$M$490,10,0)</f>
        <v>Númerica</v>
      </c>
      <c r="K372" s="7" t="str">
        <f>VLOOKUP(B372,'Plantilla publicacion'!$A$3:$M$490,11,0)</f>
        <v>2025-07-01</v>
      </c>
      <c r="L372" s="7" t="str">
        <f>VLOOKUP(B372,'Plantilla publicacion'!$A$3:$M$490,12,0)</f>
        <v>2025-10-30</v>
      </c>
      <c r="M372" s="58"/>
      <c r="N372" s="17" t="str">
        <f>VLOOKUP(B372,'Plantilla publicacion'!$A$3:$M$490,13,0)</f>
        <v>6000-DESPACHO DEL SUPERINTENDENTE DELEGADO PARA EL CONTROL Y VERIFICACIÓN DE REGLAMENTOS TÉCNICOS Y METROLOGÍA LEGAL</v>
      </c>
    </row>
    <row r="373" spans="1:14" ht="38.25" x14ac:dyDescent="0.25">
      <c r="A373" s="13" t="str">
        <f>VLOOKUP(B373,'Plantilla publicacion'!$A$3:$B$490,2,0)</f>
        <v>Actividad propia</v>
      </c>
      <c r="B373" s="6" t="s">
        <v>1278</v>
      </c>
      <c r="C373" s="200"/>
      <c r="D373" s="200">
        <f>VLOOKUP(B373,'Plantilla publicacion'!$A$3:$M$490,6,0)</f>
        <v>0</v>
      </c>
      <c r="E373" s="200"/>
      <c r="F373" s="200"/>
      <c r="G373" s="200" t="str">
        <f>VLOOKUP(B373,'Plantilla publicacion'!$A$3:$M$490,7,0)</f>
        <v>N/A</v>
      </c>
      <c r="H373" s="6" t="str">
        <f>VLOOKUP(B373,'Plantilla publicacion'!$A$3:$M$490,8,0)</f>
        <v>Revisar jurídicamente el documento de los pasos 5 al 6 y enviarlo a la dependencia solicitante. (Documento de los pasos 5 al 6 con observaciones y correo electrónico de remisión a la dependencia solicitante / Único entregable)</v>
      </c>
      <c r="I373" s="6">
        <f>VLOOKUP(B373,'Plantilla publicacion'!$A$3:$M$490,9,0)</f>
        <v>1</v>
      </c>
      <c r="J373" s="6" t="str">
        <f>VLOOKUP(B373,'Plantilla publicacion'!$A$3:$M$490,10,0)</f>
        <v>Númerica</v>
      </c>
      <c r="K373" s="7" t="str">
        <f>VLOOKUP(B373,'Plantilla publicacion'!$A$3:$M$490,11,0)</f>
        <v>2025-11-04</v>
      </c>
      <c r="L373" s="7" t="str">
        <f>VLOOKUP(B373,'Plantilla publicacion'!$A$3:$M$490,12,0)</f>
        <v>2025-11-21</v>
      </c>
      <c r="M373" s="58"/>
      <c r="N373" s="17" t="str">
        <f>VLOOKUP(B373,'Plantilla publicacion'!$A$3:$M$490,13,0)</f>
        <v>6000-DESPACHO DEL SUPERINTENDENTE DELEGADO PARA EL CONTROL Y VERIFICACIÓN DE REGLAMENTOS TÉCNICOS Y METROLOGÍA LEGAL</v>
      </c>
    </row>
    <row r="374" spans="1:14" ht="39" thickBot="1" x14ac:dyDescent="0.3">
      <c r="A374" s="13" t="str">
        <f>VLOOKUP(B374,'Plantilla publicacion'!$A$3:$B$490,2,0)</f>
        <v>Actividad propia</v>
      </c>
      <c r="B374" s="11" t="s">
        <v>1280</v>
      </c>
      <c r="C374" s="200"/>
      <c r="D374" s="200">
        <f>VLOOKUP(B374,'Plantilla publicacion'!$A$3:$M$490,6,0)</f>
        <v>0</v>
      </c>
      <c r="E374" s="200"/>
      <c r="F374" s="200"/>
      <c r="G374" s="200" t="str">
        <f>VLOOKUP(B374,'Plantilla publicacion'!$A$3:$M$490,7,0)</f>
        <v>N/A</v>
      </c>
      <c r="H374" s="11" t="str">
        <f>VLOOKUP(B374,'Plantilla publicacion'!$A$3:$M$490,8,0)</f>
        <v>Ajustar el documento de los pasos 5 al 6  y remitirlo al Grupo de Trabajo de Regulación.  (Documento  de los pasos 5 al 6  ajustado y correo electrónico de remisión  al Grupo de Trabajo de Regulación / Único entregable)</v>
      </c>
      <c r="I374" s="11">
        <f>VLOOKUP(B374,'Plantilla publicacion'!$A$3:$M$490,9,0)</f>
        <v>1</v>
      </c>
      <c r="J374" s="11" t="str">
        <f>VLOOKUP(B374,'Plantilla publicacion'!$A$3:$M$490,10,0)</f>
        <v>Númerica</v>
      </c>
      <c r="K374" s="113" t="str">
        <f>VLOOKUP(B374,'Plantilla publicacion'!$A$3:$M$490,11,0)</f>
        <v>2025-11-24</v>
      </c>
      <c r="L374" s="113" t="str">
        <f>VLOOKUP(B374,'Plantilla publicacion'!$A$3:$M$490,12,0)</f>
        <v>2025-12-12</v>
      </c>
      <c r="M374" s="114"/>
      <c r="N374" s="115" t="str">
        <f>VLOOKUP(B374,'Plantilla publicacion'!$A$3:$M$490,13,0)</f>
        <v>6000-DESPACHO DEL SUPERINTENDENTE DELEGADO PARA EL CONTROL Y VERIFICACIÓN DE REGLAMENTOS TÉCNICOS Y METROLOGÍA LEGAL</v>
      </c>
    </row>
    <row r="375" spans="1:14" s="12" customFormat="1" ht="38.25" x14ac:dyDescent="0.25">
      <c r="A375" s="5" t="str">
        <f>VLOOKUP(B375,'Plantilla publicacion'!$A$3:$B$490,2,0)</f>
        <v>Producto</v>
      </c>
      <c r="B375" s="101" t="s">
        <v>1282</v>
      </c>
      <c r="C375" s="199" t="str">
        <f>VLOOKUP(B375,'Plantilla publicacion'!$A$3:$R$490,17,0)</f>
        <v>PND - 4-04-1-c- Transformación productiva, internacionalización y acción climática - Políticas de competencia, consumidor e infraestructura de la calidad modernas / PES - Reindustrialización</v>
      </c>
      <c r="D375" s="199" t="str">
        <f>VLOOKUP(B375,'Plantilla publicacion'!$A$3:$M$490,6,0)</f>
        <v>58-Promover el enfoque preventivo, diferencial y territorial en el que hacer misional de la entidad</v>
      </c>
      <c r="E375" s="199"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5" s="199"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5" s="199" t="str">
        <f>VLOOKUP(B375,'Plantilla publicacion'!$A$3:$M$490,7,0)</f>
        <v>C-3503-0200-0016-40401c</v>
      </c>
      <c r="H375" s="103" t="str">
        <f>VLOOKUP(B375,'Plantilla publicacion'!$A$3:$M$490,8,0)</f>
        <v>Análisis de Impacto Normativo -AIN ex ante de Cinemómetros (Definición del Problema)</v>
      </c>
      <c r="I375" s="103">
        <f>VLOOKUP(B375,'Plantilla publicacion'!$A$3:$M$490,9,0)</f>
        <v>50</v>
      </c>
      <c r="J375" s="103" t="str">
        <f>VLOOKUP(B375,'Plantilla publicacion'!$A$3:$M$490,10,0)</f>
        <v>Porcentual</v>
      </c>
      <c r="K375" s="188" t="str">
        <f>VLOOKUP(B375,'Plantilla publicacion'!$A$3:$M$490,11,0)</f>
        <v>2025-03-10</v>
      </c>
      <c r="L375" s="188" t="str">
        <f>VLOOKUP(B375,'Plantilla publicacion'!$A$3:$M$490,12,0)</f>
        <v>2025-11-07</v>
      </c>
      <c r="M375" s="15" t="str">
        <f>IF(ISERROR(VLOOKUP(B375,'Plantilla publicacion'!$A$3:$P$490,16,0)),"NA",VLOOKUP(B375,'Plantilla publicacion'!$A$3:$P$490,16,0))</f>
        <v xml:space="preserve">PND_18_Fortalecer institucionalmente el Subsistema Nacional de la Calidad </v>
      </c>
      <c r="N375" s="104" t="str">
        <f>VLOOKUP(B375,'Plantilla publicacion'!$A$3:$M$490,13,0)</f>
        <v>6000-DESPACHO DEL SUPERINTENDENTE DELEGADO PARA EL CONTROL Y VERIFICACIÓN DE REGLAMENTOS TÉCNICOS Y METROLOGÍA LEGAL</v>
      </c>
    </row>
    <row r="376" spans="1:14" ht="38.25" x14ac:dyDescent="0.25">
      <c r="A376" s="13" t="str">
        <f>VLOOKUP(B376,'Plantilla publicacion'!$A$3:$B$490,2,0)</f>
        <v>Actividad propia</v>
      </c>
      <c r="B376" s="105" t="s">
        <v>1284</v>
      </c>
      <c r="C376" s="200"/>
      <c r="D376" s="200">
        <f>VLOOKUP(B376,'Plantilla publicacion'!$A$3:$M$490,6,0)</f>
        <v>0</v>
      </c>
      <c r="E376" s="200"/>
      <c r="F376" s="200"/>
      <c r="G376" s="200" t="str">
        <f>VLOOKUP(B376,'Plantilla publicacion'!$A$3:$M$490,7,0)</f>
        <v>N/A</v>
      </c>
      <c r="H376" s="6" t="str">
        <f>VLOOKUP(B376,'Plantilla publicacion'!$A$3:$M$490,8,0)</f>
        <v>Elaborar y enviar al Grupo de Trabajo de Regulación el documento de definición del problema. (Documento de definición del problema y correo electrónico de remisión al Grupo de Trabajo de Regulación / Único entregable)</v>
      </c>
      <c r="I376" s="6">
        <f>VLOOKUP(B376,'Plantilla publicacion'!$A$3:$M$490,9,0)</f>
        <v>1</v>
      </c>
      <c r="J376" s="6" t="str">
        <f>VLOOKUP(B376,'Plantilla publicacion'!$A$3:$M$490,10,0)</f>
        <v>Númerica</v>
      </c>
      <c r="K376" s="7" t="str">
        <f>VLOOKUP(B376,'Plantilla publicacion'!$A$3:$M$490,11,0)</f>
        <v>2025-03-10</v>
      </c>
      <c r="L376" s="7" t="str">
        <f>VLOOKUP(B376,'Plantilla publicacion'!$A$3:$M$490,12,0)</f>
        <v>2025-08-29</v>
      </c>
      <c r="M376" s="58"/>
      <c r="N376" s="106" t="str">
        <f>VLOOKUP(B376,'Plantilla publicacion'!$A$3:$M$490,13,0)</f>
        <v>6000-DESPACHO DEL SUPERINTENDENTE DELEGADO PARA EL CONTROL Y VERIFICACIÓN DE REGLAMENTOS TÉCNICOS Y METROLOGÍA LEGAL</v>
      </c>
    </row>
    <row r="377" spans="1:14" ht="38.25" x14ac:dyDescent="0.25">
      <c r="A377" s="13" t="str">
        <f>VLOOKUP(B377,'Plantilla publicacion'!$A$3:$B$490,2,0)</f>
        <v>Actividad propia</v>
      </c>
      <c r="B377" s="105" t="s">
        <v>1286</v>
      </c>
      <c r="C377" s="200"/>
      <c r="D377" s="200">
        <f>VLOOKUP(B377,'Plantilla publicacion'!$A$3:$M$490,6,0)</f>
        <v>0</v>
      </c>
      <c r="E377" s="200"/>
      <c r="F377" s="200"/>
      <c r="G377" s="200" t="str">
        <f>VLOOKUP(B377,'Plantilla publicacion'!$A$3:$M$490,7,0)</f>
        <v>N/A</v>
      </c>
      <c r="H377" s="6" t="str">
        <f>VLOOKUP(B377,'Plantilla publicacion'!$A$3:$M$490,8,0)</f>
        <v>Revisar jurídicamente el documento de definición del problema y enviarlo a la dependencia solicitante. (Documento de definición del problema con observaciones y correo electrónico de remisión a la dependencia solicitante / Único entregable)</v>
      </c>
      <c r="I377" s="6">
        <f>VLOOKUP(B377,'Plantilla publicacion'!$A$3:$M$490,9,0)</f>
        <v>1</v>
      </c>
      <c r="J377" s="6" t="str">
        <f>VLOOKUP(B377,'Plantilla publicacion'!$A$3:$M$490,10,0)</f>
        <v>Númerica</v>
      </c>
      <c r="K377" s="7" t="str">
        <f>VLOOKUP(B377,'Plantilla publicacion'!$A$3:$M$490,11,0)</f>
        <v>2025-09-01</v>
      </c>
      <c r="L377" s="7" t="str">
        <f>VLOOKUP(B377,'Plantilla publicacion'!$A$3:$M$490,12,0)</f>
        <v>2025-09-26</v>
      </c>
      <c r="M377" s="58"/>
      <c r="N377" s="106" t="str">
        <f>VLOOKUP(B377,'Plantilla publicacion'!$A$3:$M$490,13,0)</f>
        <v>6000-DESPACHO DEL SUPERINTENDENTE DELEGADO PARA EL CONTROL Y VERIFICACIÓN DE REGLAMENTOS TÉCNICOS Y METROLOGÍA LEGAL</v>
      </c>
    </row>
    <row r="378" spans="1:14" ht="51" x14ac:dyDescent="0.25">
      <c r="A378" s="13" t="str">
        <f>VLOOKUP(B378,'Plantilla publicacion'!$A$3:$B$490,2,0)</f>
        <v>Actividad propia</v>
      </c>
      <c r="B378" s="105" t="s">
        <v>1288</v>
      </c>
      <c r="C378" s="200"/>
      <c r="D378" s="200">
        <f>VLOOKUP(B378,'Plantilla publicacion'!$A$3:$M$490,6,0)</f>
        <v>0</v>
      </c>
      <c r="E378" s="200"/>
      <c r="F378" s="200"/>
      <c r="G378" s="200" t="str">
        <f>VLOOKUP(B378,'Plantilla publicacion'!$A$3:$M$490,7,0)</f>
        <v>N/A</v>
      </c>
      <c r="H378" s="6" t="str">
        <f>VLOOKUP(B378,'Plantilla publicacion'!$A$3:$M$490,8,0)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8" s="6">
        <f>VLOOKUP(B378,'Plantilla publicacion'!$A$3:$M$490,9,0)</f>
        <v>1</v>
      </c>
      <c r="J378" s="6" t="str">
        <f>VLOOKUP(B378,'Plantilla publicacion'!$A$3:$M$490,10,0)</f>
        <v>Númerica</v>
      </c>
      <c r="K378" s="7" t="str">
        <f>VLOOKUP(B378,'Plantilla publicacion'!$A$3:$M$490,11,0)</f>
        <v>2025-09-29</v>
      </c>
      <c r="L378" s="7" t="str">
        <f>VLOOKUP(B378,'Plantilla publicacion'!$A$3:$M$490,12,0)</f>
        <v>2025-10-03</v>
      </c>
      <c r="M378" s="58"/>
      <c r="N378" s="106" t="str">
        <f>VLOOKUP(B378,'Plantilla publicacion'!$A$3:$M$490,13,0)</f>
        <v>6000-DESPACHO DEL SUPERINTENDENTE DELEGADO PARA EL CONTROL Y VERIFICACIÓN DE REGLAMENTOS TÉCNICOS Y METROLOGÍA LEGAL</v>
      </c>
    </row>
    <row r="379" spans="1:14" ht="51.75" thickBot="1" x14ac:dyDescent="0.3">
      <c r="A379" s="13" t="str">
        <f>VLOOKUP(B379,'Plantilla publicacion'!$A$3:$B$490,2,0)</f>
        <v>Actividad propia</v>
      </c>
      <c r="B379" s="107" t="s">
        <v>1290</v>
      </c>
      <c r="C379" s="201"/>
      <c r="D379" s="201">
        <f>VLOOKUP(B379,'Plantilla publicacion'!$A$3:$M$490,6,0)</f>
        <v>0</v>
      </c>
      <c r="E379" s="201"/>
      <c r="F379" s="201"/>
      <c r="G379" s="201" t="str">
        <f>VLOOKUP(B379,'Plantilla publicacion'!$A$3:$M$490,7,0)</f>
        <v>N/A</v>
      </c>
      <c r="H379" s="109" t="str">
        <f>VLOOKUP(B379,'Plantilla publicacion'!$A$3:$M$490,8,0)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9" s="109">
        <f>VLOOKUP(B379,'Plantilla publicacion'!$A$3:$M$490,9,0)</f>
        <v>1</v>
      </c>
      <c r="J379" s="109" t="str">
        <f>VLOOKUP(B379,'Plantilla publicacion'!$A$3:$M$490,10,0)</f>
        <v>Númerica</v>
      </c>
      <c r="K379" s="110" t="str">
        <f>VLOOKUP(B379,'Plantilla publicacion'!$A$3:$M$490,11,0)</f>
        <v>2025-10-20</v>
      </c>
      <c r="L379" s="110" t="str">
        <f>VLOOKUP(B379,'Plantilla publicacion'!$A$3:$M$490,12,0)</f>
        <v>2025-11-07</v>
      </c>
      <c r="M379" s="111"/>
      <c r="N379" s="112" t="str">
        <f>VLOOKUP(B379,'Plantilla publicacion'!$A$3:$M$490,13,0)</f>
        <v>6000-DESPACHO DEL SUPERINTENDENTE DELEGADO PARA EL CONTROL Y VERIFICACIÓN DE REGLAMENTOS TÉCNICOS Y METROLOGÍA LEGAL</v>
      </c>
    </row>
  </sheetData>
  <autoFilter ref="A9:N380" xr:uid="{C55B0D7C-4224-4685-BB07-31E4684A39FD}"/>
  <mergeCells count="429">
    <mergeCell ref="C127:C132"/>
    <mergeCell ref="D127:D132"/>
    <mergeCell ref="E127:E132"/>
    <mergeCell ref="F127:F132"/>
    <mergeCell ref="G127:G132"/>
    <mergeCell ref="B8:D8"/>
    <mergeCell ref="G8:N8"/>
    <mergeCell ref="B1:D3"/>
    <mergeCell ref="B4:N4"/>
    <mergeCell ref="B6:N6"/>
    <mergeCell ref="B7:N7"/>
    <mergeCell ref="B5:L5"/>
    <mergeCell ref="B194:N194"/>
    <mergeCell ref="B199:N199"/>
    <mergeCell ref="C196:C198"/>
    <mergeCell ref="D196:D198"/>
    <mergeCell ref="E196:E198"/>
    <mergeCell ref="F196:F198"/>
    <mergeCell ref="G196:G198"/>
    <mergeCell ref="C133:C135"/>
    <mergeCell ref="D133:D135"/>
    <mergeCell ref="E133:E135"/>
    <mergeCell ref="F133:F135"/>
    <mergeCell ref="G133:G135"/>
    <mergeCell ref="C145:C147"/>
    <mergeCell ref="D145:D147"/>
    <mergeCell ref="E145:E147"/>
    <mergeCell ref="F145:F147"/>
    <mergeCell ref="G145:G147"/>
    <mergeCell ref="B287:N287"/>
    <mergeCell ref="B306:N306"/>
    <mergeCell ref="C308:C310"/>
    <mergeCell ref="D308:D310"/>
    <mergeCell ref="E308:E310"/>
    <mergeCell ref="F308:F310"/>
    <mergeCell ref="G308:G310"/>
    <mergeCell ref="C271:C273"/>
    <mergeCell ref="D271:D273"/>
    <mergeCell ref="E271:E273"/>
    <mergeCell ref="C274:C276"/>
    <mergeCell ref="D274:D276"/>
    <mergeCell ref="E274:E276"/>
    <mergeCell ref="F274:F276"/>
    <mergeCell ref="G274:G276"/>
    <mergeCell ref="C283:C286"/>
    <mergeCell ref="D283:D286"/>
    <mergeCell ref="F283:F286"/>
    <mergeCell ref="G283:G286"/>
    <mergeCell ref="E283:E286"/>
    <mergeCell ref="C297:C301"/>
    <mergeCell ref="D297:D301"/>
    <mergeCell ref="E297:E301"/>
    <mergeCell ref="F297:F301"/>
    <mergeCell ref="C201:C203"/>
    <mergeCell ref="D201:D203"/>
    <mergeCell ref="E201:E203"/>
    <mergeCell ref="F201:F203"/>
    <mergeCell ref="G201:G203"/>
    <mergeCell ref="C148:C152"/>
    <mergeCell ref="D148:D152"/>
    <mergeCell ref="E148:E152"/>
    <mergeCell ref="F148:F152"/>
    <mergeCell ref="G148:G152"/>
    <mergeCell ref="C186:C188"/>
    <mergeCell ref="D186:D188"/>
    <mergeCell ref="E186:E188"/>
    <mergeCell ref="F186:F188"/>
    <mergeCell ref="G186:G188"/>
    <mergeCell ref="G153:G157"/>
    <mergeCell ref="C158:C162"/>
    <mergeCell ref="D158:D162"/>
    <mergeCell ref="E158:E162"/>
    <mergeCell ref="F158:F162"/>
    <mergeCell ref="G158:G162"/>
    <mergeCell ref="C153:C157"/>
    <mergeCell ref="D153:D157"/>
    <mergeCell ref="F153:F157"/>
    <mergeCell ref="G63:G65"/>
    <mergeCell ref="F63:F65"/>
    <mergeCell ref="E63:E65"/>
    <mergeCell ref="D63:D65"/>
    <mergeCell ref="C63:C65"/>
    <mergeCell ref="C99:C101"/>
    <mergeCell ref="D99:D101"/>
    <mergeCell ref="E99:E101"/>
    <mergeCell ref="G99:G101"/>
    <mergeCell ref="C76:C79"/>
    <mergeCell ref="D76:D79"/>
    <mergeCell ref="E76:E79"/>
    <mergeCell ref="F76:F79"/>
    <mergeCell ref="G76:G79"/>
    <mergeCell ref="C66:C70"/>
    <mergeCell ref="D66:D70"/>
    <mergeCell ref="E66:E70"/>
    <mergeCell ref="F66:F70"/>
    <mergeCell ref="G66:G70"/>
    <mergeCell ref="G80:G82"/>
    <mergeCell ref="C83:C85"/>
    <mergeCell ref="D83:D85"/>
    <mergeCell ref="E83:E85"/>
    <mergeCell ref="G83:G85"/>
    <mergeCell ref="C25:C29"/>
    <mergeCell ref="D25:D29"/>
    <mergeCell ref="E25:E29"/>
    <mergeCell ref="F25:F29"/>
    <mergeCell ref="G25:G29"/>
    <mergeCell ref="C19:C24"/>
    <mergeCell ref="D19:D24"/>
    <mergeCell ref="E19:E24"/>
    <mergeCell ref="F19:F24"/>
    <mergeCell ref="G19:G24"/>
    <mergeCell ref="C10:C15"/>
    <mergeCell ref="G10:G15"/>
    <mergeCell ref="F10:F15"/>
    <mergeCell ref="E10:E15"/>
    <mergeCell ref="D10:D15"/>
    <mergeCell ref="C16:C18"/>
    <mergeCell ref="D16:D18"/>
    <mergeCell ref="G16:G18"/>
    <mergeCell ref="F16:F18"/>
    <mergeCell ref="E16:E18"/>
    <mergeCell ref="F38:F41"/>
    <mergeCell ref="G38:G41"/>
    <mergeCell ref="C30:C34"/>
    <mergeCell ref="D30:D34"/>
    <mergeCell ref="E30:E34"/>
    <mergeCell ref="F30:F34"/>
    <mergeCell ref="G30:G34"/>
    <mergeCell ref="C35:C37"/>
    <mergeCell ref="D35:D37"/>
    <mergeCell ref="E35:E37"/>
    <mergeCell ref="F35:F37"/>
    <mergeCell ref="G35:G37"/>
    <mergeCell ref="C38:C41"/>
    <mergeCell ref="D38:D41"/>
    <mergeCell ref="E38:E41"/>
    <mergeCell ref="C48:C54"/>
    <mergeCell ref="D48:D54"/>
    <mergeCell ref="E48:E54"/>
    <mergeCell ref="F48:F54"/>
    <mergeCell ref="G48:G54"/>
    <mergeCell ref="C42:C45"/>
    <mergeCell ref="D42:D45"/>
    <mergeCell ref="E42:E45"/>
    <mergeCell ref="F42:F45"/>
    <mergeCell ref="G42:G45"/>
    <mergeCell ref="B46:N46"/>
    <mergeCell ref="C59:C62"/>
    <mergeCell ref="D59:D62"/>
    <mergeCell ref="E59:E62"/>
    <mergeCell ref="F59:F62"/>
    <mergeCell ref="G59:G62"/>
    <mergeCell ref="C55:C58"/>
    <mergeCell ref="D55:D58"/>
    <mergeCell ref="F55:F58"/>
    <mergeCell ref="G55:G58"/>
    <mergeCell ref="E55:E58"/>
    <mergeCell ref="C80:C82"/>
    <mergeCell ref="D80:D82"/>
    <mergeCell ref="E80:E82"/>
    <mergeCell ref="F80:F82"/>
    <mergeCell ref="E91:E94"/>
    <mergeCell ref="C86:C90"/>
    <mergeCell ref="D86:D90"/>
    <mergeCell ref="E86:E90"/>
    <mergeCell ref="F86:F90"/>
    <mergeCell ref="G86:G90"/>
    <mergeCell ref="F83:F85"/>
    <mergeCell ref="C113:C114"/>
    <mergeCell ref="D113:D114"/>
    <mergeCell ref="E113:E114"/>
    <mergeCell ref="F113:F114"/>
    <mergeCell ref="G113:G114"/>
    <mergeCell ref="C106:C107"/>
    <mergeCell ref="D106:D107"/>
    <mergeCell ref="E106:E107"/>
    <mergeCell ref="F106:F107"/>
    <mergeCell ref="G106:G107"/>
    <mergeCell ref="C125:C126"/>
    <mergeCell ref="D125:D126"/>
    <mergeCell ref="E125:E126"/>
    <mergeCell ref="F125:F126"/>
    <mergeCell ref="G125:G126"/>
    <mergeCell ref="C122:C124"/>
    <mergeCell ref="D122:D124"/>
    <mergeCell ref="E122:E124"/>
    <mergeCell ref="F122:F124"/>
    <mergeCell ref="G122:G124"/>
    <mergeCell ref="G117:G118"/>
    <mergeCell ref="D119:D121"/>
    <mergeCell ref="C119:C121"/>
    <mergeCell ref="E119:E121"/>
    <mergeCell ref="F119:F121"/>
    <mergeCell ref="G119:G121"/>
    <mergeCell ref="C115:C116"/>
    <mergeCell ref="C117:C118"/>
    <mergeCell ref="D117:D118"/>
    <mergeCell ref="E117:E118"/>
    <mergeCell ref="F117:F118"/>
    <mergeCell ref="D115:D116"/>
    <mergeCell ref="E115:E116"/>
    <mergeCell ref="F115:F116"/>
    <mergeCell ref="G115:G116"/>
    <mergeCell ref="C136:C139"/>
    <mergeCell ref="D136:D139"/>
    <mergeCell ref="E136:E139"/>
    <mergeCell ref="F136:F139"/>
    <mergeCell ref="G136:G139"/>
    <mergeCell ref="C140:C144"/>
    <mergeCell ref="D140:D144"/>
    <mergeCell ref="E140:E144"/>
    <mergeCell ref="F140:F144"/>
    <mergeCell ref="G140:G144"/>
    <mergeCell ref="E153:E157"/>
    <mergeCell ref="C175:C178"/>
    <mergeCell ref="D175:D178"/>
    <mergeCell ref="E175:E178"/>
    <mergeCell ref="F175:F178"/>
    <mergeCell ref="G175:G178"/>
    <mergeCell ref="C171:C174"/>
    <mergeCell ref="D171:D174"/>
    <mergeCell ref="E171:E174"/>
    <mergeCell ref="F171:F174"/>
    <mergeCell ref="G171:G174"/>
    <mergeCell ref="C167:C170"/>
    <mergeCell ref="D167:D170"/>
    <mergeCell ref="E167:E170"/>
    <mergeCell ref="F167:F170"/>
    <mergeCell ref="G167:G170"/>
    <mergeCell ref="C163:C166"/>
    <mergeCell ref="D163:D166"/>
    <mergeCell ref="E163:E166"/>
    <mergeCell ref="F163:F166"/>
    <mergeCell ref="G163:G166"/>
    <mergeCell ref="C189:C193"/>
    <mergeCell ref="D189:D193"/>
    <mergeCell ref="E189:E193"/>
    <mergeCell ref="F189:F193"/>
    <mergeCell ref="G189:G193"/>
    <mergeCell ref="C179:C185"/>
    <mergeCell ref="D179:D185"/>
    <mergeCell ref="E179:E185"/>
    <mergeCell ref="F179:F185"/>
    <mergeCell ref="G179:G185"/>
    <mergeCell ref="F204:F207"/>
    <mergeCell ref="C208:C210"/>
    <mergeCell ref="D208:D210"/>
    <mergeCell ref="E208:E210"/>
    <mergeCell ref="G208:G210"/>
    <mergeCell ref="F208:F210"/>
    <mergeCell ref="C204:C207"/>
    <mergeCell ref="D204:D207"/>
    <mergeCell ref="E204:E207"/>
    <mergeCell ref="G204:G207"/>
    <mergeCell ref="C211:C216"/>
    <mergeCell ref="D211:D216"/>
    <mergeCell ref="E211:E216"/>
    <mergeCell ref="F211:F216"/>
    <mergeCell ref="C226:C234"/>
    <mergeCell ref="D226:D234"/>
    <mergeCell ref="E226:E234"/>
    <mergeCell ref="F226:F234"/>
    <mergeCell ref="G226:G234"/>
    <mergeCell ref="C222:C225"/>
    <mergeCell ref="D222:D225"/>
    <mergeCell ref="E222:E225"/>
    <mergeCell ref="F222:F225"/>
    <mergeCell ref="G222:G225"/>
    <mergeCell ref="G211:G216"/>
    <mergeCell ref="G235:G239"/>
    <mergeCell ref="C240:C244"/>
    <mergeCell ref="D240:D244"/>
    <mergeCell ref="E240:E244"/>
    <mergeCell ref="F240:F244"/>
    <mergeCell ref="G240:G244"/>
    <mergeCell ref="C235:C239"/>
    <mergeCell ref="D235:D239"/>
    <mergeCell ref="E235:E239"/>
    <mergeCell ref="F235:F239"/>
    <mergeCell ref="C245:C251"/>
    <mergeCell ref="D245:D251"/>
    <mergeCell ref="E245:E251"/>
    <mergeCell ref="F245:F251"/>
    <mergeCell ref="G245:G251"/>
    <mergeCell ref="C255:C258"/>
    <mergeCell ref="D255:D258"/>
    <mergeCell ref="E255:E258"/>
    <mergeCell ref="F255:F258"/>
    <mergeCell ref="G255:G258"/>
    <mergeCell ref="C252:C254"/>
    <mergeCell ref="D252:D254"/>
    <mergeCell ref="E252:E254"/>
    <mergeCell ref="F252:F254"/>
    <mergeCell ref="G252:G254"/>
    <mergeCell ref="G259:G261"/>
    <mergeCell ref="C262:C265"/>
    <mergeCell ref="D262:D265"/>
    <mergeCell ref="E262:E265"/>
    <mergeCell ref="F262:F265"/>
    <mergeCell ref="G262:G265"/>
    <mergeCell ref="C259:C261"/>
    <mergeCell ref="D259:D261"/>
    <mergeCell ref="E259:E261"/>
    <mergeCell ref="F259:F261"/>
    <mergeCell ref="C266:C268"/>
    <mergeCell ref="D266:D268"/>
    <mergeCell ref="E266:E268"/>
    <mergeCell ref="F266:F268"/>
    <mergeCell ref="G266:G268"/>
    <mergeCell ref="F271:F273"/>
    <mergeCell ref="G271:G273"/>
    <mergeCell ref="C280:C282"/>
    <mergeCell ref="D280:D282"/>
    <mergeCell ref="G280:G282"/>
    <mergeCell ref="F280:F282"/>
    <mergeCell ref="E280:E282"/>
    <mergeCell ref="C277:C279"/>
    <mergeCell ref="D277:D279"/>
    <mergeCell ref="E277:E279"/>
    <mergeCell ref="F277:F279"/>
    <mergeCell ref="G277:G279"/>
    <mergeCell ref="B269:N269"/>
    <mergeCell ref="C289:C291"/>
    <mergeCell ref="D289:D291"/>
    <mergeCell ref="E289:E291"/>
    <mergeCell ref="G289:G291"/>
    <mergeCell ref="F289:F291"/>
    <mergeCell ref="C292:C296"/>
    <mergeCell ref="E292:E296"/>
    <mergeCell ref="D292:D296"/>
    <mergeCell ref="F292:F296"/>
    <mergeCell ref="G292:G296"/>
    <mergeCell ref="G297:G301"/>
    <mergeCell ref="C316:C320"/>
    <mergeCell ref="D316:D320"/>
    <mergeCell ref="G316:G320"/>
    <mergeCell ref="F316:F320"/>
    <mergeCell ref="E316:E320"/>
    <mergeCell ref="C311:C313"/>
    <mergeCell ref="D311:D313"/>
    <mergeCell ref="E311:E313"/>
    <mergeCell ref="G311:G313"/>
    <mergeCell ref="F311:F313"/>
    <mergeCell ref="B314:N314"/>
    <mergeCell ref="C302:C305"/>
    <mergeCell ref="D302:D305"/>
    <mergeCell ref="E302:E305"/>
    <mergeCell ref="G302:G305"/>
    <mergeCell ref="F302:F305"/>
    <mergeCell ref="C333:C336"/>
    <mergeCell ref="D333:D336"/>
    <mergeCell ref="E333:E336"/>
    <mergeCell ref="F333:F336"/>
    <mergeCell ref="G333:G336"/>
    <mergeCell ref="C321:C326"/>
    <mergeCell ref="D321:D326"/>
    <mergeCell ref="E321:E326"/>
    <mergeCell ref="F321:F326"/>
    <mergeCell ref="G321:G326"/>
    <mergeCell ref="C327:C330"/>
    <mergeCell ref="D327:D330"/>
    <mergeCell ref="E327:E330"/>
    <mergeCell ref="F327:F330"/>
    <mergeCell ref="G327:G330"/>
    <mergeCell ref="B331:N331"/>
    <mergeCell ref="G349:G353"/>
    <mergeCell ref="C345:C348"/>
    <mergeCell ref="D345:D348"/>
    <mergeCell ref="E345:E348"/>
    <mergeCell ref="F345:F348"/>
    <mergeCell ref="G345:G348"/>
    <mergeCell ref="C337:C344"/>
    <mergeCell ref="D337:D344"/>
    <mergeCell ref="E337:E344"/>
    <mergeCell ref="F337:F344"/>
    <mergeCell ref="G337:G344"/>
    <mergeCell ref="C349:C353"/>
    <mergeCell ref="D349:D353"/>
    <mergeCell ref="E349:E353"/>
    <mergeCell ref="F349:F353"/>
    <mergeCell ref="C375:C379"/>
    <mergeCell ref="D375:D379"/>
    <mergeCell ref="E375:E379"/>
    <mergeCell ref="F375:F379"/>
    <mergeCell ref="G375:G379"/>
    <mergeCell ref="C363:C370"/>
    <mergeCell ref="D363:D370"/>
    <mergeCell ref="G363:G370"/>
    <mergeCell ref="F363:F370"/>
    <mergeCell ref="E363:E370"/>
    <mergeCell ref="C371:C374"/>
    <mergeCell ref="D371:D374"/>
    <mergeCell ref="E371:E374"/>
    <mergeCell ref="F371:F374"/>
    <mergeCell ref="G371:G374"/>
    <mergeCell ref="C357:C362"/>
    <mergeCell ref="D357:D362"/>
    <mergeCell ref="E357:E362"/>
    <mergeCell ref="G357:G362"/>
    <mergeCell ref="F357:F362"/>
    <mergeCell ref="C354:C356"/>
    <mergeCell ref="D354:D356"/>
    <mergeCell ref="E354:E356"/>
    <mergeCell ref="F354:F356"/>
    <mergeCell ref="G354:G356"/>
    <mergeCell ref="C71:C75"/>
    <mergeCell ref="D71:D75"/>
    <mergeCell ref="G71:G75"/>
    <mergeCell ref="F71:F75"/>
    <mergeCell ref="E71:E75"/>
    <mergeCell ref="C108:C112"/>
    <mergeCell ref="D108:D112"/>
    <mergeCell ref="E108:E112"/>
    <mergeCell ref="F108:F112"/>
    <mergeCell ref="G108:G112"/>
    <mergeCell ref="C102:C105"/>
    <mergeCell ref="D102:D105"/>
    <mergeCell ref="G102:G105"/>
    <mergeCell ref="F102:F105"/>
    <mergeCell ref="E102:E105"/>
    <mergeCell ref="F91:F94"/>
    <mergeCell ref="G91:G94"/>
    <mergeCell ref="C95:C98"/>
    <mergeCell ref="D95:D98"/>
    <mergeCell ref="E95:E98"/>
    <mergeCell ref="G95:G98"/>
    <mergeCell ref="F95:F98"/>
    <mergeCell ref="C91:C94"/>
    <mergeCell ref="D91:D94"/>
  </mergeCells>
  <conditionalFormatting sqref="N5 A5:C5 A7:N8 A6 A17:B18 A64:B65 A77:B79 A84:B85 A92:B94 A114:B114 A118:B118 A121:B121 A176:B178 A205:B207 A346:B348 A334:B336 A358:B362 A298:B301 A281:B282 A293:B296 A275:B276 A246:B251 A260:B261 A372:B374 A355:B356 A350:B353 A338:B344 A322:B326 A290:B291 A278:B279 A256:B258 A253:B254 A241:B244 A223:B225 A187:B188 A180:B185 A172:B174 A168:B170 A164:B166 A159:B162 A154:B157 A149:B152 A146:B147 A141:B144 A137:B139 A123:B124 A109:B112 A103:B105 A100:B101 A96:B98 A81:B82 A72:B75 A67:B70 A60:B62 A56:B58 A49:B54 A39:B41 A31:B34 A20:B24 A11:B15 A26:B29 A272:B273 A309:B310 A317:B320 A364:B370 A197:B198 A43:B45 A87:B90 A107:B107 A190:B193 A202:B203 A209:B210 A227:B234 A267:B268 A284:B286 A312:B313 A328:B330 A376:B379 A303:B305 A1:F1 A4:N4 O4:XFD8 H20:M23 O20:XFD23 N19:N23 A199:XFD200 A314:XFD315 A331:XFD332 A306:XFD307 A380:XFD1048576 A287:XFD288 A269:XFD270 A194:XFD195 A46:XFD47 H1:XFD1 A2:XFD3 H17:XFD18 H11:XFD15 H24:XFD24 H26:XFD29 H31:XFD34 H39:XFD41 H43:XFD45 H187:XFD188 H146:XFD147 H134:XFD135 H100:XFD101 H64:XFD65 H49:XFD54 H56:XFD58 H60:XFD62 H67:XFD70 H77:XFD79 H81:XFD82 H84:XFD85 H87:XFD90 H92:XFD94 H96:XFD98 H103:XFD105 H107:XFD107 H114:XFD114 H118:XFD118 H123:XFD124 H141:XFD144 H137:XFD139 H149:XFD152 H154:XFD157 H159:XFD162 H168:XFD170 H172:XFD174 H176:XFD178 H180:XFD185 H190:XFD193 H109:XFD112 H72:XFD75 H164:XFD166 H197:XFD198 H202:XFD203 H205:XFD207 H209:XFD210 H223:XFD225 H227:XFD234 H241:XFD244 H246:XFD251 H253:XFD254 H256:XFD258 H260:XFD261 H267:XFD268 H272:XFD273 H275:XFD276 H278:XFD279 H281:XFD282 H284:XFD286 H290:XFD291 H298:XFD301 H293:XFD296 H303:XFD305 H309:XFD310 H312:XFD313 H317:XFD320 H328:XFD330 H322:XFD326 H334:XFD336 H338:XFD344 H346:XFD348 H350:XFD353 H355:XFD356 H358:XFD362 H364:XFD370 H376:XFD379 H372:XFD374 N10:XFD10 N16:XFD16 N25:XFD25 N30:XFD30 N42:XFD42 N48:XFD48 N55:XFD55 N59:XFD59 N63:XFD63 N66:XFD66 N71:XFD71 N76:XFD76 N80:XFD80 N83:XFD83 N86:XFD86 N91:XFD91 N95:XFD95 N99:XFD99 N102:XFD102 N106:XFD106 N108:XFD108 N113:XFD113 N115:XFD115 N117:XFD117 N119:XFD119 N122:XFD122 N125:XFD125 N133:XFD133 N136:XFD136 N140:XFD140 N145:XFD145 N148:XFD148 N153:XFD153 N158:XFD158 N163:XFD163 N167:XFD167 N171:XFD171 N175:XFD175 N179:XFD179 N186:XFD186 N196:XFD196 N211:XFD211 N222:XFD222 N226:XFD226 N235:XFD235 N240:XFD240 N201:XFD201 N204:XFD204 N208:XFD208 N345:XFD345 N337:XFD337 N333:XFD333 N349:XFD349 N354:XFD354 N357:XFD357 N363:XFD363 N371:XFD371 N375:XFD375 N308:XFD308 N311:XFD311 N316:XFD316 N321:XFD321 N327:XFD327 N302:XFD302 N297:XFD297 N280:XFD280 N283:XFD283 N289:XFD289 N292:XFD292 N266:XFD266 N271:XFD271 N274:XFD274 N277:XFD277 N245:XFD245 N252:XFD252 N255:XFD255 N259:XFD259 N262:XFD262 N189:XFD189 A116:B116 H116:XFD116 N38:XFD38 O35:XFD37 H36:N37 N35 A35 A36:B37 H120:XFD121 A212:B221 H212:XFD221 A236:B239 H236:XFD239 A263:B265 H263:XFD265 A126:B126 A128:B132 A127 A134:B135 H126:XFD126 N127:XFD127 H128:XFD132">
    <cfRule type="cellIs" dxfId="498" priority="658" operator="equal">
      <formula>0</formula>
    </cfRule>
  </conditionalFormatting>
  <conditionalFormatting sqref="B6:N6">
    <cfRule type="cellIs" dxfId="497" priority="657" operator="equal">
      <formula>0</formula>
    </cfRule>
  </conditionalFormatting>
  <conditionalFormatting sqref="A10:B10 H10:L10">
    <cfRule type="cellIs" dxfId="496" priority="656" operator="equal">
      <formula>0</formula>
    </cfRule>
  </conditionalFormatting>
  <conditionalFormatting sqref="A16:B16 H16:L16">
    <cfRule type="cellIs" dxfId="495" priority="655" operator="equal">
      <formula>0</formula>
    </cfRule>
  </conditionalFormatting>
  <conditionalFormatting sqref="A19:B19 H19:L19 O19:XFD19">
    <cfRule type="cellIs" dxfId="494" priority="654" operator="equal">
      <formula>0</formula>
    </cfRule>
  </conditionalFormatting>
  <conditionalFormatting sqref="A25:B25 H25:L25">
    <cfRule type="cellIs" dxfId="493" priority="653" operator="equal">
      <formula>0</formula>
    </cfRule>
  </conditionalFormatting>
  <conditionalFormatting sqref="A30:B30 H30:L30">
    <cfRule type="cellIs" dxfId="492" priority="652" operator="equal">
      <formula>0</formula>
    </cfRule>
  </conditionalFormatting>
  <conditionalFormatting sqref="A38:B38 H38:L38">
    <cfRule type="cellIs" dxfId="491" priority="651" operator="equal">
      <formula>0</formula>
    </cfRule>
  </conditionalFormatting>
  <conditionalFormatting sqref="A42:B42 H42:L42">
    <cfRule type="cellIs" dxfId="490" priority="650" operator="equal">
      <formula>0</formula>
    </cfRule>
  </conditionalFormatting>
  <conditionalFormatting sqref="A48:B48 H48:L48">
    <cfRule type="cellIs" dxfId="489" priority="649" operator="equal">
      <formula>0</formula>
    </cfRule>
  </conditionalFormatting>
  <conditionalFormatting sqref="A55:B55 H55:L55">
    <cfRule type="cellIs" dxfId="488" priority="648" operator="equal">
      <formula>0</formula>
    </cfRule>
  </conditionalFormatting>
  <conditionalFormatting sqref="A59:B59 H59:L59">
    <cfRule type="cellIs" dxfId="487" priority="647" operator="equal">
      <formula>0</formula>
    </cfRule>
  </conditionalFormatting>
  <conditionalFormatting sqref="A63:B63 H63:L63">
    <cfRule type="cellIs" dxfId="486" priority="646" operator="equal">
      <formula>0</formula>
    </cfRule>
  </conditionalFormatting>
  <conditionalFormatting sqref="A66:B66 H66:L66">
    <cfRule type="cellIs" dxfId="485" priority="645" operator="equal">
      <formula>0</formula>
    </cfRule>
  </conditionalFormatting>
  <conditionalFormatting sqref="A71:B71 H71:L71">
    <cfRule type="cellIs" dxfId="484" priority="644" operator="equal">
      <formula>0</formula>
    </cfRule>
  </conditionalFormatting>
  <conditionalFormatting sqref="A76:B76 H76:L76">
    <cfRule type="cellIs" dxfId="483" priority="643" operator="equal">
      <formula>0</formula>
    </cfRule>
  </conditionalFormatting>
  <conditionalFormatting sqref="A80:B80 H80:L80">
    <cfRule type="cellIs" dxfId="482" priority="642" operator="equal">
      <formula>0</formula>
    </cfRule>
  </conditionalFormatting>
  <conditionalFormatting sqref="A83:B83 H83:L83">
    <cfRule type="cellIs" dxfId="481" priority="641" operator="equal">
      <formula>0</formula>
    </cfRule>
  </conditionalFormatting>
  <conditionalFormatting sqref="A86:B86 H86:L86">
    <cfRule type="cellIs" dxfId="480" priority="640" operator="equal">
      <formula>0</formula>
    </cfRule>
  </conditionalFormatting>
  <conditionalFormatting sqref="A91:B91 H91:L91">
    <cfRule type="cellIs" dxfId="479" priority="638" operator="equal">
      <formula>0</formula>
    </cfRule>
  </conditionalFormatting>
  <conditionalFormatting sqref="A95:B95 H95:L95">
    <cfRule type="cellIs" dxfId="478" priority="637" operator="equal">
      <formula>0</formula>
    </cfRule>
  </conditionalFormatting>
  <conditionalFormatting sqref="A99:B99 H99:L99">
    <cfRule type="cellIs" dxfId="477" priority="636" operator="equal">
      <formula>0</formula>
    </cfRule>
  </conditionalFormatting>
  <conditionalFormatting sqref="A102:B102 H102:L102">
    <cfRule type="cellIs" dxfId="476" priority="635" operator="equal">
      <formula>0</formula>
    </cfRule>
  </conditionalFormatting>
  <conditionalFormatting sqref="A106:B106 H106:L106">
    <cfRule type="cellIs" dxfId="475" priority="634" operator="equal">
      <formula>0</formula>
    </cfRule>
  </conditionalFormatting>
  <conditionalFormatting sqref="A108:B108 H108:L108">
    <cfRule type="cellIs" dxfId="474" priority="633" operator="equal">
      <formula>0</formula>
    </cfRule>
  </conditionalFormatting>
  <conditionalFormatting sqref="A113:B113 H113:L113">
    <cfRule type="cellIs" dxfId="473" priority="632" operator="equal">
      <formula>0</formula>
    </cfRule>
  </conditionalFormatting>
  <conditionalFormatting sqref="A115:B115 H115:L115">
    <cfRule type="cellIs" dxfId="472" priority="631" operator="equal">
      <formula>0</formula>
    </cfRule>
  </conditionalFormatting>
  <conditionalFormatting sqref="A117:B117 H117:L117">
    <cfRule type="cellIs" dxfId="471" priority="630" operator="equal">
      <formula>0</formula>
    </cfRule>
  </conditionalFormatting>
  <conditionalFormatting sqref="A119:B119 H119:L119 A120">
    <cfRule type="cellIs" dxfId="470" priority="629" operator="equal">
      <formula>0</formula>
    </cfRule>
  </conditionalFormatting>
  <conditionalFormatting sqref="A122:B122 H122:L122">
    <cfRule type="cellIs" dxfId="469" priority="628" operator="equal">
      <formula>0</formula>
    </cfRule>
  </conditionalFormatting>
  <conditionalFormatting sqref="A125:B125 H125:L125">
    <cfRule type="cellIs" dxfId="468" priority="627" operator="equal">
      <formula>0</formula>
    </cfRule>
  </conditionalFormatting>
  <conditionalFormatting sqref="A133 H133:L133">
    <cfRule type="cellIs" dxfId="467" priority="626" operator="equal">
      <formula>0</formula>
    </cfRule>
  </conditionalFormatting>
  <conditionalFormatting sqref="A136:B136 H136:L136">
    <cfRule type="cellIs" dxfId="466" priority="625" operator="equal">
      <formula>0</formula>
    </cfRule>
  </conditionalFormatting>
  <conditionalFormatting sqref="A140:B140 H140:L140">
    <cfRule type="cellIs" dxfId="465" priority="624" operator="equal">
      <formula>0</formula>
    </cfRule>
  </conditionalFormatting>
  <conditionalFormatting sqref="A145:B145 H145:L145">
    <cfRule type="cellIs" dxfId="464" priority="623" operator="equal">
      <formula>0</formula>
    </cfRule>
  </conditionalFormatting>
  <conditionalFormatting sqref="A148:B148 H148:L148">
    <cfRule type="cellIs" dxfId="463" priority="622" operator="equal">
      <formula>0</formula>
    </cfRule>
  </conditionalFormatting>
  <conditionalFormatting sqref="A153:B153 H153:L153">
    <cfRule type="cellIs" dxfId="462" priority="621" operator="equal">
      <formula>0</formula>
    </cfRule>
  </conditionalFormatting>
  <conditionalFormatting sqref="A158:B158 H158:L158">
    <cfRule type="cellIs" dxfId="461" priority="620" operator="equal">
      <formula>0</formula>
    </cfRule>
  </conditionalFormatting>
  <conditionalFormatting sqref="A163:B163 H163:L163">
    <cfRule type="cellIs" dxfId="460" priority="619" operator="equal">
      <formula>0</formula>
    </cfRule>
  </conditionalFormatting>
  <conditionalFormatting sqref="A167:B167 H167:L167">
    <cfRule type="cellIs" dxfId="459" priority="618" operator="equal">
      <formula>0</formula>
    </cfRule>
  </conditionalFormatting>
  <conditionalFormatting sqref="A171:B171 H171:L171">
    <cfRule type="cellIs" dxfId="458" priority="617" operator="equal">
      <formula>0</formula>
    </cfRule>
  </conditionalFormatting>
  <conditionalFormatting sqref="A175:B175 H175:L175">
    <cfRule type="cellIs" dxfId="457" priority="616" operator="equal">
      <formula>0</formula>
    </cfRule>
  </conditionalFormatting>
  <conditionalFormatting sqref="A179 H179:L179">
    <cfRule type="cellIs" dxfId="456" priority="615" operator="equal">
      <formula>0</formula>
    </cfRule>
  </conditionalFormatting>
  <conditionalFormatting sqref="A186:B186 H186:L186">
    <cfRule type="cellIs" dxfId="455" priority="614" operator="equal">
      <formula>0</formula>
    </cfRule>
  </conditionalFormatting>
  <conditionalFormatting sqref="A196:B196 H196:L196">
    <cfRule type="cellIs" dxfId="454" priority="612" operator="equal">
      <formula>0</formula>
    </cfRule>
  </conditionalFormatting>
  <conditionalFormatting sqref="A211:B211 H211:L211">
    <cfRule type="cellIs" dxfId="453" priority="611" operator="equal">
      <formula>0</formula>
    </cfRule>
  </conditionalFormatting>
  <conditionalFormatting sqref="A222:B222 H222:L222">
    <cfRule type="cellIs" dxfId="452" priority="610" operator="equal">
      <formula>0</formula>
    </cfRule>
  </conditionalFormatting>
  <conditionalFormatting sqref="A226:B226 H226:L226">
    <cfRule type="cellIs" dxfId="451" priority="608" operator="equal">
      <formula>0</formula>
    </cfRule>
  </conditionalFormatting>
  <conditionalFormatting sqref="A235:B235 H235:L235">
    <cfRule type="cellIs" dxfId="450" priority="607" operator="equal">
      <formula>0</formula>
    </cfRule>
  </conditionalFormatting>
  <conditionalFormatting sqref="A240:B240 H240:L240">
    <cfRule type="cellIs" dxfId="449" priority="606" operator="equal">
      <formula>0</formula>
    </cfRule>
  </conditionalFormatting>
  <conditionalFormatting sqref="A201:B201 H201:L201">
    <cfRule type="cellIs" dxfId="448" priority="605" operator="equal">
      <formula>0</formula>
    </cfRule>
  </conditionalFormatting>
  <conditionalFormatting sqref="A204:B204 H204:L204">
    <cfRule type="cellIs" dxfId="447" priority="604" operator="equal">
      <formula>0</formula>
    </cfRule>
  </conditionalFormatting>
  <conditionalFormatting sqref="A208:B208 H208:L208">
    <cfRule type="cellIs" dxfId="446" priority="603" operator="equal">
      <formula>0</formula>
    </cfRule>
  </conditionalFormatting>
  <conditionalFormatting sqref="A345:B345 H345:L345">
    <cfRule type="cellIs" dxfId="445" priority="602" operator="equal">
      <formula>0</formula>
    </cfRule>
  </conditionalFormatting>
  <conditionalFormatting sqref="A337:B337 H337:L337">
    <cfRule type="cellIs" dxfId="444" priority="601" operator="equal">
      <formula>0</formula>
    </cfRule>
  </conditionalFormatting>
  <conditionalFormatting sqref="A333:B333 H333:L333">
    <cfRule type="cellIs" dxfId="443" priority="600" operator="equal">
      <formula>0</formula>
    </cfRule>
  </conditionalFormatting>
  <conditionalFormatting sqref="A349:B349 H349:L349">
    <cfRule type="cellIs" dxfId="442" priority="599" operator="equal">
      <formula>0</formula>
    </cfRule>
  </conditionalFormatting>
  <conditionalFormatting sqref="A354:B354 H354:L354">
    <cfRule type="cellIs" dxfId="441" priority="598" operator="equal">
      <formula>0</formula>
    </cfRule>
  </conditionalFormatting>
  <conditionalFormatting sqref="A357:B357 H357:L357">
    <cfRule type="cellIs" dxfId="440" priority="597" operator="equal">
      <formula>0</formula>
    </cfRule>
  </conditionalFormatting>
  <conditionalFormatting sqref="A363:B363 H363:L363">
    <cfRule type="cellIs" dxfId="439" priority="596" operator="equal">
      <formula>0</formula>
    </cfRule>
  </conditionalFormatting>
  <conditionalFormatting sqref="A371:B371 H371:L371">
    <cfRule type="cellIs" dxfId="438" priority="595" operator="equal">
      <formula>0</formula>
    </cfRule>
  </conditionalFormatting>
  <conditionalFormatting sqref="A375:B375 H375:L375">
    <cfRule type="cellIs" dxfId="437" priority="594" operator="equal">
      <formula>0</formula>
    </cfRule>
  </conditionalFormatting>
  <conditionalFormatting sqref="A308:B308 H308:L308">
    <cfRule type="cellIs" dxfId="436" priority="593" operator="equal">
      <formula>0</formula>
    </cfRule>
  </conditionalFormatting>
  <conditionalFormatting sqref="A311:B311 H311:L311">
    <cfRule type="cellIs" dxfId="435" priority="592" operator="equal">
      <formula>0</formula>
    </cfRule>
  </conditionalFormatting>
  <conditionalFormatting sqref="A316:B316 H316:L316">
    <cfRule type="cellIs" dxfId="434" priority="591" operator="equal">
      <formula>0</formula>
    </cfRule>
  </conditionalFormatting>
  <conditionalFormatting sqref="A321:B321 H321:L321">
    <cfRule type="cellIs" dxfId="433" priority="590" operator="equal">
      <formula>0</formula>
    </cfRule>
  </conditionalFormatting>
  <conditionalFormatting sqref="A327:B327 H327:L327">
    <cfRule type="cellIs" dxfId="432" priority="589" operator="equal">
      <formula>0</formula>
    </cfRule>
  </conditionalFormatting>
  <conditionalFormatting sqref="A302:B302 H302:L302">
    <cfRule type="cellIs" dxfId="431" priority="588" operator="equal">
      <formula>0</formula>
    </cfRule>
  </conditionalFormatting>
  <conditionalFormatting sqref="A297:B297 H297:L297">
    <cfRule type="cellIs" dxfId="430" priority="587" operator="equal">
      <formula>0</formula>
    </cfRule>
  </conditionalFormatting>
  <conditionalFormatting sqref="A280:B280 H280:L280">
    <cfRule type="cellIs" dxfId="429" priority="586" operator="equal">
      <formula>0</formula>
    </cfRule>
  </conditionalFormatting>
  <conditionalFormatting sqref="A283:B283 H283:L283">
    <cfRule type="cellIs" dxfId="428" priority="585" operator="equal">
      <formula>0</formula>
    </cfRule>
  </conditionalFormatting>
  <conditionalFormatting sqref="A289:B289 H289:L289">
    <cfRule type="cellIs" dxfId="427" priority="584" operator="equal">
      <formula>0</formula>
    </cfRule>
  </conditionalFormatting>
  <conditionalFormatting sqref="A292:B292 H292:L292">
    <cfRule type="cellIs" dxfId="426" priority="583" operator="equal">
      <formula>0</formula>
    </cfRule>
  </conditionalFormatting>
  <conditionalFormatting sqref="A266:B266 H266:L266">
    <cfRule type="cellIs" dxfId="425" priority="582" operator="equal">
      <formula>0</formula>
    </cfRule>
  </conditionalFormatting>
  <conditionalFormatting sqref="A271:B271 H271:L271">
    <cfRule type="cellIs" dxfId="424" priority="581" operator="equal">
      <formula>0</formula>
    </cfRule>
  </conditionalFormatting>
  <conditionalFormatting sqref="A274:B274 H274:L274">
    <cfRule type="cellIs" dxfId="423" priority="580" operator="equal">
      <formula>0</formula>
    </cfRule>
  </conditionalFormatting>
  <conditionalFormatting sqref="A277:B277 H277:L277">
    <cfRule type="cellIs" dxfId="422" priority="579" operator="equal">
      <formula>0</formula>
    </cfRule>
  </conditionalFormatting>
  <conditionalFormatting sqref="A245:B245 H245:L245">
    <cfRule type="cellIs" dxfId="421" priority="578" operator="equal">
      <formula>0</formula>
    </cfRule>
  </conditionalFormatting>
  <conditionalFormatting sqref="A252:B252 H252:L252">
    <cfRule type="cellIs" dxfId="420" priority="576" operator="equal">
      <formula>0</formula>
    </cfRule>
  </conditionalFormatting>
  <conditionalFormatting sqref="A255:B255 H255:L255">
    <cfRule type="cellIs" dxfId="419" priority="575" operator="equal">
      <formula>0</formula>
    </cfRule>
  </conditionalFormatting>
  <conditionalFormatting sqref="A259:B259 H259:L259">
    <cfRule type="cellIs" dxfId="418" priority="574" operator="equal">
      <formula>0</formula>
    </cfRule>
  </conditionalFormatting>
  <conditionalFormatting sqref="A262:B262 H262:L262">
    <cfRule type="cellIs" dxfId="417" priority="573" operator="equal">
      <formula>0</formula>
    </cfRule>
  </conditionalFormatting>
  <conditionalFormatting sqref="A9:XFD9">
    <cfRule type="cellIs" dxfId="416" priority="398" operator="equal">
      <formula>0</formula>
    </cfRule>
  </conditionalFormatting>
  <conditionalFormatting sqref="C10:D10">
    <cfRule type="cellIs" dxfId="415" priority="397" operator="equal">
      <formula>0</formula>
    </cfRule>
  </conditionalFormatting>
  <conditionalFormatting sqref="C19:G19">
    <cfRule type="cellIs" dxfId="414" priority="395" operator="equal">
      <formula>0</formula>
    </cfRule>
  </conditionalFormatting>
  <conditionalFormatting sqref="C25:G25">
    <cfRule type="cellIs" dxfId="413" priority="394" operator="equal">
      <formula>0</formula>
    </cfRule>
  </conditionalFormatting>
  <conditionalFormatting sqref="C38:G38">
    <cfRule type="cellIs" dxfId="412" priority="392" operator="equal">
      <formula>0</formula>
    </cfRule>
  </conditionalFormatting>
  <conditionalFormatting sqref="C42:G42">
    <cfRule type="cellIs" dxfId="411" priority="391" operator="equal">
      <formula>0</formula>
    </cfRule>
  </conditionalFormatting>
  <conditionalFormatting sqref="C48:G48">
    <cfRule type="cellIs" dxfId="410" priority="390" operator="equal">
      <formula>0</formula>
    </cfRule>
  </conditionalFormatting>
  <conditionalFormatting sqref="C55:E55">
    <cfRule type="cellIs" dxfId="409" priority="389" operator="equal">
      <formula>0</formula>
    </cfRule>
  </conditionalFormatting>
  <conditionalFormatting sqref="C66:G66">
    <cfRule type="cellIs" dxfId="408" priority="386" operator="equal">
      <formula>0</formula>
    </cfRule>
  </conditionalFormatting>
  <conditionalFormatting sqref="C71:E71">
    <cfRule type="cellIs" dxfId="407" priority="385" operator="equal">
      <formula>0</formula>
    </cfRule>
  </conditionalFormatting>
  <conditionalFormatting sqref="C76:G76">
    <cfRule type="cellIs" dxfId="406" priority="384" operator="equal">
      <formula>0</formula>
    </cfRule>
  </conditionalFormatting>
  <conditionalFormatting sqref="C80:G80">
    <cfRule type="cellIs" dxfId="405" priority="383" operator="equal">
      <formula>0</formula>
    </cfRule>
  </conditionalFormatting>
  <conditionalFormatting sqref="C86:G86">
    <cfRule type="cellIs" dxfId="404" priority="381" operator="equal">
      <formula>0</formula>
    </cfRule>
  </conditionalFormatting>
  <conditionalFormatting sqref="C91:G91">
    <cfRule type="cellIs" dxfId="403" priority="379" operator="equal">
      <formula>0</formula>
    </cfRule>
  </conditionalFormatting>
  <conditionalFormatting sqref="C106:G106">
    <cfRule type="cellIs" dxfId="402" priority="375" operator="equal">
      <formula>0</formula>
    </cfRule>
  </conditionalFormatting>
  <conditionalFormatting sqref="C108:G108">
    <cfRule type="cellIs" dxfId="401" priority="374" operator="equal">
      <formula>0</formula>
    </cfRule>
  </conditionalFormatting>
  <conditionalFormatting sqref="C122:G122">
    <cfRule type="cellIs" dxfId="400" priority="369" operator="equal">
      <formula>0</formula>
    </cfRule>
  </conditionalFormatting>
  <conditionalFormatting sqref="C136:G136">
    <cfRule type="cellIs" dxfId="399" priority="366" operator="equal">
      <formula>0</formula>
    </cfRule>
  </conditionalFormatting>
  <conditionalFormatting sqref="C140:G140">
    <cfRule type="cellIs" dxfId="398" priority="365" operator="equal">
      <formula>0</formula>
    </cfRule>
  </conditionalFormatting>
  <conditionalFormatting sqref="C148:G148">
    <cfRule type="cellIs" dxfId="397" priority="363" operator="equal">
      <formula>0</formula>
    </cfRule>
  </conditionalFormatting>
  <conditionalFormatting sqref="C163:G163">
    <cfRule type="cellIs" dxfId="396" priority="360" operator="equal">
      <formula>0</formula>
    </cfRule>
  </conditionalFormatting>
  <conditionalFormatting sqref="C179:G179">
    <cfRule type="cellIs" dxfId="395" priority="356" operator="equal">
      <formula>0</formula>
    </cfRule>
  </conditionalFormatting>
  <conditionalFormatting sqref="C201:G201">
    <cfRule type="cellIs" dxfId="394" priority="352" operator="equal">
      <formula>0</formula>
    </cfRule>
  </conditionalFormatting>
  <conditionalFormatting sqref="C204:F204">
    <cfRule type="cellIs" dxfId="393" priority="351" operator="equal">
      <formula>0</formula>
    </cfRule>
  </conditionalFormatting>
  <conditionalFormatting sqref="C208:F208">
    <cfRule type="cellIs" dxfId="392" priority="350" operator="equal">
      <formula>0</formula>
    </cfRule>
  </conditionalFormatting>
  <conditionalFormatting sqref="C211:G211">
    <cfRule type="cellIs" dxfId="391" priority="349" operator="equal">
      <formula>0</formula>
    </cfRule>
  </conditionalFormatting>
  <conditionalFormatting sqref="C222:G222">
    <cfRule type="cellIs" dxfId="390" priority="348" operator="equal">
      <formula>0</formula>
    </cfRule>
  </conditionalFormatting>
  <conditionalFormatting sqref="C226:G226">
    <cfRule type="cellIs" dxfId="389" priority="347" operator="equal">
      <formula>0</formula>
    </cfRule>
  </conditionalFormatting>
  <conditionalFormatting sqref="C235:G235">
    <cfRule type="cellIs" dxfId="388" priority="346" operator="equal">
      <formula>0</formula>
    </cfRule>
  </conditionalFormatting>
  <conditionalFormatting sqref="C240:G240">
    <cfRule type="cellIs" dxfId="387" priority="345" operator="equal">
      <formula>0</formula>
    </cfRule>
  </conditionalFormatting>
  <conditionalFormatting sqref="C245:G245">
    <cfRule type="cellIs" dxfId="386" priority="344" operator="equal">
      <formula>0</formula>
    </cfRule>
  </conditionalFormatting>
  <conditionalFormatting sqref="C252:G252">
    <cfRule type="cellIs" dxfId="385" priority="342" operator="equal">
      <formula>0</formula>
    </cfRule>
  </conditionalFormatting>
  <conditionalFormatting sqref="C255:G255">
    <cfRule type="cellIs" dxfId="384" priority="341" operator="equal">
      <formula>0</formula>
    </cfRule>
  </conditionalFormatting>
  <conditionalFormatting sqref="C259:G259">
    <cfRule type="cellIs" dxfId="383" priority="340" operator="equal">
      <formula>0</formula>
    </cfRule>
  </conditionalFormatting>
  <conditionalFormatting sqref="C262:G262">
    <cfRule type="cellIs" dxfId="382" priority="339" operator="equal">
      <formula>0</formula>
    </cfRule>
  </conditionalFormatting>
  <conditionalFormatting sqref="C266:G266">
    <cfRule type="cellIs" dxfId="381" priority="338" operator="equal">
      <formula>0</formula>
    </cfRule>
  </conditionalFormatting>
  <conditionalFormatting sqref="C283:E283">
    <cfRule type="cellIs" dxfId="380" priority="334" operator="equal">
      <formula>0</formula>
    </cfRule>
  </conditionalFormatting>
  <conditionalFormatting sqref="C297:F297">
    <cfRule type="cellIs" dxfId="379" priority="331" operator="equal">
      <formula>0</formula>
    </cfRule>
  </conditionalFormatting>
  <conditionalFormatting sqref="C302:F302">
    <cfRule type="cellIs" dxfId="378" priority="330" operator="equal">
      <formula>0</formula>
    </cfRule>
  </conditionalFormatting>
  <conditionalFormatting sqref="C311:F311">
    <cfRule type="cellIs" dxfId="377" priority="328" operator="equal">
      <formula>0</formula>
    </cfRule>
  </conditionalFormatting>
  <conditionalFormatting sqref="C316:E316">
    <cfRule type="cellIs" dxfId="376" priority="327" operator="equal">
      <formula>0</formula>
    </cfRule>
  </conditionalFormatting>
  <conditionalFormatting sqref="C321:G321">
    <cfRule type="cellIs" dxfId="375" priority="326" operator="equal">
      <formula>0</formula>
    </cfRule>
  </conditionalFormatting>
  <conditionalFormatting sqref="C327:G327">
    <cfRule type="cellIs" dxfId="374" priority="325" operator="equal">
      <formula>0</formula>
    </cfRule>
  </conditionalFormatting>
  <conditionalFormatting sqref="C333:G333">
    <cfRule type="cellIs" dxfId="373" priority="324" operator="equal">
      <formula>0</formula>
    </cfRule>
  </conditionalFormatting>
  <conditionalFormatting sqref="C337:G337">
    <cfRule type="cellIs" dxfId="372" priority="323" operator="equal">
      <formula>0</formula>
    </cfRule>
  </conditionalFormatting>
  <conditionalFormatting sqref="C345:G345">
    <cfRule type="cellIs" dxfId="371" priority="322" operator="equal">
      <formula>0</formula>
    </cfRule>
  </conditionalFormatting>
  <conditionalFormatting sqref="C349:G349">
    <cfRule type="cellIs" dxfId="370" priority="321" operator="equal">
      <formula>0</formula>
    </cfRule>
  </conditionalFormatting>
  <conditionalFormatting sqref="C354:G354">
    <cfRule type="cellIs" dxfId="369" priority="320" operator="equal">
      <formula>0</formula>
    </cfRule>
  </conditionalFormatting>
  <conditionalFormatting sqref="C357:F357">
    <cfRule type="cellIs" dxfId="368" priority="319" operator="equal">
      <formula>0</formula>
    </cfRule>
  </conditionalFormatting>
  <conditionalFormatting sqref="C363:E363">
    <cfRule type="cellIs" dxfId="367" priority="318" operator="equal">
      <formula>0</formula>
    </cfRule>
  </conditionalFormatting>
  <conditionalFormatting sqref="C371:G371">
    <cfRule type="cellIs" dxfId="366" priority="317" operator="equal">
      <formula>0</formula>
    </cfRule>
  </conditionalFormatting>
  <conditionalFormatting sqref="C375:G375">
    <cfRule type="cellIs" dxfId="365" priority="316" operator="equal">
      <formula>0</formula>
    </cfRule>
  </conditionalFormatting>
  <conditionalFormatting sqref="A189:B189 H189:L189">
    <cfRule type="cellIs" dxfId="364" priority="314" operator="equal">
      <formula>0</formula>
    </cfRule>
  </conditionalFormatting>
  <conditionalFormatting sqref="C189:G189">
    <cfRule type="cellIs" dxfId="363" priority="311" operator="equal">
      <formula>0</formula>
    </cfRule>
  </conditionalFormatting>
  <conditionalFormatting sqref="C308">
    <cfRule type="cellIs" dxfId="362" priority="309" operator="equal">
      <formula>0</formula>
    </cfRule>
  </conditionalFormatting>
  <conditionalFormatting sqref="D308">
    <cfRule type="cellIs" dxfId="361" priority="308" operator="equal">
      <formula>0</formula>
    </cfRule>
  </conditionalFormatting>
  <conditionalFormatting sqref="E308">
    <cfRule type="cellIs" dxfId="360" priority="307" operator="equal">
      <formula>0</formula>
    </cfRule>
  </conditionalFormatting>
  <conditionalFormatting sqref="F308">
    <cfRule type="cellIs" dxfId="359" priority="306" operator="equal">
      <formula>0</formula>
    </cfRule>
  </conditionalFormatting>
  <conditionalFormatting sqref="G308">
    <cfRule type="cellIs" dxfId="358" priority="305" operator="equal">
      <formula>0</formula>
    </cfRule>
  </conditionalFormatting>
  <conditionalFormatting sqref="C271">
    <cfRule type="cellIs" dxfId="357" priority="304" operator="equal">
      <formula>0</formula>
    </cfRule>
  </conditionalFormatting>
  <conditionalFormatting sqref="D271">
    <cfRule type="cellIs" dxfId="356" priority="303" operator="equal">
      <formula>0</formula>
    </cfRule>
  </conditionalFormatting>
  <conditionalFormatting sqref="E271">
    <cfRule type="cellIs" dxfId="355" priority="302" operator="equal">
      <formula>0</formula>
    </cfRule>
  </conditionalFormatting>
  <conditionalFormatting sqref="F271">
    <cfRule type="cellIs" dxfId="354" priority="301" operator="equal">
      <formula>0</formula>
    </cfRule>
  </conditionalFormatting>
  <conditionalFormatting sqref="G271">
    <cfRule type="cellIs" dxfId="353" priority="300" operator="equal">
      <formula>0</formula>
    </cfRule>
  </conditionalFormatting>
  <conditionalFormatting sqref="C196">
    <cfRule type="cellIs" dxfId="352" priority="299" operator="equal">
      <formula>0</formula>
    </cfRule>
  </conditionalFormatting>
  <conditionalFormatting sqref="D196">
    <cfRule type="cellIs" dxfId="351" priority="298" operator="equal">
      <formula>0</formula>
    </cfRule>
  </conditionalFormatting>
  <conditionalFormatting sqref="E196">
    <cfRule type="cellIs" dxfId="350" priority="297" operator="equal">
      <formula>0</formula>
    </cfRule>
  </conditionalFormatting>
  <conditionalFormatting sqref="F196">
    <cfRule type="cellIs" dxfId="349" priority="296" operator="equal">
      <formula>0</formula>
    </cfRule>
  </conditionalFormatting>
  <conditionalFormatting sqref="G196">
    <cfRule type="cellIs" dxfId="348" priority="295" operator="equal">
      <formula>0</formula>
    </cfRule>
  </conditionalFormatting>
  <conditionalFormatting sqref="C186">
    <cfRule type="cellIs" dxfId="347" priority="294" operator="equal">
      <formula>0</formula>
    </cfRule>
  </conditionalFormatting>
  <conditionalFormatting sqref="D186">
    <cfRule type="cellIs" dxfId="346" priority="293" operator="equal">
      <formula>0</formula>
    </cfRule>
  </conditionalFormatting>
  <conditionalFormatting sqref="E186">
    <cfRule type="cellIs" dxfId="345" priority="292" operator="equal">
      <formula>0</formula>
    </cfRule>
  </conditionalFormatting>
  <conditionalFormatting sqref="F186">
    <cfRule type="cellIs" dxfId="344" priority="291" operator="equal">
      <formula>0</formula>
    </cfRule>
  </conditionalFormatting>
  <conditionalFormatting sqref="G186">
    <cfRule type="cellIs" dxfId="343" priority="290" operator="equal">
      <formula>0</formula>
    </cfRule>
  </conditionalFormatting>
  <conditionalFormatting sqref="C145">
    <cfRule type="cellIs" dxfId="342" priority="289" operator="equal">
      <formula>0</formula>
    </cfRule>
  </conditionalFormatting>
  <conditionalFormatting sqref="D145">
    <cfRule type="cellIs" dxfId="341" priority="288" operator="equal">
      <formula>0</formula>
    </cfRule>
  </conditionalFormatting>
  <conditionalFormatting sqref="E145">
    <cfRule type="cellIs" dxfId="340" priority="287" operator="equal">
      <formula>0</formula>
    </cfRule>
  </conditionalFormatting>
  <conditionalFormatting sqref="F145:G145">
    <cfRule type="cellIs" dxfId="339" priority="286" operator="equal">
      <formula>0</formula>
    </cfRule>
  </conditionalFormatting>
  <conditionalFormatting sqref="C133">
    <cfRule type="cellIs" dxfId="338" priority="285" operator="equal">
      <formula>0</formula>
    </cfRule>
  </conditionalFormatting>
  <conditionalFormatting sqref="D133">
    <cfRule type="cellIs" dxfId="337" priority="284" operator="equal">
      <formula>0</formula>
    </cfRule>
  </conditionalFormatting>
  <conditionalFormatting sqref="E133">
    <cfRule type="cellIs" dxfId="336" priority="283" operator="equal">
      <formula>0</formula>
    </cfRule>
  </conditionalFormatting>
  <conditionalFormatting sqref="F133">
    <cfRule type="cellIs" dxfId="335" priority="282" operator="equal">
      <formula>0</formula>
    </cfRule>
  </conditionalFormatting>
  <conditionalFormatting sqref="G133">
    <cfRule type="cellIs" dxfId="334" priority="281" operator="equal">
      <formula>0</formula>
    </cfRule>
  </conditionalFormatting>
  <conditionalFormatting sqref="C99">
    <cfRule type="cellIs" dxfId="333" priority="280" operator="equal">
      <formula>0</formula>
    </cfRule>
  </conditionalFormatting>
  <conditionalFormatting sqref="D99">
    <cfRule type="cellIs" dxfId="332" priority="279" operator="equal">
      <formula>0</formula>
    </cfRule>
  </conditionalFormatting>
  <conditionalFormatting sqref="E99">
    <cfRule type="cellIs" dxfId="331" priority="278" operator="equal">
      <formula>0</formula>
    </cfRule>
  </conditionalFormatting>
  <conditionalFormatting sqref="G99">
    <cfRule type="cellIs" dxfId="330" priority="276" operator="equal">
      <formula>0</formula>
    </cfRule>
  </conditionalFormatting>
  <conditionalFormatting sqref="G63">
    <cfRule type="cellIs" dxfId="329" priority="275" operator="equal">
      <formula>0</formula>
    </cfRule>
  </conditionalFormatting>
  <conditionalFormatting sqref="F63">
    <cfRule type="cellIs" dxfId="328" priority="274" operator="equal">
      <formula>0</formula>
    </cfRule>
  </conditionalFormatting>
  <conditionalFormatting sqref="E63">
    <cfRule type="cellIs" dxfId="327" priority="273" operator="equal">
      <formula>0</formula>
    </cfRule>
  </conditionalFormatting>
  <conditionalFormatting sqref="D63">
    <cfRule type="cellIs" dxfId="326" priority="272" operator="equal">
      <formula>0</formula>
    </cfRule>
  </conditionalFormatting>
  <conditionalFormatting sqref="C63">
    <cfRule type="cellIs" dxfId="325" priority="271" operator="equal">
      <formula>0</formula>
    </cfRule>
  </conditionalFormatting>
  <conditionalFormatting sqref="C16">
    <cfRule type="cellIs" dxfId="324" priority="270" operator="equal">
      <formula>0</formula>
    </cfRule>
  </conditionalFormatting>
  <conditionalFormatting sqref="D16">
    <cfRule type="cellIs" dxfId="323" priority="269" operator="equal">
      <formula>0</formula>
    </cfRule>
  </conditionalFormatting>
  <conditionalFormatting sqref="G16">
    <cfRule type="cellIs" dxfId="322" priority="268" operator="equal">
      <formula>0</formula>
    </cfRule>
  </conditionalFormatting>
  <conditionalFormatting sqref="F16">
    <cfRule type="cellIs" dxfId="321" priority="267" operator="equal">
      <formula>0</formula>
    </cfRule>
  </conditionalFormatting>
  <conditionalFormatting sqref="E16">
    <cfRule type="cellIs" dxfId="320" priority="266" operator="equal">
      <formula>0</formula>
    </cfRule>
  </conditionalFormatting>
  <conditionalFormatting sqref="G10">
    <cfRule type="cellIs" dxfId="319" priority="265" operator="equal">
      <formula>0</formula>
    </cfRule>
  </conditionalFormatting>
  <conditionalFormatting sqref="F10">
    <cfRule type="cellIs" dxfId="318" priority="264" operator="equal">
      <formula>0</formula>
    </cfRule>
  </conditionalFormatting>
  <conditionalFormatting sqref="E10">
    <cfRule type="cellIs" dxfId="317" priority="263" operator="equal">
      <formula>0</formula>
    </cfRule>
  </conditionalFormatting>
  <conditionalFormatting sqref="C30">
    <cfRule type="cellIs" dxfId="316" priority="262" operator="equal">
      <formula>0</formula>
    </cfRule>
  </conditionalFormatting>
  <conditionalFormatting sqref="D30">
    <cfRule type="cellIs" dxfId="315" priority="261" operator="equal">
      <formula>0</formula>
    </cfRule>
  </conditionalFormatting>
  <conditionalFormatting sqref="E30">
    <cfRule type="cellIs" dxfId="314" priority="260" operator="equal">
      <formula>0</formula>
    </cfRule>
  </conditionalFormatting>
  <conditionalFormatting sqref="F30">
    <cfRule type="cellIs" dxfId="313" priority="259" operator="equal">
      <formula>0</formula>
    </cfRule>
  </conditionalFormatting>
  <conditionalFormatting sqref="G30">
    <cfRule type="cellIs" dxfId="312" priority="258" operator="equal">
      <formula>0</formula>
    </cfRule>
  </conditionalFormatting>
  <conditionalFormatting sqref="F55">
    <cfRule type="cellIs" dxfId="311" priority="257" operator="equal">
      <formula>0</formula>
    </cfRule>
  </conditionalFormatting>
  <conditionalFormatting sqref="G55">
    <cfRule type="cellIs" dxfId="310" priority="256" operator="equal">
      <formula>0</formula>
    </cfRule>
  </conditionalFormatting>
  <conditionalFormatting sqref="C59">
    <cfRule type="cellIs" dxfId="309" priority="255" operator="equal">
      <formula>0</formula>
    </cfRule>
  </conditionalFormatting>
  <conditionalFormatting sqref="D59">
    <cfRule type="cellIs" dxfId="308" priority="254" operator="equal">
      <formula>0</formula>
    </cfRule>
  </conditionalFormatting>
  <conditionalFormatting sqref="E59">
    <cfRule type="cellIs" dxfId="307" priority="253" operator="equal">
      <formula>0</formula>
    </cfRule>
  </conditionalFormatting>
  <conditionalFormatting sqref="F59">
    <cfRule type="cellIs" dxfId="306" priority="252" operator="equal">
      <formula>0</formula>
    </cfRule>
  </conditionalFormatting>
  <conditionalFormatting sqref="G59">
    <cfRule type="cellIs" dxfId="305" priority="251" operator="equal">
      <formula>0</formula>
    </cfRule>
  </conditionalFormatting>
  <conditionalFormatting sqref="C83">
    <cfRule type="cellIs" dxfId="304" priority="250" operator="equal">
      <formula>0</formula>
    </cfRule>
  </conditionalFormatting>
  <conditionalFormatting sqref="D83">
    <cfRule type="cellIs" dxfId="303" priority="249" operator="equal">
      <formula>0</formula>
    </cfRule>
  </conditionalFormatting>
  <conditionalFormatting sqref="E83">
    <cfRule type="cellIs" dxfId="302" priority="248" operator="equal">
      <formula>0</formula>
    </cfRule>
  </conditionalFormatting>
  <conditionalFormatting sqref="F83">
    <cfRule type="cellIs" dxfId="301" priority="247" operator="equal">
      <formula>0</formula>
    </cfRule>
  </conditionalFormatting>
  <conditionalFormatting sqref="G83">
    <cfRule type="cellIs" dxfId="300" priority="246" operator="equal">
      <formula>0</formula>
    </cfRule>
  </conditionalFormatting>
  <conditionalFormatting sqref="C95">
    <cfRule type="cellIs" dxfId="299" priority="243" operator="equal">
      <formula>0</formula>
    </cfRule>
  </conditionalFormatting>
  <conditionalFormatting sqref="D95">
    <cfRule type="cellIs" dxfId="298" priority="242" operator="equal">
      <formula>0</formula>
    </cfRule>
  </conditionalFormatting>
  <conditionalFormatting sqref="E95:F95">
    <cfRule type="cellIs" dxfId="297" priority="241" operator="equal">
      <formula>0</formula>
    </cfRule>
  </conditionalFormatting>
  <conditionalFormatting sqref="G95">
    <cfRule type="cellIs" dxfId="296" priority="239" operator="equal">
      <formula>0</formula>
    </cfRule>
  </conditionalFormatting>
  <conditionalFormatting sqref="C102">
    <cfRule type="cellIs" dxfId="295" priority="238" operator="equal">
      <formula>0</formula>
    </cfRule>
  </conditionalFormatting>
  <conditionalFormatting sqref="D102">
    <cfRule type="cellIs" dxfId="294" priority="237" operator="equal">
      <formula>0</formula>
    </cfRule>
  </conditionalFormatting>
  <conditionalFormatting sqref="G102">
    <cfRule type="cellIs" dxfId="293" priority="236" operator="equal">
      <formula>0</formula>
    </cfRule>
  </conditionalFormatting>
  <conditionalFormatting sqref="F102">
    <cfRule type="cellIs" dxfId="292" priority="235" operator="equal">
      <formula>0</formula>
    </cfRule>
  </conditionalFormatting>
  <conditionalFormatting sqref="E102">
    <cfRule type="cellIs" dxfId="291" priority="234" operator="equal">
      <formula>0</formula>
    </cfRule>
  </conditionalFormatting>
  <conditionalFormatting sqref="C113">
    <cfRule type="cellIs" dxfId="290" priority="233" operator="equal">
      <formula>0</formula>
    </cfRule>
  </conditionalFormatting>
  <conditionalFormatting sqref="D113">
    <cfRule type="cellIs" dxfId="289" priority="232" operator="equal">
      <formula>0</formula>
    </cfRule>
  </conditionalFormatting>
  <conditionalFormatting sqref="E113">
    <cfRule type="cellIs" dxfId="288" priority="231" operator="equal">
      <formula>0</formula>
    </cfRule>
  </conditionalFormatting>
  <conditionalFormatting sqref="F113">
    <cfRule type="cellIs" dxfId="287" priority="230" operator="equal">
      <formula>0</formula>
    </cfRule>
  </conditionalFormatting>
  <conditionalFormatting sqref="G113">
    <cfRule type="cellIs" dxfId="286" priority="229" operator="equal">
      <formula>0</formula>
    </cfRule>
  </conditionalFormatting>
  <conditionalFormatting sqref="C115">
    <cfRule type="cellIs" dxfId="285" priority="228" operator="equal">
      <formula>0</formula>
    </cfRule>
  </conditionalFormatting>
  <conditionalFormatting sqref="C117">
    <cfRule type="cellIs" dxfId="284" priority="227" operator="equal">
      <formula>0</formula>
    </cfRule>
  </conditionalFormatting>
  <conditionalFormatting sqref="D117">
    <cfRule type="cellIs" dxfId="283" priority="226" operator="equal">
      <formula>0</formula>
    </cfRule>
  </conditionalFormatting>
  <conditionalFormatting sqref="E117">
    <cfRule type="cellIs" dxfId="282" priority="225" operator="equal">
      <formula>0</formula>
    </cfRule>
  </conditionalFormatting>
  <conditionalFormatting sqref="F117">
    <cfRule type="cellIs" dxfId="281" priority="224" operator="equal">
      <formula>0</formula>
    </cfRule>
  </conditionalFormatting>
  <conditionalFormatting sqref="G117">
    <cfRule type="cellIs" dxfId="280" priority="223" operator="equal">
      <formula>0</formula>
    </cfRule>
  </conditionalFormatting>
  <conditionalFormatting sqref="D119:D120">
    <cfRule type="cellIs" dxfId="279" priority="222" operator="equal">
      <formula>0</formula>
    </cfRule>
  </conditionalFormatting>
  <conditionalFormatting sqref="C119:C120">
    <cfRule type="cellIs" dxfId="278" priority="221" operator="equal">
      <formula>0</formula>
    </cfRule>
  </conditionalFormatting>
  <conditionalFormatting sqref="E119:E120">
    <cfRule type="cellIs" dxfId="277" priority="220" operator="equal">
      <formula>0</formula>
    </cfRule>
  </conditionalFormatting>
  <conditionalFormatting sqref="F119:F120">
    <cfRule type="cellIs" dxfId="276" priority="219" operator="equal">
      <formula>0</formula>
    </cfRule>
  </conditionalFormatting>
  <conditionalFormatting sqref="G119:G120">
    <cfRule type="cellIs" dxfId="275" priority="218" operator="equal">
      <formula>0</formula>
    </cfRule>
  </conditionalFormatting>
  <conditionalFormatting sqref="D115">
    <cfRule type="cellIs" dxfId="274" priority="217" operator="equal">
      <formula>0</formula>
    </cfRule>
  </conditionalFormatting>
  <conditionalFormatting sqref="E115">
    <cfRule type="cellIs" dxfId="273" priority="216" operator="equal">
      <formula>0</formula>
    </cfRule>
  </conditionalFormatting>
  <conditionalFormatting sqref="F115">
    <cfRule type="cellIs" dxfId="272" priority="215" operator="equal">
      <formula>0</formula>
    </cfRule>
  </conditionalFormatting>
  <conditionalFormatting sqref="G115">
    <cfRule type="cellIs" dxfId="271" priority="214" operator="equal">
      <formula>0</formula>
    </cfRule>
  </conditionalFormatting>
  <conditionalFormatting sqref="C125">
    <cfRule type="cellIs" dxfId="270" priority="213" operator="equal">
      <formula>0</formula>
    </cfRule>
  </conditionalFormatting>
  <conditionalFormatting sqref="D125">
    <cfRule type="cellIs" dxfId="269" priority="212" operator="equal">
      <formula>0</formula>
    </cfRule>
  </conditionalFormatting>
  <conditionalFormatting sqref="E125">
    <cfRule type="cellIs" dxfId="268" priority="211" operator="equal">
      <formula>0</formula>
    </cfRule>
  </conditionalFormatting>
  <conditionalFormatting sqref="F125">
    <cfRule type="cellIs" dxfId="267" priority="210" operator="equal">
      <formula>0</formula>
    </cfRule>
  </conditionalFormatting>
  <conditionalFormatting sqref="G125">
    <cfRule type="cellIs" dxfId="266" priority="209" operator="equal">
      <formula>0</formula>
    </cfRule>
  </conditionalFormatting>
  <conditionalFormatting sqref="C153">
    <cfRule type="cellIs" dxfId="265" priority="208" operator="equal">
      <formula>0</formula>
    </cfRule>
  </conditionalFormatting>
  <conditionalFormatting sqref="D153">
    <cfRule type="cellIs" dxfId="264" priority="207" operator="equal">
      <formula>0</formula>
    </cfRule>
  </conditionalFormatting>
  <conditionalFormatting sqref="E153:G153">
    <cfRule type="cellIs" dxfId="263" priority="206" operator="equal">
      <formula>0</formula>
    </cfRule>
  </conditionalFormatting>
  <conditionalFormatting sqref="C158">
    <cfRule type="cellIs" dxfId="262" priority="205" operator="equal">
      <formula>0</formula>
    </cfRule>
  </conditionalFormatting>
  <conditionalFormatting sqref="D158">
    <cfRule type="cellIs" dxfId="261" priority="204" operator="equal">
      <formula>0</formula>
    </cfRule>
  </conditionalFormatting>
  <conditionalFormatting sqref="E158">
    <cfRule type="cellIs" dxfId="260" priority="203" operator="equal">
      <formula>0</formula>
    </cfRule>
  </conditionalFormatting>
  <conditionalFormatting sqref="F158">
    <cfRule type="cellIs" dxfId="259" priority="202" operator="equal">
      <formula>0</formula>
    </cfRule>
  </conditionalFormatting>
  <conditionalFormatting sqref="G158">
    <cfRule type="cellIs" dxfId="258" priority="201" operator="equal">
      <formula>0</formula>
    </cfRule>
  </conditionalFormatting>
  <conditionalFormatting sqref="C167">
    <cfRule type="cellIs" dxfId="257" priority="200" operator="equal">
      <formula>0</formula>
    </cfRule>
  </conditionalFormatting>
  <conditionalFormatting sqref="D167">
    <cfRule type="cellIs" dxfId="256" priority="199" operator="equal">
      <formula>0</formula>
    </cfRule>
  </conditionalFormatting>
  <conditionalFormatting sqref="E167">
    <cfRule type="cellIs" dxfId="255" priority="198" operator="equal">
      <formula>0</formula>
    </cfRule>
  </conditionalFormatting>
  <conditionalFormatting sqref="F167">
    <cfRule type="cellIs" dxfId="254" priority="197" operator="equal">
      <formula>0</formula>
    </cfRule>
  </conditionalFormatting>
  <conditionalFormatting sqref="G167">
    <cfRule type="cellIs" dxfId="253" priority="196" operator="equal">
      <formula>0</formula>
    </cfRule>
  </conditionalFormatting>
  <conditionalFormatting sqref="C171">
    <cfRule type="cellIs" dxfId="252" priority="195" operator="equal">
      <formula>0</formula>
    </cfRule>
  </conditionalFormatting>
  <conditionalFormatting sqref="D171">
    <cfRule type="cellIs" dxfId="251" priority="194" operator="equal">
      <formula>0</formula>
    </cfRule>
  </conditionalFormatting>
  <conditionalFormatting sqref="E171">
    <cfRule type="cellIs" dxfId="250" priority="193" operator="equal">
      <formula>0</formula>
    </cfRule>
  </conditionalFormatting>
  <conditionalFormatting sqref="F171">
    <cfRule type="cellIs" dxfId="249" priority="192" operator="equal">
      <formula>0</formula>
    </cfRule>
  </conditionalFormatting>
  <conditionalFormatting sqref="G171">
    <cfRule type="cellIs" dxfId="248" priority="191" operator="equal">
      <formula>0</formula>
    </cfRule>
  </conditionalFormatting>
  <conditionalFormatting sqref="C175">
    <cfRule type="cellIs" dxfId="247" priority="190" operator="equal">
      <formula>0</formula>
    </cfRule>
  </conditionalFormatting>
  <conditionalFormatting sqref="D175">
    <cfRule type="cellIs" dxfId="246" priority="189" operator="equal">
      <formula>0</formula>
    </cfRule>
  </conditionalFormatting>
  <conditionalFormatting sqref="E175">
    <cfRule type="cellIs" dxfId="245" priority="188" operator="equal">
      <formula>0</formula>
    </cfRule>
  </conditionalFormatting>
  <conditionalFormatting sqref="F175">
    <cfRule type="cellIs" dxfId="244" priority="187" operator="equal">
      <formula>0</formula>
    </cfRule>
  </conditionalFormatting>
  <conditionalFormatting sqref="G175">
    <cfRule type="cellIs" dxfId="243" priority="186" operator="equal">
      <formula>0</formula>
    </cfRule>
  </conditionalFormatting>
  <conditionalFormatting sqref="G204">
    <cfRule type="cellIs" dxfId="242" priority="185" operator="equal">
      <formula>0</formula>
    </cfRule>
  </conditionalFormatting>
  <conditionalFormatting sqref="G208">
    <cfRule type="cellIs" dxfId="241" priority="184" operator="equal">
      <formula>0</formula>
    </cfRule>
  </conditionalFormatting>
  <conditionalFormatting sqref="C274">
    <cfRule type="cellIs" dxfId="240" priority="176" operator="equal">
      <formula>0</formula>
    </cfRule>
  </conditionalFormatting>
  <conditionalFormatting sqref="D274">
    <cfRule type="cellIs" dxfId="239" priority="175" operator="equal">
      <formula>0</formula>
    </cfRule>
  </conditionalFormatting>
  <conditionalFormatting sqref="E274">
    <cfRule type="cellIs" dxfId="238" priority="174" operator="equal">
      <formula>0</formula>
    </cfRule>
  </conditionalFormatting>
  <conditionalFormatting sqref="F274">
    <cfRule type="cellIs" dxfId="237" priority="173" operator="equal">
      <formula>0</formula>
    </cfRule>
  </conditionalFormatting>
  <conditionalFormatting sqref="G274">
    <cfRule type="cellIs" dxfId="236" priority="172" operator="equal">
      <formula>0</formula>
    </cfRule>
  </conditionalFormatting>
  <conditionalFormatting sqref="C277">
    <cfRule type="cellIs" dxfId="235" priority="171" operator="equal">
      <formula>0</formula>
    </cfRule>
  </conditionalFormatting>
  <conditionalFormatting sqref="D277">
    <cfRule type="cellIs" dxfId="234" priority="170" operator="equal">
      <formula>0</formula>
    </cfRule>
  </conditionalFormatting>
  <conditionalFormatting sqref="E277">
    <cfRule type="cellIs" dxfId="233" priority="169" operator="equal">
      <formula>0</formula>
    </cfRule>
  </conditionalFormatting>
  <conditionalFormatting sqref="F277">
    <cfRule type="cellIs" dxfId="232" priority="168" operator="equal">
      <formula>0</formula>
    </cfRule>
  </conditionalFormatting>
  <conditionalFormatting sqref="G277">
    <cfRule type="cellIs" dxfId="231" priority="167" operator="equal">
      <formula>0</formula>
    </cfRule>
  </conditionalFormatting>
  <conditionalFormatting sqref="C280">
    <cfRule type="cellIs" dxfId="230" priority="166" operator="equal">
      <formula>0</formula>
    </cfRule>
  </conditionalFormatting>
  <conditionalFormatting sqref="D280">
    <cfRule type="cellIs" dxfId="229" priority="165" operator="equal">
      <formula>0</formula>
    </cfRule>
  </conditionalFormatting>
  <conditionalFormatting sqref="G280">
    <cfRule type="cellIs" dxfId="228" priority="164" operator="equal">
      <formula>0</formula>
    </cfRule>
  </conditionalFormatting>
  <conditionalFormatting sqref="F280">
    <cfRule type="cellIs" dxfId="227" priority="163" operator="equal">
      <formula>0</formula>
    </cfRule>
  </conditionalFormatting>
  <conditionalFormatting sqref="E280">
    <cfRule type="cellIs" dxfId="226" priority="162" operator="equal">
      <formula>0</formula>
    </cfRule>
  </conditionalFormatting>
  <conditionalFormatting sqref="C289">
    <cfRule type="cellIs" dxfId="225" priority="161" operator="equal">
      <formula>0</formula>
    </cfRule>
  </conditionalFormatting>
  <conditionalFormatting sqref="D289">
    <cfRule type="cellIs" dxfId="224" priority="160" operator="equal">
      <formula>0</formula>
    </cfRule>
  </conditionalFormatting>
  <conditionalFormatting sqref="E289">
    <cfRule type="cellIs" dxfId="223" priority="159" operator="equal">
      <formula>0</formula>
    </cfRule>
  </conditionalFormatting>
  <conditionalFormatting sqref="F289:G289">
    <cfRule type="cellIs" dxfId="222" priority="158" operator="equal">
      <formula>0</formula>
    </cfRule>
  </conditionalFormatting>
  <conditionalFormatting sqref="G297">
    <cfRule type="cellIs" dxfId="221" priority="157" operator="equal">
      <formula>0</formula>
    </cfRule>
  </conditionalFormatting>
  <conditionalFormatting sqref="C292">
    <cfRule type="cellIs" dxfId="220" priority="156" operator="equal">
      <formula>0</formula>
    </cfRule>
  </conditionalFormatting>
  <conditionalFormatting sqref="E292">
    <cfRule type="cellIs" dxfId="219" priority="155" operator="equal">
      <formula>0</formula>
    </cfRule>
  </conditionalFormatting>
  <conditionalFormatting sqref="D292">
    <cfRule type="cellIs" dxfId="218" priority="154" operator="equal">
      <formula>0</formula>
    </cfRule>
  </conditionalFormatting>
  <conditionalFormatting sqref="F292">
    <cfRule type="cellIs" dxfId="217" priority="153" operator="equal">
      <formula>0</formula>
    </cfRule>
  </conditionalFormatting>
  <conditionalFormatting sqref="G292">
    <cfRule type="cellIs" dxfId="216" priority="152" operator="equal">
      <formula>0</formula>
    </cfRule>
  </conditionalFormatting>
  <conditionalFormatting sqref="F283">
    <cfRule type="cellIs" dxfId="215" priority="151" operator="equal">
      <formula>0</formula>
    </cfRule>
  </conditionalFormatting>
  <conditionalFormatting sqref="G283">
    <cfRule type="cellIs" dxfId="214" priority="150" operator="equal">
      <formula>0</formula>
    </cfRule>
  </conditionalFormatting>
  <conditionalFormatting sqref="G311">
    <cfRule type="cellIs" dxfId="213" priority="149" operator="equal">
      <formula>0</formula>
    </cfRule>
  </conditionalFormatting>
  <conditionalFormatting sqref="G316">
    <cfRule type="cellIs" dxfId="212" priority="148" operator="equal">
      <formula>0</formula>
    </cfRule>
  </conditionalFormatting>
  <conditionalFormatting sqref="F316">
    <cfRule type="cellIs" dxfId="211" priority="147" operator="equal">
      <formula>0</formula>
    </cfRule>
  </conditionalFormatting>
  <conditionalFormatting sqref="G357">
    <cfRule type="cellIs" dxfId="210" priority="146" operator="equal">
      <formula>0</formula>
    </cfRule>
  </conditionalFormatting>
  <conditionalFormatting sqref="G363">
    <cfRule type="cellIs" dxfId="209" priority="145" operator="equal">
      <formula>0</formula>
    </cfRule>
  </conditionalFormatting>
  <conditionalFormatting sqref="F363">
    <cfRule type="cellIs" dxfId="208" priority="144" operator="equal">
      <formula>0</formula>
    </cfRule>
  </conditionalFormatting>
  <conditionalFormatting sqref="G302">
    <cfRule type="cellIs" dxfId="207" priority="143" operator="equal">
      <formula>0</formula>
    </cfRule>
  </conditionalFormatting>
  <conditionalFormatting sqref="G71">
    <cfRule type="cellIs" dxfId="206" priority="142" operator="equal">
      <formula>0</formula>
    </cfRule>
  </conditionalFormatting>
  <conditionalFormatting sqref="F71">
    <cfRule type="cellIs" dxfId="205" priority="141" operator="equal">
      <formula>0</formula>
    </cfRule>
  </conditionalFormatting>
  <conditionalFormatting sqref="B179">
    <cfRule type="cellIs" dxfId="204" priority="140" operator="equal">
      <formula>0</formula>
    </cfRule>
  </conditionalFormatting>
  <conditionalFormatting sqref="M10">
    <cfRule type="cellIs" dxfId="203" priority="139" operator="equal">
      <formula>0</formula>
    </cfRule>
  </conditionalFormatting>
  <conditionalFormatting sqref="M16">
    <cfRule type="cellIs" dxfId="202" priority="138" operator="equal">
      <formula>0</formula>
    </cfRule>
  </conditionalFormatting>
  <conditionalFormatting sqref="M19">
    <cfRule type="cellIs" dxfId="201" priority="137" operator="equal">
      <formula>0</formula>
    </cfRule>
  </conditionalFormatting>
  <conditionalFormatting sqref="M25">
    <cfRule type="cellIs" dxfId="200" priority="136" operator="equal">
      <formula>0</formula>
    </cfRule>
  </conditionalFormatting>
  <conditionalFormatting sqref="M30">
    <cfRule type="cellIs" dxfId="199" priority="135" operator="equal">
      <formula>0</formula>
    </cfRule>
  </conditionalFormatting>
  <conditionalFormatting sqref="M38 M35">
    <cfRule type="cellIs" dxfId="198" priority="134" operator="equal">
      <formula>0</formula>
    </cfRule>
  </conditionalFormatting>
  <conditionalFormatting sqref="M42">
    <cfRule type="cellIs" dxfId="197" priority="133" operator="equal">
      <formula>0</formula>
    </cfRule>
  </conditionalFormatting>
  <conditionalFormatting sqref="M48">
    <cfRule type="cellIs" dxfId="196" priority="132" operator="equal">
      <formula>0</formula>
    </cfRule>
  </conditionalFormatting>
  <conditionalFormatting sqref="M59">
    <cfRule type="cellIs" dxfId="195" priority="130" operator="equal">
      <formula>0</formula>
    </cfRule>
  </conditionalFormatting>
  <conditionalFormatting sqref="M66">
    <cfRule type="cellIs" dxfId="194" priority="128" operator="equal">
      <formula>0</formula>
    </cfRule>
  </conditionalFormatting>
  <conditionalFormatting sqref="M80">
    <cfRule type="cellIs" dxfId="193" priority="125" operator="equal">
      <formula>0</formula>
    </cfRule>
  </conditionalFormatting>
  <conditionalFormatting sqref="M91">
    <cfRule type="cellIs" dxfId="192" priority="121" operator="equal">
      <formula>0</formula>
    </cfRule>
  </conditionalFormatting>
  <conditionalFormatting sqref="M95">
    <cfRule type="cellIs" dxfId="191" priority="120" operator="equal">
      <formula>0</formula>
    </cfRule>
  </conditionalFormatting>
  <conditionalFormatting sqref="M99">
    <cfRule type="cellIs" dxfId="190" priority="119" operator="equal">
      <formula>0</formula>
    </cfRule>
  </conditionalFormatting>
  <conditionalFormatting sqref="M108">
    <cfRule type="cellIs" dxfId="189" priority="116" operator="equal">
      <formula>0</formula>
    </cfRule>
  </conditionalFormatting>
  <conditionalFormatting sqref="M113">
    <cfRule type="cellIs" dxfId="188" priority="115" operator="equal">
      <formula>0</formula>
    </cfRule>
  </conditionalFormatting>
  <conditionalFormatting sqref="M117">
    <cfRule type="cellIs" dxfId="187" priority="113" operator="equal">
      <formula>0</formula>
    </cfRule>
  </conditionalFormatting>
  <conditionalFormatting sqref="M119">
    <cfRule type="cellIs" dxfId="186" priority="112" operator="equal">
      <formula>0</formula>
    </cfRule>
  </conditionalFormatting>
  <conditionalFormatting sqref="M125">
    <cfRule type="cellIs" dxfId="185" priority="109" operator="equal">
      <formula>0</formula>
    </cfRule>
  </conditionalFormatting>
  <conditionalFormatting sqref="M133">
    <cfRule type="cellIs" dxfId="184" priority="108" operator="equal">
      <formula>0</formula>
    </cfRule>
  </conditionalFormatting>
  <conditionalFormatting sqref="M140">
    <cfRule type="cellIs" dxfId="183" priority="106" operator="equal">
      <formula>0</formula>
    </cfRule>
  </conditionalFormatting>
  <conditionalFormatting sqref="M148">
    <cfRule type="cellIs" dxfId="182" priority="104" operator="equal">
      <formula>0</formula>
    </cfRule>
  </conditionalFormatting>
  <conditionalFormatting sqref="M179">
    <cfRule type="cellIs" dxfId="181" priority="97" operator="equal">
      <formula>0</formula>
    </cfRule>
  </conditionalFormatting>
  <conditionalFormatting sqref="M189">
    <cfRule type="cellIs" dxfId="180" priority="95" operator="equal">
      <formula>0</formula>
    </cfRule>
  </conditionalFormatting>
  <conditionalFormatting sqref="M196">
    <cfRule type="cellIs" dxfId="179" priority="94" operator="equal">
      <formula>0</formula>
    </cfRule>
  </conditionalFormatting>
  <conditionalFormatting sqref="M204">
    <cfRule type="cellIs" dxfId="178" priority="92" operator="equal">
      <formula>0</formula>
    </cfRule>
  </conditionalFormatting>
  <conditionalFormatting sqref="M211">
    <cfRule type="cellIs" dxfId="177" priority="90" operator="equal">
      <formula>0</formula>
    </cfRule>
  </conditionalFormatting>
  <conditionalFormatting sqref="M226">
    <cfRule type="cellIs" dxfId="176" priority="88" operator="equal">
      <formula>0</formula>
    </cfRule>
  </conditionalFormatting>
  <conditionalFormatting sqref="M240">
    <cfRule type="cellIs" dxfId="175" priority="86" operator="equal">
      <formula>0</formula>
    </cfRule>
  </conditionalFormatting>
  <conditionalFormatting sqref="M252">
    <cfRule type="cellIs" dxfId="174" priority="83" operator="equal">
      <formula>0</formula>
    </cfRule>
  </conditionalFormatting>
  <conditionalFormatting sqref="M262">
    <cfRule type="cellIs" dxfId="173" priority="80" operator="equal">
      <formula>0</formula>
    </cfRule>
  </conditionalFormatting>
  <conditionalFormatting sqref="M266">
    <cfRule type="cellIs" dxfId="172" priority="79" operator="equal">
      <formula>0</formula>
    </cfRule>
  </conditionalFormatting>
  <conditionalFormatting sqref="M271">
    <cfRule type="cellIs" dxfId="171" priority="78" operator="equal">
      <formula>0</formula>
    </cfRule>
  </conditionalFormatting>
  <conditionalFormatting sqref="M277">
    <cfRule type="cellIs" dxfId="170" priority="76" operator="equal">
      <formula>0</formula>
    </cfRule>
  </conditionalFormatting>
  <conditionalFormatting sqref="M283">
    <cfRule type="cellIs" dxfId="169" priority="75" operator="equal">
      <formula>0</formula>
    </cfRule>
  </conditionalFormatting>
  <conditionalFormatting sqref="M289">
    <cfRule type="cellIs" dxfId="168" priority="72" operator="equal">
      <formula>0</formula>
    </cfRule>
  </conditionalFormatting>
  <conditionalFormatting sqref="M297">
    <cfRule type="cellIs" dxfId="167" priority="70" operator="equal">
      <formula>0</formula>
    </cfRule>
  </conditionalFormatting>
  <conditionalFormatting sqref="M308">
    <cfRule type="cellIs" dxfId="166" priority="69" operator="equal">
      <formula>0</formula>
    </cfRule>
  </conditionalFormatting>
  <conditionalFormatting sqref="M316">
    <cfRule type="cellIs" dxfId="165" priority="67" operator="equal">
      <formula>0</formula>
    </cfRule>
  </conditionalFormatting>
  <conditionalFormatting sqref="M327">
    <cfRule type="cellIs" dxfId="164" priority="65" operator="equal">
      <formula>0</formula>
    </cfRule>
  </conditionalFormatting>
  <conditionalFormatting sqref="M333">
    <cfRule type="cellIs" dxfId="163" priority="64" operator="equal">
      <formula>0</formula>
    </cfRule>
  </conditionalFormatting>
  <conditionalFormatting sqref="M354">
    <cfRule type="cellIs" dxfId="162" priority="60" operator="equal">
      <formula>0</formula>
    </cfRule>
  </conditionalFormatting>
  <conditionalFormatting sqref="M371">
    <cfRule type="cellIs" dxfId="161" priority="57" operator="equal">
      <formula>0</formula>
    </cfRule>
  </conditionalFormatting>
  <conditionalFormatting sqref="M375">
    <cfRule type="cellIs" dxfId="160" priority="56" operator="equal">
      <formula>0</formula>
    </cfRule>
  </conditionalFormatting>
  <conditionalFormatting sqref="M363">
    <cfRule type="cellIs" dxfId="159" priority="55" operator="equal">
      <formula>0</formula>
    </cfRule>
  </conditionalFormatting>
  <conditionalFormatting sqref="M357">
    <cfRule type="cellIs" dxfId="158" priority="54" operator="equal">
      <formula>0</formula>
    </cfRule>
  </conditionalFormatting>
  <conditionalFormatting sqref="M349">
    <cfRule type="cellIs" dxfId="157" priority="53" operator="equal">
      <formula>0</formula>
    </cfRule>
  </conditionalFormatting>
  <conditionalFormatting sqref="M345">
    <cfRule type="cellIs" dxfId="156" priority="52" operator="equal">
      <formula>0</formula>
    </cfRule>
  </conditionalFormatting>
  <conditionalFormatting sqref="M337">
    <cfRule type="cellIs" dxfId="155" priority="51" operator="equal">
      <formula>0</formula>
    </cfRule>
  </conditionalFormatting>
  <conditionalFormatting sqref="M321">
    <cfRule type="cellIs" dxfId="154" priority="50" operator="equal">
      <formula>0</formula>
    </cfRule>
  </conditionalFormatting>
  <conditionalFormatting sqref="M311">
    <cfRule type="cellIs" dxfId="153" priority="49" operator="equal">
      <formula>0</formula>
    </cfRule>
  </conditionalFormatting>
  <conditionalFormatting sqref="M302">
    <cfRule type="cellIs" dxfId="152" priority="48" operator="equal">
      <formula>0</formula>
    </cfRule>
  </conditionalFormatting>
  <conditionalFormatting sqref="M292">
    <cfRule type="cellIs" dxfId="151" priority="47" operator="equal">
      <formula>0</formula>
    </cfRule>
  </conditionalFormatting>
  <conditionalFormatting sqref="M280">
    <cfRule type="cellIs" dxfId="150" priority="46" operator="equal">
      <formula>0</formula>
    </cfRule>
  </conditionalFormatting>
  <conditionalFormatting sqref="M274">
    <cfRule type="cellIs" dxfId="149" priority="45" operator="equal">
      <formula>0</formula>
    </cfRule>
  </conditionalFormatting>
  <conditionalFormatting sqref="M259">
    <cfRule type="cellIs" dxfId="148" priority="44" operator="equal">
      <formula>0</formula>
    </cfRule>
  </conditionalFormatting>
  <conditionalFormatting sqref="M255">
    <cfRule type="cellIs" dxfId="147" priority="43" operator="equal">
      <formula>0</formula>
    </cfRule>
  </conditionalFormatting>
  <conditionalFormatting sqref="M245">
    <cfRule type="cellIs" dxfId="146" priority="42" operator="equal">
      <formula>0</formula>
    </cfRule>
  </conditionalFormatting>
  <conditionalFormatting sqref="M235">
    <cfRule type="cellIs" dxfId="145" priority="41" operator="equal">
      <formula>0</formula>
    </cfRule>
  </conditionalFormatting>
  <conditionalFormatting sqref="M222">
    <cfRule type="cellIs" dxfId="144" priority="40" operator="equal">
      <formula>0</formula>
    </cfRule>
  </conditionalFormatting>
  <conditionalFormatting sqref="M208">
    <cfRule type="cellIs" dxfId="143" priority="39" operator="equal">
      <formula>0</formula>
    </cfRule>
  </conditionalFormatting>
  <conditionalFormatting sqref="M186">
    <cfRule type="cellIs" dxfId="142" priority="38" operator="equal">
      <formula>0</formula>
    </cfRule>
  </conditionalFormatting>
  <conditionalFormatting sqref="M201">
    <cfRule type="cellIs" dxfId="141" priority="37" operator="equal">
      <formula>0</formula>
    </cfRule>
  </conditionalFormatting>
  <conditionalFormatting sqref="M175">
    <cfRule type="cellIs" dxfId="140" priority="36" operator="equal">
      <formula>0</formula>
    </cfRule>
  </conditionalFormatting>
  <conditionalFormatting sqref="M171">
    <cfRule type="cellIs" dxfId="139" priority="35" operator="equal">
      <formula>0</formula>
    </cfRule>
  </conditionalFormatting>
  <conditionalFormatting sqref="M163">
    <cfRule type="cellIs" dxfId="138" priority="33" operator="equal">
      <formula>0</formula>
    </cfRule>
  </conditionalFormatting>
  <conditionalFormatting sqref="M158">
    <cfRule type="cellIs" dxfId="137" priority="32" operator="equal">
      <formula>0</formula>
    </cfRule>
  </conditionalFormatting>
  <conditionalFormatting sqref="M167">
    <cfRule type="cellIs" dxfId="136" priority="31" operator="equal">
      <formula>0</formula>
    </cfRule>
  </conditionalFormatting>
  <conditionalFormatting sqref="M153">
    <cfRule type="cellIs" dxfId="135" priority="30" operator="equal">
      <formula>0</formula>
    </cfRule>
  </conditionalFormatting>
  <conditionalFormatting sqref="M145">
    <cfRule type="cellIs" dxfId="134" priority="29" operator="equal">
      <formula>0</formula>
    </cfRule>
  </conditionalFormatting>
  <conditionalFormatting sqref="M136">
    <cfRule type="cellIs" dxfId="133" priority="28" operator="equal">
      <formula>0</formula>
    </cfRule>
  </conditionalFormatting>
  <conditionalFormatting sqref="M122">
    <cfRule type="cellIs" dxfId="132" priority="27" operator="equal">
      <formula>0</formula>
    </cfRule>
  </conditionalFormatting>
  <conditionalFormatting sqref="M115">
    <cfRule type="cellIs" dxfId="131" priority="26" operator="equal">
      <formula>0</formula>
    </cfRule>
  </conditionalFormatting>
  <conditionalFormatting sqref="M106">
    <cfRule type="cellIs" dxfId="130" priority="25" operator="equal">
      <formula>0</formula>
    </cfRule>
  </conditionalFormatting>
  <conditionalFormatting sqref="M102">
    <cfRule type="cellIs" dxfId="129" priority="24" operator="equal">
      <formula>0</formula>
    </cfRule>
  </conditionalFormatting>
  <conditionalFormatting sqref="M83">
    <cfRule type="cellIs" dxfId="128" priority="23" operator="equal">
      <formula>0</formula>
    </cfRule>
  </conditionalFormatting>
  <conditionalFormatting sqref="M86">
    <cfRule type="cellIs" dxfId="127" priority="22" operator="equal">
      <formula>0</formula>
    </cfRule>
  </conditionalFormatting>
  <conditionalFormatting sqref="M76">
    <cfRule type="cellIs" dxfId="126" priority="21" operator="equal">
      <formula>0</formula>
    </cfRule>
  </conditionalFormatting>
  <conditionalFormatting sqref="M71">
    <cfRule type="cellIs" dxfId="125" priority="20" operator="equal">
      <formula>0</formula>
    </cfRule>
  </conditionalFormatting>
  <conditionalFormatting sqref="M55">
    <cfRule type="cellIs" dxfId="124" priority="19" operator="equal">
      <formula>0</formula>
    </cfRule>
  </conditionalFormatting>
  <conditionalFormatting sqref="M63">
    <cfRule type="cellIs" dxfId="123" priority="18" operator="equal">
      <formula>0</formula>
    </cfRule>
  </conditionalFormatting>
  <conditionalFormatting sqref="H35:L35">
    <cfRule type="cellIs" dxfId="122" priority="13" operator="equal">
      <formula>0</formula>
    </cfRule>
  </conditionalFormatting>
  <conditionalFormatting sqref="B35">
    <cfRule type="cellIs" dxfId="121" priority="12" operator="equal">
      <formula>0</formula>
    </cfRule>
  </conditionalFormatting>
  <conditionalFormatting sqref="C217:G217">
    <cfRule type="cellIs" dxfId="120" priority="11" operator="equal">
      <formula>0</formula>
    </cfRule>
  </conditionalFormatting>
  <conditionalFormatting sqref="B120">
    <cfRule type="cellIs" dxfId="119" priority="10" operator="equal">
      <formula>0</formula>
    </cfRule>
  </conditionalFormatting>
  <conditionalFormatting sqref="C127:G127">
    <cfRule type="cellIs" dxfId="118" priority="9" operator="equal">
      <formula>0</formula>
    </cfRule>
  </conditionalFormatting>
  <conditionalFormatting sqref="B127">
    <cfRule type="cellIs" dxfId="113" priority="4" operator="equal">
      <formula>0</formula>
    </cfRule>
  </conditionalFormatting>
  <conditionalFormatting sqref="B133">
    <cfRule type="cellIs" dxfId="112" priority="3" operator="equal">
      <formula>0</formula>
    </cfRule>
  </conditionalFormatting>
  <conditionalFormatting sqref="H127:L127">
    <cfRule type="cellIs" dxfId="111" priority="2" operator="equal">
      <formula>0</formula>
    </cfRule>
  </conditionalFormatting>
  <conditionalFormatting sqref="M127">
    <cfRule type="cellIs" dxfId="110" priority="1" operator="equal">
      <formula>0</formula>
    </cfRule>
  </conditionalFormatting>
  <dataValidations count="1">
    <dataValidation type="list" allowBlank="1" showInputMessage="1" showErrorMessage="1" sqref="C10 C16 C19 C25 C30 C38 C42 C48 C55 C59 C63 C66 C71 C76 C80 C83 C86 C91 C95 C99 C102 C106 C108 C113 C115 C117 C119:C120 C122 C125 C133 C136 C140 C145 C148 C153 C158 C163 C167 C171 C175 C179 C186 C189 C196 C201 C204 C208 C211 C222 C226 C235 C240 C245 C252 C255 C259 C262 C266 C271 C274 C280 C283 C289 C292 C297 C302 C308 C311 C316 C321 C327 C333 C337 C345 C349 C354 C357 C363 C371 C375 C277 C217 C127"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5" min="1" max="13" man="1"/>
    <brk id="299"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N14"/>
  <sheetViews>
    <sheetView showGridLines="0" view="pageBreakPreview" topLeftCell="B1" zoomScale="70" zoomScaleNormal="110" zoomScaleSheetLayoutView="100" workbookViewId="0">
      <selection activeCell="B10" sqref="B10:B14"/>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4" width="30.28515625" style="1" customWidth="1"/>
    <col min="15" max="16384" width="11.42578125" style="5"/>
  </cols>
  <sheetData>
    <row r="1" spans="1:14" ht="43.5" customHeight="1" x14ac:dyDescent="0.25">
      <c r="I1" s="124"/>
      <c r="J1" s="124"/>
      <c r="K1" s="184"/>
      <c r="L1" s="184"/>
      <c r="M1" s="124"/>
      <c r="N1" s="124"/>
    </row>
    <row r="2" spans="1:14" ht="25.5" customHeight="1" x14ac:dyDescent="0.25">
      <c r="E2" s="135" t="s">
        <v>14</v>
      </c>
      <c r="H2" s="133"/>
      <c r="I2" s="126"/>
      <c r="J2" s="126"/>
      <c r="K2" s="185"/>
      <c r="L2" s="185"/>
      <c r="M2" s="126"/>
      <c r="N2" s="126"/>
    </row>
    <row r="3" spans="1:14" ht="32.25" customHeight="1" x14ac:dyDescent="0.25">
      <c r="B3" s="38"/>
      <c r="C3" s="38"/>
      <c r="D3" s="38"/>
      <c r="E3" s="38"/>
      <c r="F3" s="38"/>
      <c r="G3" s="38"/>
      <c r="H3" s="134"/>
      <c r="I3" s="128"/>
      <c r="J3" s="128"/>
      <c r="K3" s="186"/>
      <c r="L3" s="186"/>
      <c r="M3" s="128"/>
      <c r="N3" s="128"/>
    </row>
    <row r="4" spans="1:14" ht="39.75" customHeight="1" x14ac:dyDescent="0.25">
      <c r="B4" s="236" t="s">
        <v>1506</v>
      </c>
      <c r="C4" s="236"/>
      <c r="D4" s="236"/>
      <c r="E4" s="236"/>
      <c r="F4" s="236"/>
      <c r="G4" s="236"/>
      <c r="H4" s="236"/>
      <c r="I4" s="236"/>
      <c r="J4" s="236"/>
      <c r="K4" s="236"/>
      <c r="L4" s="236"/>
      <c r="M4" s="236"/>
      <c r="N4" s="237"/>
    </row>
    <row r="5" spans="1:14" ht="64.5" customHeight="1" x14ac:dyDescent="0.25">
      <c r="B5" s="242" t="s">
        <v>1507</v>
      </c>
      <c r="C5" s="242"/>
      <c r="D5" s="242"/>
      <c r="E5" s="242"/>
      <c r="F5" s="242"/>
      <c r="G5" s="242"/>
      <c r="H5" s="242"/>
      <c r="I5" s="242"/>
      <c r="J5" s="242"/>
      <c r="K5" s="242"/>
      <c r="L5" s="242"/>
      <c r="M5" s="41"/>
      <c r="N5" s="10"/>
    </row>
    <row r="6" spans="1:14" ht="19.5" customHeight="1" x14ac:dyDescent="0.25">
      <c r="B6" s="238" t="str">
        <f>CONCATENATE(COUNTIF(A10:A37,"producto")," PRODUCTOS")</f>
        <v>1 PRODUCTOS</v>
      </c>
      <c r="C6" s="238"/>
      <c r="D6" s="238"/>
      <c r="E6" s="238"/>
      <c r="F6" s="238"/>
      <c r="G6" s="238"/>
      <c r="H6" s="238"/>
      <c r="I6" s="238"/>
      <c r="J6" s="238"/>
      <c r="K6" s="238"/>
      <c r="L6" s="238"/>
      <c r="M6" s="238"/>
      <c r="N6" s="238"/>
    </row>
    <row r="7" spans="1:14" ht="32.25" customHeight="1" thickBot="1" x14ac:dyDescent="0.3">
      <c r="B7" s="269" t="s">
        <v>46</v>
      </c>
      <c r="C7" s="270"/>
      <c r="D7" s="270"/>
      <c r="E7" s="270"/>
      <c r="F7" s="270"/>
      <c r="G7" s="270"/>
      <c r="H7" s="270"/>
      <c r="I7" s="270"/>
      <c r="J7" s="270"/>
      <c r="K7" s="270"/>
      <c r="L7" s="270"/>
      <c r="M7" s="270"/>
      <c r="N7" s="271"/>
    </row>
    <row r="8" spans="1:14" ht="27" hidden="1" customHeight="1" thickBot="1" x14ac:dyDescent="0.3">
      <c r="B8" s="217" t="s">
        <v>8</v>
      </c>
      <c r="C8" s="218"/>
      <c r="D8" s="219"/>
      <c r="E8" s="53"/>
      <c r="F8" s="53"/>
      <c r="G8" s="220"/>
      <c r="H8" s="221"/>
      <c r="I8" s="221"/>
      <c r="J8" s="221"/>
      <c r="K8" s="221"/>
      <c r="L8" s="221"/>
      <c r="M8" s="221"/>
      <c r="N8" s="222"/>
    </row>
    <row r="9" spans="1:14" ht="48" customHeight="1" thickBot="1" x14ac:dyDescent="0.3">
      <c r="B9" s="77" t="s">
        <v>484</v>
      </c>
      <c r="C9" s="79" t="s">
        <v>1547</v>
      </c>
      <c r="D9" s="79" t="s">
        <v>0</v>
      </c>
      <c r="E9" s="79" t="s">
        <v>1494</v>
      </c>
      <c r="F9" s="79" t="s">
        <v>1550</v>
      </c>
      <c r="G9" s="79" t="s">
        <v>1</v>
      </c>
      <c r="H9" s="79" t="s">
        <v>2</v>
      </c>
      <c r="I9" s="79" t="s">
        <v>3</v>
      </c>
      <c r="J9" s="79" t="s">
        <v>4</v>
      </c>
      <c r="K9" s="80" t="s">
        <v>5</v>
      </c>
      <c r="L9" s="80" t="s">
        <v>6</v>
      </c>
      <c r="M9" s="82" t="s">
        <v>1548</v>
      </c>
      <c r="N9" s="81" t="s">
        <v>7</v>
      </c>
    </row>
    <row r="10" spans="1:14" s="12" customFormat="1" ht="25.5" x14ac:dyDescent="0.25">
      <c r="A10" s="5" t="str">
        <f>VLOOKUP(B10,'Plantilla publicacion'!$A$3:$B$490,2,0)</f>
        <v>Producto</v>
      </c>
      <c r="B10" s="101" t="s">
        <v>1098</v>
      </c>
      <c r="C10" s="199" t="str">
        <f>VLOOKUP(B10,'Plantilla publicacion'!$A$3:$R$490,17,0)</f>
        <v>PND - 5-31-5-b- Convergencia regional - Entidades públicas territoriales y nacionales fortalecidas / PES - Transformación Institucional</v>
      </c>
      <c r="D10" s="199" t="str">
        <f>VLOOKUP(B10,'Plantilla publicacion'!$A$3:$M$497,6,0)</f>
        <v>81-Mejorar la oportunidad en la atención de trámites y servicios.</v>
      </c>
      <c r="E10" s="199" t="str">
        <f>VLOOKUP(B10,'Plantilla publicacion'!$A$3:$O$490,14,0)</f>
        <v>138-Avance promedio de cumplimiento de productos asociados a mejorar la oportunidad en la atención de trámites y servicios.</v>
      </c>
      <c r="F10" s="199" t="str">
        <f>VLOOKUP(B10,'Plantilla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199" t="str">
        <f>VLOOKUP(B10,'Plantilla publicacion'!$A$3:$M$497,7,0)</f>
        <v>FUNCIONAMIENTO</v>
      </c>
      <c r="H10" s="103" t="str">
        <f>VLOOKUP(B10,'Plantilla publicacion'!$A$3:$M$505,8,0)</f>
        <v>Sistema de alertas para monitorear el comportamiento de los trámites misionales priorizados, elaborado y presentado (Correo electronico con el envío del reporte al equipo directivo)</v>
      </c>
      <c r="I10" s="103">
        <f>VLOOKUP(B10,'Plantilla publicacion'!$A$3:$M$505,9,0)</f>
        <v>1</v>
      </c>
      <c r="J10" s="103" t="str">
        <f>VLOOKUP(B10,'Plantilla publicacion'!$A$3:$M$505,10,0)</f>
        <v>Númerica</v>
      </c>
      <c r="K10" s="188" t="str">
        <f>VLOOKUP(B10,'Plantilla publicacion'!$A$3:$M$505,11,0)</f>
        <v>2025-03-14</v>
      </c>
      <c r="L10" s="188" t="str">
        <f>VLOOKUP(B10,'Plantilla publicacion'!$A$3:$M$505,12,0)</f>
        <v>2025-12-15</v>
      </c>
      <c r="M10" s="103">
        <f>IF(ISERROR(VLOOKUP(B10,'Plantilla publicacion'!$A$3:$P$490,16,0)),"NA",VLOOKUP(B10,'Plantilla publicacion'!$A$3:$P$490,16,0))</f>
        <v>0</v>
      </c>
      <c r="N10" s="104" t="str">
        <f>VLOOKUP(B10,'Plantilla publicacion'!$A$3:$M$505,13,0)</f>
        <v>30-OFICINA ASESORA DE PLANEACIÓN</v>
      </c>
    </row>
    <row r="11" spans="1:14" ht="25.5" x14ac:dyDescent="0.25">
      <c r="A11" s="13" t="str">
        <f>VLOOKUP(B11,'Plantilla publicacion'!$A$3:$B$490,2,0)</f>
        <v>Actividad propia</v>
      </c>
      <c r="B11" s="105" t="s">
        <v>1100</v>
      </c>
      <c r="C11" s="200"/>
      <c r="D11" s="200">
        <f>VLOOKUP(B11,'Plantilla publicacion'!$A$3:$M$490,6,0)</f>
        <v>0</v>
      </c>
      <c r="E11" s="200"/>
      <c r="F11" s="200"/>
      <c r="G11" s="200" t="str">
        <f>VLOOKUP(B11,'Plantilla publicacion'!$A$3:$M$490,7,0)</f>
        <v>N/A</v>
      </c>
      <c r="H11" s="6" t="str">
        <f>VLOOKUP(B11,'Plantilla publicacion'!$A$3:$M$505,8,0)</f>
        <v>Priorizar los trámites por Delegatura objeto de monitoreo (Documento con los tramites priorizados por Delegatura objeto de monitoreo)</v>
      </c>
      <c r="I11" s="6">
        <f>VLOOKUP(B11,'Plantilla publicacion'!$A$3:$M$505,9,0)</f>
        <v>1</v>
      </c>
      <c r="J11" s="6" t="str">
        <f>VLOOKUP(B11,'Plantilla publicacion'!$A$3:$M$505,10,0)</f>
        <v>Númerica</v>
      </c>
      <c r="K11" s="7" t="str">
        <f>VLOOKUP(B11,'Plantilla publicacion'!$A$3:$M$505,11,0)</f>
        <v>2025-03-14</v>
      </c>
      <c r="L11" s="7" t="str">
        <f>VLOOKUP(B11,'Plantilla publicacion'!$A$3:$M$505,12,0)</f>
        <v>2025-04-15</v>
      </c>
      <c r="M11" s="58"/>
      <c r="N11" s="106" t="str">
        <f>VLOOKUP(B11,'Plantilla publicacion'!$A$3:$M$505,13,0)</f>
        <v>30-OFICINA ASESORA DE PLANEACIÓN</v>
      </c>
    </row>
    <row r="12" spans="1:14" ht="25.5" x14ac:dyDescent="0.25">
      <c r="A12" s="13" t="str">
        <f>VLOOKUP(B12,'Plantilla publicacion'!$A$3:$B$490,2,0)</f>
        <v>Actividad propia</v>
      </c>
      <c r="B12" s="122" t="s">
        <v>1102</v>
      </c>
      <c r="C12" s="200"/>
      <c r="D12" s="200">
        <f>VLOOKUP(B12,'Plantilla publicacion'!$A$3:$M$490,6,0)</f>
        <v>0</v>
      </c>
      <c r="E12" s="200"/>
      <c r="F12" s="200"/>
      <c r="G12" s="200" t="str">
        <f>VLOOKUP(B12,'Plantilla publicacion'!$A$3:$M$490,7,0)</f>
        <v>N/A</v>
      </c>
      <c r="H12" s="6" t="str">
        <f>VLOOKUP(B12,'Plantilla publicacion'!$A$3:$M$505,8,0)</f>
        <v>Definir los parámetros que determinarán las alertas (Documento con la definición de los parámetros )</v>
      </c>
      <c r="I12" s="6">
        <f>VLOOKUP(B12,'Plantilla publicacion'!$A$3:$M$505,9,0)</f>
        <v>1</v>
      </c>
      <c r="J12" s="6" t="str">
        <f>VLOOKUP(B12,'Plantilla publicacion'!$A$3:$M$505,10,0)</f>
        <v>Númerica</v>
      </c>
      <c r="K12" s="7" t="str">
        <f>VLOOKUP(B12,'Plantilla publicacion'!$A$3:$M$505,11,0)</f>
        <v>2025-04-18</v>
      </c>
      <c r="L12" s="7" t="str">
        <f>VLOOKUP(B12,'Plantilla publicacion'!$A$3:$M$505,12,0)</f>
        <v>2025-05-02</v>
      </c>
      <c r="M12" s="58"/>
      <c r="N12" s="106" t="str">
        <f>VLOOKUP(B12,'Plantilla publicacion'!$A$3:$M$505,13,0)</f>
        <v>30-OFICINA ASESORA DE PLANEACIÓN</v>
      </c>
    </row>
    <row r="13" spans="1:14" ht="25.5" x14ac:dyDescent="0.25">
      <c r="A13" s="13" t="str">
        <f>VLOOKUP(B13,'Plantilla publicacion'!$A$3:$B$490,2,0)</f>
        <v>Actividad propia</v>
      </c>
      <c r="B13" s="122" t="s">
        <v>1104</v>
      </c>
      <c r="C13" s="200"/>
      <c r="D13" s="200">
        <f>VLOOKUP(B13,'Plantilla publicacion'!$A$3:$M$490,6,0)</f>
        <v>0</v>
      </c>
      <c r="E13" s="200"/>
      <c r="F13" s="200"/>
      <c r="G13" s="200" t="str">
        <f>VLOOKUP(B13,'Plantilla publicacion'!$A$3:$M$490,7,0)</f>
        <v>N/A</v>
      </c>
      <c r="H13" s="6" t="str">
        <f>VLOOKUP(B13,'Plantilla publicacion'!$A$3:$M$505,8,0)</f>
        <v>Definir y validar con las Delegaturas el diseño del reporte de alertas (Diseño del reporte de alertas definido y validado por las Delegaturas)</v>
      </c>
      <c r="I13" s="6">
        <f>VLOOKUP(B13,'Plantilla publicacion'!$A$3:$M$505,9,0)</f>
        <v>1</v>
      </c>
      <c r="J13" s="6" t="str">
        <f>VLOOKUP(B13,'Plantilla publicacion'!$A$3:$M$505,10,0)</f>
        <v>Númerica</v>
      </c>
      <c r="K13" s="7" t="str">
        <f>VLOOKUP(B13,'Plantilla publicacion'!$A$3:$M$505,11,0)</f>
        <v>2025-05-05</v>
      </c>
      <c r="L13" s="7" t="str">
        <f>VLOOKUP(B13,'Plantilla publicacion'!$A$3:$M$505,12,0)</f>
        <v>2025-09-12</v>
      </c>
      <c r="M13" s="58"/>
      <c r="N13" s="106" t="str">
        <f>VLOOKUP(B13,'Plantilla publicacion'!$A$3:$M$505,13,0)</f>
        <v>30-OFICINA ASESORA DE PLANEACIÓN</v>
      </c>
    </row>
    <row r="14" spans="1:14" ht="26.25" thickBot="1" x14ac:dyDescent="0.3">
      <c r="A14" s="13" t="str">
        <f>VLOOKUP(B14,'Plantilla publicacion'!$A$3:$B$490,2,0)</f>
        <v>Actividad propia</v>
      </c>
      <c r="B14" s="107" t="s">
        <v>1106</v>
      </c>
      <c r="C14" s="201"/>
      <c r="D14" s="201">
        <f>VLOOKUP(B14,'Plantilla publicacion'!$A$3:$M$490,6,0)</f>
        <v>0</v>
      </c>
      <c r="E14" s="201"/>
      <c r="F14" s="201"/>
      <c r="G14" s="201" t="str">
        <f>VLOOKUP(B14,'Plantilla publicacion'!$A$3:$M$490,7,0)</f>
        <v>N/A</v>
      </c>
      <c r="H14" s="109" t="str">
        <f>VLOOKUP(B14,'Plantilla publicacion'!$A$3:$M$505,8,0)</f>
        <v>Elaborar y presentar reportes al equipo directivo.  (Correos electronicos con el envío del reporte al equipo directivo)</v>
      </c>
      <c r="I14" s="109">
        <f>VLOOKUP(B14,'Plantilla publicacion'!$A$3:$M$505,9,0)</f>
        <v>2</v>
      </c>
      <c r="J14" s="109" t="str">
        <f>VLOOKUP(B14,'Plantilla publicacion'!$A$3:$M$505,10,0)</f>
        <v>Númerica</v>
      </c>
      <c r="K14" s="110" t="str">
        <f>VLOOKUP(B14,'Plantilla publicacion'!$A$3:$M$505,11,0)</f>
        <v>2025-09-15</v>
      </c>
      <c r="L14" s="110" t="str">
        <f>VLOOKUP(B14,'Plantilla publicacion'!$A$3:$M$505,12,0)</f>
        <v>2025-12-15</v>
      </c>
      <c r="M14" s="111"/>
      <c r="N14" s="112" t="str">
        <f>VLOOKUP(B14,'Plantilla publicacion'!$A$3:$M$505,13,0)</f>
        <v>30-OFICINA ASESORA DE PLANEACIÓN</v>
      </c>
    </row>
  </sheetData>
  <autoFilter ref="A9:N14" xr:uid="{4FE74383-0BB2-4C96-B4A4-35E713121F9A}"/>
  <mergeCells count="11">
    <mergeCell ref="B8:D8"/>
    <mergeCell ref="G8:N8"/>
    <mergeCell ref="B4:N4"/>
    <mergeCell ref="B6:N6"/>
    <mergeCell ref="B7:N7"/>
    <mergeCell ref="B5:L5"/>
    <mergeCell ref="C10:C14"/>
    <mergeCell ref="D10:D14"/>
    <mergeCell ref="E10:E14"/>
    <mergeCell ref="G10:G14"/>
    <mergeCell ref="F10:F14"/>
  </mergeCells>
  <conditionalFormatting sqref="B11:B14 A7:N8 A6 A5:C5 N5 H11:N14 A1:G1 A4:N4 O4:XFD8 A15:N1048576 O11:XFD1048576 I1:XFD1 A2:XFD3">
    <cfRule type="cellIs" dxfId="109" priority="15" operator="equal">
      <formula>0</formula>
    </cfRule>
    <cfRule type="cellIs" dxfId="108" priority="16" operator="equal">
      <formula>0</formula>
    </cfRule>
  </conditionalFormatting>
  <conditionalFormatting sqref="A11:A14 H10:XFD10">
    <cfRule type="cellIs" dxfId="107" priority="14" operator="equal">
      <formula>0</formula>
    </cfRule>
  </conditionalFormatting>
  <conditionalFormatting sqref="B6:N6">
    <cfRule type="cellIs" dxfId="106" priority="13" operator="equal">
      <formula>0</formula>
    </cfRule>
  </conditionalFormatting>
  <conditionalFormatting sqref="A10:B10">
    <cfRule type="cellIs" dxfId="105" priority="12" operator="equal">
      <formula>0</formula>
    </cfRule>
  </conditionalFormatting>
  <conditionalFormatting sqref="A9:XFD9">
    <cfRule type="cellIs" dxfId="104" priority="8" operator="equal">
      <formula>0</formula>
    </cfRule>
  </conditionalFormatting>
  <conditionalFormatting sqref="C10">
    <cfRule type="cellIs" dxfId="103" priority="6" operator="equal">
      <formula>0</formula>
    </cfRule>
  </conditionalFormatting>
  <conditionalFormatting sqref="D10">
    <cfRule type="cellIs" dxfId="102" priority="5" operator="equal">
      <formula>0</formula>
    </cfRule>
  </conditionalFormatting>
  <conditionalFormatting sqref="E10">
    <cfRule type="cellIs" dxfId="101" priority="4" operator="equal">
      <formula>0</formula>
    </cfRule>
  </conditionalFormatting>
  <conditionalFormatting sqref="G10">
    <cfRule type="cellIs" dxfId="100" priority="3" operator="equal">
      <formula>0</formula>
    </cfRule>
  </conditionalFormatting>
  <conditionalFormatting sqref="F10">
    <cfRule type="cellIs" dxfId="99"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N31"/>
  <sheetViews>
    <sheetView showGridLines="0" view="pageBreakPreview" topLeftCell="B1" zoomScale="57" zoomScaleNormal="110" zoomScaleSheetLayoutView="100" workbookViewId="0">
      <selection activeCell="H26" sqref="H26"/>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60.85546875" style="5" customWidth="1"/>
    <col min="9" max="9" width="12.85546875" style="5" customWidth="1"/>
    <col min="10" max="10" width="15.28515625" style="5" customWidth="1"/>
    <col min="11" max="11" width="13.42578125" style="4" customWidth="1"/>
    <col min="12" max="12" width="14" style="4" customWidth="1"/>
    <col min="13" max="13" width="29.7109375" style="4" customWidth="1"/>
    <col min="14" max="14" width="53.5703125" style="1" customWidth="1"/>
    <col min="15" max="16384" width="11.42578125" style="5"/>
  </cols>
  <sheetData>
    <row r="1" spans="1:14" ht="43.5" customHeight="1" x14ac:dyDescent="0.25">
      <c r="G1" s="130"/>
      <c r="I1" s="124"/>
      <c r="J1" s="124"/>
      <c r="K1" s="184"/>
      <c r="L1" s="184"/>
      <c r="M1" s="124"/>
      <c r="N1" s="124"/>
    </row>
    <row r="2" spans="1:14" ht="25.5" customHeight="1" x14ac:dyDescent="0.25">
      <c r="E2" s="132" t="s">
        <v>14</v>
      </c>
      <c r="G2" s="130"/>
      <c r="H2" s="126"/>
      <c r="I2" s="126"/>
      <c r="J2" s="126"/>
      <c r="K2" s="185"/>
      <c r="L2" s="185"/>
      <c r="M2" s="126"/>
      <c r="N2" s="126"/>
    </row>
    <row r="3" spans="1:14" ht="32.25" customHeight="1" x14ac:dyDescent="0.25">
      <c r="B3" s="38"/>
      <c r="C3" s="38"/>
      <c r="D3" s="38"/>
      <c r="E3" s="38"/>
      <c r="F3" s="38"/>
      <c r="G3" s="131"/>
      <c r="H3" s="128"/>
      <c r="I3" s="128"/>
      <c r="J3" s="128"/>
      <c r="K3" s="186"/>
      <c r="L3" s="186"/>
      <c r="M3" s="128"/>
      <c r="N3" s="128"/>
    </row>
    <row r="4" spans="1:14" ht="55.5" customHeight="1" x14ac:dyDescent="0.25">
      <c r="B4" s="236" t="s">
        <v>1508</v>
      </c>
      <c r="C4" s="236"/>
      <c r="D4" s="236"/>
      <c r="E4" s="236"/>
      <c r="F4" s="236"/>
      <c r="G4" s="236"/>
      <c r="H4" s="236"/>
      <c r="I4" s="236"/>
      <c r="J4" s="236"/>
      <c r="K4" s="236"/>
      <c r="L4" s="236"/>
      <c r="M4" s="236"/>
      <c r="N4" s="237"/>
    </row>
    <row r="5" spans="1:14" ht="86.25" customHeight="1" x14ac:dyDescent="0.25">
      <c r="B5" s="242" t="s">
        <v>1509</v>
      </c>
      <c r="C5" s="242"/>
      <c r="D5" s="242"/>
      <c r="E5" s="242"/>
      <c r="F5" s="242"/>
      <c r="G5" s="242"/>
      <c r="H5" s="242"/>
      <c r="I5" s="242"/>
      <c r="J5" s="242"/>
      <c r="K5" s="242"/>
      <c r="L5" s="242"/>
      <c r="M5" s="41"/>
      <c r="N5" s="10"/>
    </row>
    <row r="6" spans="1:14" ht="18" customHeight="1" x14ac:dyDescent="0.25">
      <c r="B6" s="238" t="str">
        <f>CONCATENATE(COUNTIF(A10:A31,"producto")," PRODUCTOS")</f>
        <v>5 PRODUCTOS</v>
      </c>
      <c r="C6" s="238"/>
      <c r="D6" s="238"/>
      <c r="E6" s="238"/>
      <c r="F6" s="238"/>
      <c r="G6" s="238"/>
      <c r="H6" s="238"/>
      <c r="I6" s="238"/>
      <c r="J6" s="238"/>
      <c r="K6" s="238"/>
      <c r="L6" s="238"/>
      <c r="M6" s="238"/>
      <c r="N6" s="238"/>
    </row>
    <row r="7" spans="1:14" ht="32.25" customHeight="1" thickBot="1" x14ac:dyDescent="0.3">
      <c r="B7" s="275" t="s">
        <v>48</v>
      </c>
      <c r="C7" s="276"/>
      <c r="D7" s="276"/>
      <c r="E7" s="276"/>
      <c r="F7" s="276"/>
      <c r="G7" s="276"/>
      <c r="H7" s="276"/>
      <c r="I7" s="276"/>
      <c r="J7" s="276"/>
      <c r="K7" s="276"/>
      <c r="L7" s="276"/>
      <c r="M7" s="276"/>
      <c r="N7" s="277"/>
    </row>
    <row r="8" spans="1:14" ht="35.25" hidden="1" customHeight="1" x14ac:dyDescent="0.25">
      <c r="B8" s="217" t="s">
        <v>8</v>
      </c>
      <c r="C8" s="218"/>
      <c r="D8" s="219"/>
      <c r="E8" s="53"/>
      <c r="F8" s="53"/>
      <c r="G8" s="220"/>
      <c r="H8" s="221"/>
      <c r="I8" s="221"/>
      <c r="J8" s="221"/>
      <c r="K8" s="221"/>
      <c r="L8" s="221"/>
      <c r="M8" s="221"/>
      <c r="N8" s="222"/>
    </row>
    <row r="9" spans="1:14" ht="48" customHeight="1" thickBot="1" x14ac:dyDescent="0.3">
      <c r="B9" s="22" t="s">
        <v>484</v>
      </c>
      <c r="C9" s="23" t="s">
        <v>1547</v>
      </c>
      <c r="D9" s="23" t="s">
        <v>0</v>
      </c>
      <c r="E9" s="23" t="s">
        <v>1494</v>
      </c>
      <c r="F9" s="23" t="s">
        <v>1550</v>
      </c>
      <c r="G9" s="23" t="s">
        <v>1</v>
      </c>
      <c r="H9" s="23" t="s">
        <v>2</v>
      </c>
      <c r="I9" s="23" t="s">
        <v>3</v>
      </c>
      <c r="J9" s="23" t="s">
        <v>4</v>
      </c>
      <c r="K9" s="24" t="s">
        <v>5</v>
      </c>
      <c r="L9" s="24" t="s">
        <v>6</v>
      </c>
      <c r="M9" s="57" t="s">
        <v>1548</v>
      </c>
      <c r="N9" s="25" t="s">
        <v>7</v>
      </c>
    </row>
    <row r="10" spans="1:14" s="12" customFormat="1" ht="76.5" x14ac:dyDescent="0.25">
      <c r="A10" s="5" t="str">
        <f>VLOOKUP(B10,'Plantilla publicacion'!$A$3:$B$490,2,0)</f>
        <v>Producto</v>
      </c>
      <c r="B10" s="15" t="s">
        <v>1019</v>
      </c>
      <c r="C10" s="227" t="str">
        <f>VLOOKUP(B10,'Plantilla publicacion'!$A$3:$R$490,17,0)</f>
        <v>PND - 5-31-5-d- Convergencia regional - Gobierno digital para la gente / PES - Transformación Institucional</v>
      </c>
      <c r="D10" s="227" t="str">
        <f>VLOOKUP(B10,'Plantilla publicacion'!$A$3:$M$497,6,0)</f>
        <v>62-Fortalecer la infraestructura, uso y aprovechamiento de las tecnologías de la información, para optimizar la capacidad institucional</v>
      </c>
      <c r="E10" s="227" t="str">
        <f>VLOOKUP(B10,'Plantilla publicacion'!$A$3:$O$490,14,0)</f>
        <v>109-Cumplimiento de productos del PAI asociados a Fortalecer la infraestructura, uso y aprovechamiento de las tecnologías de la información, para optimizar la capacidad institucional</v>
      </c>
      <c r="F10" s="227" t="str">
        <f>VLOOKUP(B10,'Plantilla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227" t="str">
        <f>VLOOKUP(B10,'Plantilla publicacion'!$A$3:$M$497,7,0)</f>
        <v>N/A</v>
      </c>
      <c r="H10" s="15" t="str">
        <f>VLOOKUP(B10,'Plantilla publicacion'!$A$3:$M$505,8,0)</f>
        <v>Solución, mapa de ruta y documentación inicial en materia procedimental para el manejo del expediente electrónico - Segunda fase de estructura de expediente electrónico, realizada  (Informe elaborado)</v>
      </c>
      <c r="I10" s="15">
        <f>VLOOKUP(B10,'Plantilla publicacion'!$A$3:$M$505,9,0)</f>
        <v>1</v>
      </c>
      <c r="J10" s="15" t="str">
        <f>VLOOKUP(B10,'Plantilla publicacion'!$A$3:$M$505,10,0)</f>
        <v>Númerica</v>
      </c>
      <c r="K10" s="187" t="str">
        <f>VLOOKUP(B10,'Plantilla publicacion'!$A$3:$M$505,11,0)</f>
        <v>2025-02-03</v>
      </c>
      <c r="L10" s="187" t="str">
        <f>VLOOKUP(B10,'Plantilla publicacion'!$A$3:$M$505,12,0)</f>
        <v>2025-11-28</v>
      </c>
      <c r="M10" s="15">
        <f>IF(ISERROR(VLOOKUP(B10,'Plantilla publicacion'!$A$3:$P$490,16,0)),"NA",VLOOKUP(B10,'Plantilla publicacion'!$A$3:$P$490,16,0))</f>
        <v>0</v>
      </c>
      <c r="N10" s="15" t="str">
        <f>VLOOKUP(B10,'Plantilla publicacion'!$A$3:$M$505,13,0)</f>
        <v>141-GRUPO DE TRABAJO DE GESTIÓN DOCUMENTAL Y ARCHIVO;
20-OFICINA DE TECNOLOGÍA E INFORMÁTICA;
2000-DESPACHO DEL SUPERINTENDENTE DELEGADO PARA LA PROPIEDAD INDUSTRIAL;
2020-DIRECCIÓN DE NUEVAS CREACIONES;
30-OFICINA ASESORA DE PLANEACIÓN</v>
      </c>
    </row>
    <row r="11" spans="1:14" ht="76.5" x14ac:dyDescent="0.25">
      <c r="A11" s="13" t="str">
        <f>VLOOKUP(B11,'Plantilla publicacion'!$A$3:$B$490,2,0)</f>
        <v>Actividad propia</v>
      </c>
      <c r="B11" s="6" t="s">
        <v>1023</v>
      </c>
      <c r="C11" s="200"/>
      <c r="D11" s="200">
        <f>VLOOKUP(B11,'Plantilla publicacion'!$A$3:$M$490,6,0)</f>
        <v>0</v>
      </c>
      <c r="E11" s="200"/>
      <c r="F11" s="200"/>
      <c r="G11" s="200" t="str">
        <f>VLOOKUP(B11,'Plantilla publicacion'!$A$3:$M$490,7,0)</f>
        <v>N/A</v>
      </c>
      <c r="H11" s="6" t="str">
        <f>VLOOKUP(B11,'Plantilla publicacion'!$A$3:$M$505,8,0)</f>
        <v>Establecer cronograma para identificar el plan de trabajo a desarrollar (Cronograma establecido)</v>
      </c>
      <c r="I11" s="6">
        <f>VLOOKUP(B11,'Plantilla publicacion'!$A$3:$M$505,9,0)</f>
        <v>1</v>
      </c>
      <c r="J11" s="6" t="str">
        <f>VLOOKUP(B11,'Plantilla publicacion'!$A$3:$M$505,10,0)</f>
        <v>Númerica</v>
      </c>
      <c r="K11" s="7" t="str">
        <f>VLOOKUP(B11,'Plantilla publicacion'!$A$3:$M$505,11,0)</f>
        <v>2025-02-03</v>
      </c>
      <c r="L11" s="7" t="str">
        <f>VLOOKUP(B11,'Plantilla publicacion'!$A$3:$M$505,12,0)</f>
        <v>2025-02-28</v>
      </c>
      <c r="M11" s="58"/>
      <c r="N11" s="17" t="str">
        <f>VLOOKUP(B11,'Plantilla publicacion'!$A$3:$M$505,13,0)</f>
        <v>141-GRUPO DE TRABAJO DE GESTIÓN DOCUMENTAL Y ARCHIVO;
20-OFICINA DE TECNOLOGÍA E INFORMÁTICA;
2000-DESPACHO DEL SUPERINTENDENTE DELEGADO PARA LA PROPIEDAD INDUSTRIAL;
2020-DIRECCIÓN DE NUEVAS CREACIONES;
30-OFICINA ASESORA DE PLANEACIÓN</v>
      </c>
    </row>
    <row r="12" spans="1:14" ht="38.25" x14ac:dyDescent="0.25">
      <c r="A12" s="13" t="str">
        <f>VLOOKUP(B12,'Plantilla publicacion'!$A$3:$B$490,2,0)</f>
        <v>Actividad propia</v>
      </c>
      <c r="B12" s="6" t="s">
        <v>1025</v>
      </c>
      <c r="C12" s="200"/>
      <c r="D12" s="200">
        <f>VLOOKUP(B12,'Plantilla publicacion'!$A$3:$M$490,6,0)</f>
        <v>0</v>
      </c>
      <c r="E12" s="200"/>
      <c r="F12" s="200"/>
      <c r="G12" s="200" t="str">
        <f>VLOOKUP(B12,'Plantilla publicacion'!$A$3:$M$490,7,0)</f>
        <v>N/A</v>
      </c>
      <c r="H12" s="6" t="str">
        <f>VLOOKUP(B12,'Plantilla publicacion'!$A$3:$M$505,8,0)</f>
        <v>Realizar el seguimiento a las actividades planeadas en el cronograma (Informes de seguimiento a las actividades planeadas en el cronograma)</v>
      </c>
      <c r="I12" s="6">
        <f>VLOOKUP(B12,'Plantilla publicacion'!$A$3:$M$505,9,0)</f>
        <v>8</v>
      </c>
      <c r="J12" s="6" t="str">
        <f>VLOOKUP(B12,'Plantilla publicacion'!$A$3:$M$505,10,0)</f>
        <v>Númerica</v>
      </c>
      <c r="K12" s="7" t="str">
        <f>VLOOKUP(B12,'Plantilla publicacion'!$A$3:$M$505,11,0)</f>
        <v>2025-03-03</v>
      </c>
      <c r="L12" s="7" t="str">
        <f>VLOOKUP(B12,'Plantilla publicacion'!$A$3:$M$505,12,0)</f>
        <v>2025-10-31</v>
      </c>
      <c r="M12" s="58"/>
      <c r="N12" s="17" t="str">
        <f>VLOOKUP(B12,'Plantilla publicacion'!$A$3:$M$505,13,0)</f>
        <v>2000-DESPACHO DEL SUPERINTENDENTE DELEGADO PARA LA PROPIEDAD INDUSTRIAL</v>
      </c>
    </row>
    <row r="13" spans="1:14" ht="77.25" thickBot="1" x14ac:dyDescent="0.3">
      <c r="A13" s="13" t="str">
        <f>VLOOKUP(B13,'Plantilla publicacion'!$A$3:$B$490,2,0)</f>
        <v>Actividad propia</v>
      </c>
      <c r="B13" s="11" t="s">
        <v>1027</v>
      </c>
      <c r="C13" s="200"/>
      <c r="D13" s="200">
        <f>VLOOKUP(B13,'Plantilla publicacion'!$A$3:$M$490,6,0)</f>
        <v>0</v>
      </c>
      <c r="E13" s="200"/>
      <c r="F13" s="200"/>
      <c r="G13" s="200" t="str">
        <f>VLOOKUP(B13,'Plantilla publicacion'!$A$3:$M$490,7,0)</f>
        <v>N/A</v>
      </c>
      <c r="H13" s="11" t="str">
        <f>VLOOKUP(B13,'Plantilla publicacion'!$A$3:$M$505,8,0)</f>
        <v>Elaborar informe de brechas (Informe elaborado)</v>
      </c>
      <c r="I13" s="11">
        <f>VLOOKUP(B13,'Plantilla publicacion'!$A$3:$M$505,9,0)</f>
        <v>1</v>
      </c>
      <c r="J13" s="11" t="str">
        <f>VLOOKUP(B13,'Plantilla publicacion'!$A$3:$M$505,10,0)</f>
        <v>Númerica</v>
      </c>
      <c r="K13" s="113" t="str">
        <f>VLOOKUP(B13,'Plantilla publicacion'!$A$3:$M$505,11,0)</f>
        <v>2025-11-04</v>
      </c>
      <c r="L13" s="113" t="str">
        <f>VLOOKUP(B13,'Plantilla publicacion'!$A$3:$M$505,12,0)</f>
        <v>2025-11-28</v>
      </c>
      <c r="M13" s="114"/>
      <c r="N13" s="115" t="str">
        <f>VLOOKUP(B13,'Plantilla publicacion'!$A$3:$M$505,13,0)</f>
        <v>141-GRUPO DE TRABAJO DE GESTIÓN DOCUMENTAL Y ARCHIVO;
20-OFICINA DE TECNOLOGÍA E INFORMÁTICA;
2000-DESPACHO DEL SUPERINTENDENTE DELEGADO PARA LA PROPIEDAD INDUSTRIAL;
2020-DIRECCIÓN DE NUEVAS CREACIONES;
30-OFICINA ASESORA DE PLANEACIÓN</v>
      </c>
    </row>
    <row r="14" spans="1:14" s="12" customFormat="1" ht="76.5" customHeight="1" x14ac:dyDescent="0.25">
      <c r="A14" s="5" t="str">
        <f>VLOOKUP(B14,'Plantilla publicacion'!$A$3:$B$490,2,0)</f>
        <v>Producto</v>
      </c>
      <c r="B14" s="101" t="s">
        <v>1029</v>
      </c>
      <c r="C14" s="199" t="str">
        <f>VLOOKUP(B14,'Plantilla publicacion'!$A$3:$R$490,17,0)</f>
        <v>PND - 5-31-5-d- Convergencia regional - Gobierno digital para la gente / PES - Transformación Institucional</v>
      </c>
      <c r="D14" s="199" t="str">
        <f>VLOOKUP(B14,'Plantilla publicacion'!$A$3:$M$497,6,0)</f>
        <v>62-Fortalecer la infraestructura, uso y aprovechamiento de las tecnologías de la información, para optimizar la capacidad institucional</v>
      </c>
      <c r="E14" s="199" t="str">
        <f>VLOOKUP(B14,'Plantilla publicacion'!$A$3:$O$490,14,0)</f>
        <v>109-Cumplimiento de productos del PAI asociados a Fortalecer la infraestructura, uso y aprovechamiento de las tecnologías de la información, para optimizar la capacidad institucional</v>
      </c>
      <c r="F14" s="199" t="str">
        <f>VLOOKUP(B14,'Plantilla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199" t="str">
        <f>VLOOKUP(B14,'Plantilla publicacion'!$A$3:$M$497,7,0)</f>
        <v>N/A</v>
      </c>
      <c r="H14" s="103" t="str">
        <f>VLOOKUP(B14,'Plantilla publicacion'!$A$3:$M$505,8,0)</f>
        <v>Protocolo para la conservación de evidencias en el entorno digital, gestión de pruebas digitales y el aseguramiento del acervo probatorio en entornos digitales, elaborado. (Protocolo elaborado)</v>
      </c>
      <c r="I14" s="103">
        <f>VLOOKUP(B14,'Plantilla publicacion'!$A$3:$M$505,9,0)</f>
        <v>1</v>
      </c>
      <c r="J14" s="103" t="str">
        <f>VLOOKUP(B14,'Plantilla publicacion'!$A$3:$M$505,10,0)</f>
        <v>Númerica</v>
      </c>
      <c r="K14" s="188" t="str">
        <f>VLOOKUP(B14,'Plantilla publicacion'!$A$3:$M$505,11,0)</f>
        <v>2025-01-20</v>
      </c>
      <c r="L14" s="188" t="str">
        <f>VLOOKUP(B14,'Plantilla publicacion'!$A$3:$M$505,12,0)</f>
        <v>2025-11-28</v>
      </c>
      <c r="M14" s="103">
        <f>IF(ISERROR(VLOOKUP(B14,'Plantilla publicacion'!$A$3:$P$490,16,0)),"NA",VLOOKUP(B14,'Plantilla publicacion'!$A$3:$P$490,16,0))</f>
        <v>0</v>
      </c>
      <c r="N14" s="104" t="str">
        <f>VLOOKUP(B14,'Plantilla publicacion'!$A$3:$M$505,13,0)</f>
        <v>10-OFICINA  ASESORA JURÍDICA;
20-OFICINA DE TECNOLOGÍA E INFORMÁTICA;
2000-DESPACHO DEL SUPERINTENDENTE DELEGADO PARA LA PROPIEDAD INDUSTRIAL;
2010-DIRECCION DE SIGNOS DISTINTIVOS;
2020-DIRECCIÓN DE NUEVAS CREACIONES</v>
      </c>
    </row>
    <row r="15" spans="1:14" ht="63.75" x14ac:dyDescent="0.25">
      <c r="A15" s="13" t="str">
        <f>VLOOKUP(B15,'Plantilla publicacion'!$A$3:$B$490,2,0)</f>
        <v>Actividad propia</v>
      </c>
      <c r="B15" s="105" t="s">
        <v>1031</v>
      </c>
      <c r="C15" s="200"/>
      <c r="D15" s="200">
        <f>VLOOKUP(B15,'Plantilla publicacion'!$A$3:$M$490,6,0)</f>
        <v>0</v>
      </c>
      <c r="E15" s="200"/>
      <c r="F15" s="200"/>
      <c r="G15" s="200" t="str">
        <f>VLOOKUP(B15,'Plantilla publicacion'!$A$3:$M$490,7,0)</f>
        <v>N/A</v>
      </c>
      <c r="H15" s="6" t="str">
        <f>VLOOKUP(B15,'Plantilla publicacion'!$A$3:$M$505,8,0)</f>
        <v>Identificar los tipos de evidencia y fuentes que requieren de conservación en los trámites de PI  (Informe sobre tipos de evidencia y fuentes de conservación elaborado)</v>
      </c>
      <c r="I15" s="6">
        <f>VLOOKUP(B15,'Plantilla publicacion'!$A$3:$M$505,9,0)</f>
        <v>1</v>
      </c>
      <c r="J15" s="6" t="str">
        <f>VLOOKUP(B15,'Plantilla publicacion'!$A$3:$M$505,10,0)</f>
        <v>Númerica</v>
      </c>
      <c r="K15" s="7" t="str">
        <f>VLOOKUP(B15,'Plantilla publicacion'!$A$3:$M$505,11,0)</f>
        <v>2025-01-20</v>
      </c>
      <c r="L15" s="7" t="str">
        <f>VLOOKUP(B15,'Plantilla publicacion'!$A$3:$M$505,12,0)</f>
        <v>2025-02-28</v>
      </c>
      <c r="M15" s="58"/>
      <c r="N15" s="106" t="str">
        <f>VLOOKUP(B15,'Plantilla publicacion'!$A$3:$M$505,13,0)</f>
        <v>20-OFICINA DE TECNOLOGÍA E INFORMÁTICA;
2000-DESPACHO DEL SUPERINTENDENTE DELEGADO PARA LA PROPIEDAD INDUSTRIAL;
2010-DIRECCION DE SIGNOS DISTINTIVOS;
2020-DIRECCIÓN DE NUEVAS CREACIONES</v>
      </c>
    </row>
    <row r="16" spans="1:14" ht="25.5" x14ac:dyDescent="0.25">
      <c r="A16" s="13" t="str">
        <f>VLOOKUP(B16,'Plantilla publicacion'!$A$3:$B$490,2,0)</f>
        <v>Actividad sin participaci�n</v>
      </c>
      <c r="B16" s="105" t="s">
        <v>1034</v>
      </c>
      <c r="C16" s="200"/>
      <c r="D16" s="200">
        <f>VLOOKUP(B16,'Plantilla publicacion'!$A$3:$M$490,6,0)</f>
        <v>0</v>
      </c>
      <c r="E16" s="200"/>
      <c r="F16" s="200"/>
      <c r="G16" s="200" t="str">
        <f>VLOOKUP(B16,'Plantilla publicacion'!$A$3:$M$490,7,0)</f>
        <v>N/A</v>
      </c>
      <c r="H16" s="6" t="str">
        <f>VLOOKUP(B16,'Plantilla publicacion'!$A$3:$M$505,8,0)</f>
        <v>Realizar un análisis de las leyes y regulaciones sobre la conservación de evidencias digitales  (Documento de análisis elaborado)</v>
      </c>
      <c r="I16" s="6">
        <f>VLOOKUP(B16,'Plantilla publicacion'!$A$3:$M$505,9,0)</f>
        <v>1</v>
      </c>
      <c r="J16" s="6" t="str">
        <f>VLOOKUP(B16,'Plantilla publicacion'!$A$3:$M$505,10,0)</f>
        <v>Númerica</v>
      </c>
      <c r="K16" s="7" t="str">
        <f>VLOOKUP(B16,'Plantilla publicacion'!$A$3:$M$505,11,0)</f>
        <v>2025-01-20</v>
      </c>
      <c r="L16" s="7" t="str">
        <f>VLOOKUP(B16,'Plantilla publicacion'!$A$3:$M$505,12,0)</f>
        <v>2025-02-28</v>
      </c>
      <c r="M16" s="58"/>
      <c r="N16" s="106" t="str">
        <f>VLOOKUP(B16,'Plantilla publicacion'!$A$3:$M$505,13,0)</f>
        <v>10-OFICINA  ASESORA JURÍDICA</v>
      </c>
    </row>
    <row r="17" spans="1:14" ht="63.75" x14ac:dyDescent="0.25">
      <c r="A17" s="13" t="str">
        <f>VLOOKUP(B17,'Plantilla publicacion'!$A$3:$B$490,2,0)</f>
        <v>Actividad propia</v>
      </c>
      <c r="B17" s="105" t="s">
        <v>1037</v>
      </c>
      <c r="C17" s="200"/>
      <c r="D17" s="200">
        <f>VLOOKUP(B17,'Plantilla publicacion'!$A$3:$M$490,6,0)</f>
        <v>0</v>
      </c>
      <c r="E17" s="200"/>
      <c r="F17" s="200"/>
      <c r="G17" s="200" t="str">
        <f>VLOOKUP(B17,'Plantilla publicacion'!$A$3:$M$490,7,0)</f>
        <v>N/A</v>
      </c>
      <c r="H17" s="6" t="str">
        <f>VLOOKUP(B17,'Plantilla publicacion'!$A$3:$M$505,8,0)</f>
        <v>Definir la estructura y contenido del Protocolo (Documento con la estructura y contenido definido)</v>
      </c>
      <c r="I17" s="6">
        <f>VLOOKUP(B17,'Plantilla publicacion'!$A$3:$M$505,9,0)</f>
        <v>1</v>
      </c>
      <c r="J17" s="6" t="str">
        <f>VLOOKUP(B17,'Plantilla publicacion'!$A$3:$M$505,10,0)</f>
        <v>Númerica</v>
      </c>
      <c r="K17" s="7" t="str">
        <f>VLOOKUP(B17,'Plantilla publicacion'!$A$3:$M$505,11,0)</f>
        <v>2025-03-03</v>
      </c>
      <c r="L17" s="7" t="str">
        <f>VLOOKUP(B17,'Plantilla publicacion'!$A$3:$M$505,12,0)</f>
        <v>2025-04-30</v>
      </c>
      <c r="M17" s="58"/>
      <c r="N17" s="106" t="str">
        <f>VLOOKUP(B17,'Plantilla publicacion'!$A$3:$M$505,13,0)</f>
        <v>20-OFICINA DE TECNOLOGÍA E INFORMÁTICA;
2000-DESPACHO DEL SUPERINTENDENTE DELEGADO PARA LA PROPIEDAD INDUSTRIAL;
2010-DIRECCION DE SIGNOS DISTINTIVOS;
2020-DIRECCIÓN DE NUEVAS CREACIONES</v>
      </c>
    </row>
    <row r="18" spans="1:14" ht="64.5" thickBot="1" x14ac:dyDescent="0.3">
      <c r="A18" s="13" t="str">
        <f>VLOOKUP(B18,'Plantilla publicacion'!$A$3:$B$490,2,0)</f>
        <v>Actividad propia</v>
      </c>
      <c r="B18" s="107" t="s">
        <v>1038</v>
      </c>
      <c r="C18" s="201"/>
      <c r="D18" s="201">
        <f>VLOOKUP(B18,'Plantilla publicacion'!$A$3:$M$490,6,0)</f>
        <v>0</v>
      </c>
      <c r="E18" s="201"/>
      <c r="F18" s="201"/>
      <c r="G18" s="201" t="str">
        <f>VLOOKUP(B18,'Plantilla publicacion'!$A$3:$M$490,7,0)</f>
        <v>N/A</v>
      </c>
      <c r="H18" s="109" t="str">
        <f>VLOOKUP(B18,'Plantilla publicacion'!$A$3:$M$505,8,0)</f>
        <v>Elaborar el protocolo para la conservación de evidencias en el entorno digital (Protocolo elaborado)</v>
      </c>
      <c r="I18" s="109">
        <f>VLOOKUP(B18,'Plantilla publicacion'!$A$3:$M$505,9,0)</f>
        <v>1</v>
      </c>
      <c r="J18" s="109" t="str">
        <f>VLOOKUP(B18,'Plantilla publicacion'!$A$3:$M$505,10,0)</f>
        <v>Númerica</v>
      </c>
      <c r="K18" s="110" t="str">
        <f>VLOOKUP(B18,'Plantilla publicacion'!$A$3:$M$505,11,0)</f>
        <v>2025-05-05</v>
      </c>
      <c r="L18" s="110" t="str">
        <f>VLOOKUP(B18,'Plantilla publicacion'!$A$3:$M$505,12,0)</f>
        <v>2025-11-28</v>
      </c>
      <c r="M18" s="111"/>
      <c r="N18" s="112" t="str">
        <f>VLOOKUP(B18,'Plantilla publicacion'!$A$3:$M$505,13,0)</f>
        <v>20-OFICINA DE TECNOLOGÍA E INFORMÁTICA;
2000-DESPACHO DEL SUPERINTENDENTE DELEGADO PARA LA PROPIEDAD INDUSTRIAL;
2010-DIRECCION DE SIGNOS DISTINTIVOS;
2020-DIRECCIÓN DE NUEVAS CREACIONES</v>
      </c>
    </row>
    <row r="19" spans="1:14" ht="50.25" customHeight="1" x14ac:dyDescent="0.25">
      <c r="A19" s="13"/>
      <c r="B19" s="305" t="s">
        <v>713</v>
      </c>
      <c r="C19" s="199" t="str">
        <f>VLOOKUP(B19,'Plantilla publicacion'!$A$3:$R$490,17,0)</f>
        <v>PND - 5-31-5-b- Convergencia regional - Entidades públicas territoriales y nacionales fortalecidas / PES - Transformación Institucional</v>
      </c>
      <c r="D19" s="199" t="str">
        <f>VLOOKUP(B19,'Plantilla publicacion'!$A$3:$M$497,6,0)</f>
        <v>60-Fortalecer el Sistema Integral de Gestión Institucional en el marco del Modelo Integrado de Planeación y gestión para mejorar la prestación del servicio.</v>
      </c>
      <c r="E19" s="199" t="str">
        <f>VLOOKUP(B19,'Plantilla publicacion'!$A$3:$O$490,14,0)</f>
        <v>106-Cumplimiento de productos del PAI asociados a Fortalecer el Sistema Integral de Gestión Institucional para mejorar la prestación del servicio.</v>
      </c>
      <c r="F19" s="199" t="str">
        <f>VLOOKUP(B19,'Plantilla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 s="199" t="str">
        <f>VLOOKUP(B19,'Plantilla publicacion'!$A$3:$M$497,7,0)</f>
        <v>N/A</v>
      </c>
      <c r="H19" s="307" t="str">
        <f>VLOOKUP(B19,'Plantilla publicacion'!$A$3:$M$505,8,0)</f>
        <v>Diagnóstico de necesidades que permita realizar el seguimiento del ciclo de contratación, elaborado  (Documento diagnostico )</v>
      </c>
      <c r="I19" s="307">
        <f>VLOOKUP(B19,'Plantilla publicacion'!$A$3:$M$505,9,0)</f>
        <v>1</v>
      </c>
      <c r="J19" s="307" t="str">
        <f>VLOOKUP(B19,'Plantilla publicacion'!$A$3:$M$505,10,0)</f>
        <v>Númerica</v>
      </c>
      <c r="K19" s="308" t="str">
        <f>VLOOKUP(B19,'Plantilla publicacion'!$A$3:$M$505,11,0)</f>
        <v>2025-07-01</v>
      </c>
      <c r="L19" s="308" t="str">
        <f>VLOOKUP(B19,'Plantilla publicacion'!$A$3:$M$505,12,0)</f>
        <v>2025-11-28</v>
      </c>
      <c r="M19" s="309"/>
      <c r="N19" s="310" t="str">
        <f>VLOOKUP(B19,'Plantilla publicacion'!$A$3:$M$505,13,0)</f>
        <v>105-GRUPO DE TRABAJO DE CONTRATACIÓN;
20-OFICINA DE TECNOLOGÍA E INFORMÁTICA</v>
      </c>
    </row>
    <row r="20" spans="1:14" ht="63.75" customHeight="1" thickBot="1" x14ac:dyDescent="0.3">
      <c r="A20" s="13"/>
      <c r="B20" s="306" t="s">
        <v>717</v>
      </c>
      <c r="C20" s="201"/>
      <c r="D20" s="201"/>
      <c r="E20" s="201"/>
      <c r="F20" s="201"/>
      <c r="G20" s="201"/>
      <c r="H20" s="109" t="str">
        <f>VLOOKUP(B20,'Plantilla publicacion'!$A$3:$M$505,8,0)</f>
        <v>Identificar las necesidades de  ajuste a herramientas tecnológicas para el seguimiento del ciclo  de contratción (Documento con las necesidades identificadas)</v>
      </c>
      <c r="I20" s="109">
        <f>VLOOKUP(B20,'Plantilla publicacion'!$A$3:$M$505,9,0)</f>
        <v>1</v>
      </c>
      <c r="J20" s="109" t="str">
        <f>VLOOKUP(B20,'Plantilla publicacion'!$A$3:$M$505,10,0)</f>
        <v>Númerica</v>
      </c>
      <c r="K20" s="110" t="str">
        <f>VLOOKUP(B20,'Plantilla publicacion'!$A$3:$M$505,11,0)</f>
        <v>2025-07-01</v>
      </c>
      <c r="L20" s="110" t="str">
        <f>VLOOKUP(B20,'Plantilla publicacion'!$A$3:$M$505,12,0)</f>
        <v>2025-09-30</v>
      </c>
      <c r="M20" s="111"/>
      <c r="N20" s="112" t="str">
        <f>VLOOKUP(B20,'Plantilla publicacion'!$A$3:$M$505,13,0)</f>
        <v>105-GRUPO DE TRABAJO DE CONTRATACIÓN;
20-OFICINA DE TECNOLOGÍA E INFORMÁTICA</v>
      </c>
    </row>
    <row r="21" spans="1:14" s="12" customFormat="1" ht="51" x14ac:dyDescent="0.25">
      <c r="A21" s="5" t="str">
        <f>VLOOKUP(B21,'Plantilla publicacion'!$A$3:$B$490,2,0)</f>
        <v>Producto</v>
      </c>
      <c r="B21" s="15" t="s">
        <v>1429</v>
      </c>
      <c r="C21" s="200" t="str">
        <f>VLOOKUP(B21,'Plantilla publicacion'!$A$3:$R$490,17,0)</f>
        <v>PND - 5-31-5-d- Convergencia regional - Gobierno digital para la gente / PES - Transformación Institucional</v>
      </c>
      <c r="D21" s="200" t="str">
        <f>VLOOKUP(B21,'Plantilla publicacion'!$A$3:$M$497,6,0)</f>
        <v>62-Fortalecer la infraestructura, uso y aprovechamiento de las tecnologías de la información, para optimizar la capacidad institucional</v>
      </c>
      <c r="E21" s="200" t="str">
        <f>VLOOKUP(B21,'Plantilla publicacion'!$A$3:$O$490,14,0)</f>
        <v>109-Cumplimiento de productos del PAI asociados a Fortalecer la infraestructura, uso y aprovechamiento de las tecnologías de la información, para optimizar la capacidad institucional</v>
      </c>
      <c r="F21" s="200" t="str">
        <f>VLOOKUP(B21,'Plantilla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1" s="200" t="str">
        <f>VLOOKUP(B21,'Plantilla publicacion'!$A$3:$M$497,7,0)</f>
        <v>FUNCIONAMIENTO</v>
      </c>
      <c r="H21" s="15" t="str">
        <f>VLOOKUP(B21,'Plantilla publicacion'!$A$3:$M$505,8,0)</f>
        <v>Estrategia para una eficiente y efectiva gestión archivística que garantice la transición al expediente electrónico, implementada (documento con la estrategia definida, seguimiento al plan de trabajo y evidencias de su cumplimiento)</v>
      </c>
      <c r="I21" s="15">
        <f>VLOOKUP(B21,'Plantilla publicacion'!$A$3:$M$505,9,0)</f>
        <v>100</v>
      </c>
      <c r="J21" s="15" t="str">
        <f>VLOOKUP(B21,'Plantilla publicacion'!$A$3:$M$505,10,0)</f>
        <v>Porcentual</v>
      </c>
      <c r="K21" s="187" t="str">
        <f>VLOOKUP(B21,'Plantilla publicacion'!$A$3:$M$505,11,0)</f>
        <v>2025-02-03</v>
      </c>
      <c r="L21" s="187" t="str">
        <f>VLOOKUP(B21,'Plantilla publicacion'!$A$3:$M$505,12,0)</f>
        <v>2025-12-19</v>
      </c>
      <c r="M21" s="15">
        <f>IF(ISERROR(VLOOKUP(B21,'Plantilla publicacion'!$A$3:$P$490,16,0)),"NA",VLOOKUP(B21,'Plantilla publicacion'!$A$3:$P$490,16,0))</f>
        <v>0</v>
      </c>
      <c r="N21" s="15" t="str">
        <f>VLOOKUP(B21,'Plantilla publicacion'!$A$3:$M$505,13,0)</f>
        <v>141-GRUPO DE TRABAJO DE GESTIÓN DOCUMENTAL Y ARCHIVO</v>
      </c>
    </row>
    <row r="22" spans="1:14" ht="51" x14ac:dyDescent="0.25">
      <c r="A22" s="13" t="str">
        <f>VLOOKUP(B22,'Plantilla publicacion'!$A$3:$B$490,2,0)</f>
        <v>Actividad propia</v>
      </c>
      <c r="B22" s="6" t="s">
        <v>1431</v>
      </c>
      <c r="C22" s="200"/>
      <c r="D22" s="200">
        <f>VLOOKUP(B22,'Plantilla publicacion'!$A$3:$M$490,6,0)</f>
        <v>0</v>
      </c>
      <c r="E22" s="200"/>
      <c r="F22" s="200"/>
      <c r="G22" s="200" t="str">
        <f>VLOOKUP(B22,'Plantilla publicacion'!$A$3:$M$490,7,0)</f>
        <v>N/A</v>
      </c>
      <c r="H22" s="6" t="str">
        <f>VLOOKUP(B22,'Plantilla publicacion'!$A$3:$M$505,8,0)</f>
        <v>Definir la estrategia que garantizará la transición al expediente electrónico. (Incluye metas, plazos, recursos necesarios y etapas de implementación) (documento con la estrategia definida / único entregable)</v>
      </c>
      <c r="I22" s="6">
        <f>VLOOKUP(B22,'Plantilla publicacion'!$A$3:$M$505,9,0)</f>
        <v>1</v>
      </c>
      <c r="J22" s="6" t="str">
        <f>VLOOKUP(B22,'Plantilla publicacion'!$A$3:$M$505,10,0)</f>
        <v>Númerica</v>
      </c>
      <c r="K22" s="7" t="str">
        <f>VLOOKUP(B22,'Plantilla publicacion'!$A$3:$M$505,11,0)</f>
        <v>2025-02-03</v>
      </c>
      <c r="L22" s="7" t="str">
        <f>VLOOKUP(B22,'Plantilla publicacion'!$A$3:$M$505,12,0)</f>
        <v>2025-04-25</v>
      </c>
      <c r="M22" s="58"/>
      <c r="N22" s="17" t="str">
        <f>VLOOKUP(B22,'Plantilla publicacion'!$A$3:$M$505,13,0)</f>
        <v>141-GRUPO DE TRABAJO DE GESTIÓN DOCUMENTAL Y ARCHIVO</v>
      </c>
    </row>
    <row r="23" spans="1:14" ht="38.25" x14ac:dyDescent="0.25">
      <c r="A23" s="13" t="str">
        <f>VLOOKUP(B23,'Plantilla publicacion'!$A$3:$B$490,2,0)</f>
        <v>Actividad propia</v>
      </c>
      <c r="B23" s="6" t="s">
        <v>1434</v>
      </c>
      <c r="C23" s="200"/>
      <c r="D23" s="200">
        <f>VLOOKUP(B23,'Plantilla publicacion'!$A$3:$M$490,6,0)</f>
        <v>0</v>
      </c>
      <c r="E23" s="200"/>
      <c r="F23" s="200"/>
      <c r="G23" s="200" t="str">
        <f>VLOOKUP(B23,'Plantilla publicacion'!$A$3:$M$490,7,0)</f>
        <v>N/A</v>
      </c>
      <c r="H23" s="6" t="str">
        <f>VLOOKUP(B23,'Plantilla publicacion'!$A$3:$M$505,8,0)</f>
        <v>Elaborar un plan de trabajo que defina las actividades,  fechas y responsbales, que permitan la implementación de la estrategia definida (plan de trabajo / único entregable)</v>
      </c>
      <c r="I23" s="6">
        <f>VLOOKUP(B23,'Plantilla publicacion'!$A$3:$M$505,9,0)</f>
        <v>1</v>
      </c>
      <c r="J23" s="6" t="str">
        <f>VLOOKUP(B23,'Plantilla publicacion'!$A$3:$M$505,10,0)</f>
        <v>Númerica</v>
      </c>
      <c r="K23" s="7" t="str">
        <f>VLOOKUP(B23,'Plantilla publicacion'!$A$3:$M$505,11,0)</f>
        <v>2025-04-28</v>
      </c>
      <c r="L23" s="7" t="str">
        <f>VLOOKUP(B23,'Plantilla publicacion'!$A$3:$M$505,12,0)</f>
        <v>2025-05-16</v>
      </c>
      <c r="M23" s="58"/>
      <c r="N23" s="17" t="str">
        <f>VLOOKUP(B23,'Plantilla publicacion'!$A$3:$M$505,13,0)</f>
        <v>141-GRUPO DE TRABAJO DE GESTIÓN DOCUMENTAL Y ARCHIVO</v>
      </c>
    </row>
    <row r="24" spans="1:14" ht="39" thickBot="1" x14ac:dyDescent="0.3">
      <c r="A24" s="13" t="str">
        <f>VLOOKUP(B24,'Plantilla publicacion'!$A$3:$B$490,2,0)</f>
        <v>Actividad propia</v>
      </c>
      <c r="B24" s="11" t="s">
        <v>1437</v>
      </c>
      <c r="C24" s="200"/>
      <c r="D24" s="200">
        <f>VLOOKUP(B24,'Plantilla publicacion'!$A$3:$M$490,6,0)</f>
        <v>0</v>
      </c>
      <c r="E24" s="200"/>
      <c r="F24" s="200"/>
      <c r="G24" s="200" t="str">
        <f>VLOOKUP(B24,'Plantilla publicacion'!$A$3:$M$490,7,0)</f>
        <v>N/A</v>
      </c>
      <c r="H24" s="11" t="str">
        <f>VLOOKUP(B24,'Plantilla publicacion'!$A$3:$M$505,8,0)</f>
        <v>Ejecutar las actividades del plan de trabajo planificadas para la vigencia 2025 (Seguimiento al plan de trabajo y evidencias de su cumplimiento)</v>
      </c>
      <c r="I24" s="11">
        <f>VLOOKUP(B24,'Plantilla publicacion'!$A$3:$M$505,9,0)</f>
        <v>100</v>
      </c>
      <c r="J24" s="11" t="str">
        <f>VLOOKUP(B24,'Plantilla publicacion'!$A$3:$M$505,10,0)</f>
        <v>Porcentual</v>
      </c>
      <c r="K24" s="113" t="str">
        <f>VLOOKUP(B24,'Plantilla publicacion'!$A$3:$M$505,11,0)</f>
        <v>2025-05-19</v>
      </c>
      <c r="L24" s="113" t="str">
        <f>VLOOKUP(B24,'Plantilla publicacion'!$A$3:$M$505,12,0)</f>
        <v>2025-12-19</v>
      </c>
      <c r="M24" s="58"/>
      <c r="N24" s="115" t="str">
        <f>VLOOKUP(B24,'Plantilla publicacion'!$A$3:$M$505,13,0)</f>
        <v>141-GRUPO DE TRABAJO DE GESTIÓN DOCUMENTAL Y ARCHIVO</v>
      </c>
    </row>
    <row r="25" spans="1:14" s="12" customFormat="1" ht="25.5" x14ac:dyDescent="0.25">
      <c r="A25" s="5" t="str">
        <f>VLOOKUP(B25,'Plantilla publicacion'!$A$3:$B$490,2,0)</f>
        <v>Producto</v>
      </c>
      <c r="B25" s="101" t="s">
        <v>1439</v>
      </c>
      <c r="C25" s="199" t="str">
        <f>VLOOKUP(B25,'Plantilla publicacion'!$A$3:$R$490,17,0)</f>
        <v>PND - 5-31-5-b- Convergencia regional - Entidades públicas territoriales y nacionales fortalecidas / PES - Transformación Institucional</v>
      </c>
      <c r="D25" s="199" t="str">
        <f>VLOOKUP(B25,'Plantilla publicacion'!$A$3:$M$497,6,0)</f>
        <v>60-Fortalecer el Sistema Integral de Gestión Institucional en el marco del Modelo Integrado de Planeación y gestión para mejorar la prestación del servicio.</v>
      </c>
      <c r="E25" s="199" t="str">
        <f>VLOOKUP(B25,'Plantilla publicacion'!$A$3:$O$490,14,0)</f>
        <v>106-Cumplimiento de productos del PAI asociados a Fortalecer el Sistema Integral de Gestión Institucional para mejorar la prestación del servicio.</v>
      </c>
      <c r="F25" s="199"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199" t="str">
        <f>VLOOKUP(B25,'Plantilla publicacion'!$A$3:$M$497,7,0)</f>
        <v>FUNCIONAMIENTO</v>
      </c>
      <c r="H25" s="103" t="str">
        <f>VLOOKUP(B25,'Plantilla publicacion'!$A$3:$M$505,8,0)</f>
        <v>Plan Institucional de Archivos publicado y ejecutado (Plan ejecutado con seguimiento / Link de publicación)</v>
      </c>
      <c r="I25" s="103">
        <f>VLOOKUP(B25,'Plantilla publicacion'!$A$3:$M$505,9,0)</f>
        <v>100</v>
      </c>
      <c r="J25" s="103" t="str">
        <f>VLOOKUP(B25,'Plantilla publicacion'!$A$3:$M$505,10,0)</f>
        <v>Porcentual</v>
      </c>
      <c r="K25" s="188" t="str">
        <f>VLOOKUP(B25,'Plantilla publicacion'!$A$3:$M$505,11,0)</f>
        <v>2025-01-14</v>
      </c>
      <c r="L25" s="188" t="str">
        <f>VLOOKUP(B25,'Plantilla publicacion'!$A$3:$M$505,12,0)</f>
        <v>2025-12-19</v>
      </c>
      <c r="M25" s="103" t="str">
        <f>IF(ISERROR(VLOOKUP(B25,'Plantilla publicacion'!$A$3:$P$490,16,0)),"NA",VLOOKUP(B25,'Plantilla publicacion'!$A$3:$P$490,16,0))</f>
        <v>PES_20230204 / PEI_26 / DECRETO 612</v>
      </c>
      <c r="N25" s="104" t="str">
        <f>VLOOKUP(B25,'Plantilla publicacion'!$A$3:$M$505,13,0)</f>
        <v>141-GRUPO DE TRABAJO DE GESTIÓN DOCUMENTAL Y ARCHIVO</v>
      </c>
    </row>
    <row r="26" spans="1:14" ht="25.5" x14ac:dyDescent="0.25">
      <c r="A26" s="13" t="str">
        <f>VLOOKUP(B26,'Plantilla publicacion'!$A$3:$B$490,2,0)</f>
        <v>Actividad propia</v>
      </c>
      <c r="B26" s="105" t="s">
        <v>1441</v>
      </c>
      <c r="C26" s="200"/>
      <c r="D26" s="200">
        <f>VLOOKUP(B26,'Plantilla publicacion'!$A$3:$M$490,6,0)</f>
        <v>0</v>
      </c>
      <c r="E26" s="200"/>
      <c r="F26" s="200"/>
      <c r="G26" s="200" t="str">
        <f>VLOOKUP(B26,'Plantilla publicacion'!$A$3:$M$490,7,0)</f>
        <v>N/A</v>
      </c>
      <c r="H26" s="6" t="str">
        <f>VLOOKUP(B26,'Plantilla publicacion'!$A$3:$M$505,8,0)</f>
        <v>Actualizar y publicar el Plan Institucional de Archivo 2025 (Documento del Plan Institucional de Archivos, actualizado).)</v>
      </c>
      <c r="I26" s="6">
        <f>VLOOKUP(B26,'Plantilla publicacion'!$A$3:$M$505,9,0)</f>
        <v>1</v>
      </c>
      <c r="J26" s="6" t="str">
        <f>VLOOKUP(B26,'Plantilla publicacion'!$A$3:$M$505,10,0)</f>
        <v>Númerica</v>
      </c>
      <c r="K26" s="7" t="str">
        <f>VLOOKUP(B26,'Plantilla publicacion'!$A$3:$M$505,11,0)</f>
        <v>2025-01-14</v>
      </c>
      <c r="L26" s="7" t="str">
        <f>VLOOKUP(B26,'Plantilla publicacion'!$A$3:$M$505,12,0)</f>
        <v>2025-01-31</v>
      </c>
      <c r="M26" s="58"/>
      <c r="N26" s="106" t="str">
        <f>VLOOKUP(B26,'Plantilla publicacion'!$A$3:$M$505,13,0)</f>
        <v>141-GRUPO DE TRABAJO DE GESTIÓN DOCUMENTAL Y ARCHIVO</v>
      </c>
    </row>
    <row r="27" spans="1:14" ht="25.5" x14ac:dyDescent="0.25">
      <c r="A27" s="13" t="str">
        <f>VLOOKUP(B27,'Plantilla publicacion'!$A$3:$B$490,2,0)</f>
        <v>Actividad propia</v>
      </c>
      <c r="B27" s="105" t="s">
        <v>1443</v>
      </c>
      <c r="C27" s="200"/>
      <c r="D27" s="200">
        <f>VLOOKUP(B27,'Plantilla publicacion'!$A$3:$M$490,6,0)</f>
        <v>0</v>
      </c>
      <c r="E27" s="200"/>
      <c r="F27" s="200"/>
      <c r="G27" s="200" t="str">
        <f>VLOOKUP(B27,'Plantilla publicacion'!$A$3:$M$490,7,0)</f>
        <v>N/A</v>
      </c>
      <c r="H27" s="6" t="str">
        <f>VLOOKUP(B27,'Plantilla publicacion'!$A$3:$M$505,8,0)</f>
        <v>Formular el plan institucional de Archivo (Documento de Plan de Trabajo para el seguimiento de la ejecución)</v>
      </c>
      <c r="I27" s="6">
        <f>VLOOKUP(B27,'Plantilla publicacion'!$A$3:$M$505,9,0)</f>
        <v>1</v>
      </c>
      <c r="J27" s="6" t="str">
        <f>VLOOKUP(B27,'Plantilla publicacion'!$A$3:$M$505,10,0)</f>
        <v>Númerica</v>
      </c>
      <c r="K27" s="7" t="str">
        <f>VLOOKUP(B27,'Plantilla publicacion'!$A$3:$M$505,11,0)</f>
        <v>2025-01-14</v>
      </c>
      <c r="L27" s="7" t="str">
        <f>VLOOKUP(B27,'Plantilla publicacion'!$A$3:$M$505,12,0)</f>
        <v>2025-01-31</v>
      </c>
      <c r="M27" s="58"/>
      <c r="N27" s="106" t="str">
        <f>VLOOKUP(B27,'Plantilla publicacion'!$A$3:$M$505,13,0)</f>
        <v>141-GRUPO DE TRABAJO DE GESTIÓN DOCUMENTAL Y ARCHIVO</v>
      </c>
    </row>
    <row r="28" spans="1:14" ht="26.25" thickBot="1" x14ac:dyDescent="0.3">
      <c r="A28" s="13" t="str">
        <f>VLOOKUP(B28,'Plantilla publicacion'!$A$3:$B$490,2,0)</f>
        <v>Actividad propia</v>
      </c>
      <c r="B28" s="107" t="s">
        <v>1445</v>
      </c>
      <c r="C28" s="201"/>
      <c r="D28" s="201">
        <f>VLOOKUP(B28,'Plantilla publicacion'!$A$3:$M$490,6,0)</f>
        <v>0</v>
      </c>
      <c r="E28" s="201"/>
      <c r="F28" s="201"/>
      <c r="G28" s="201" t="str">
        <f>VLOOKUP(B28,'Plantilla publicacion'!$A$3:$M$490,7,0)</f>
        <v>N/A</v>
      </c>
      <c r="H28" s="109" t="str">
        <f>VLOOKUP(B28,'Plantilla publicacion'!$A$3:$M$505,8,0)</f>
        <v>Ejecutar el Plan de Trabajo del Plan Institucional de Archivos 2025 (informes de avance de ejecución del plan de trabajo)</v>
      </c>
      <c r="I28" s="109">
        <f>VLOOKUP(B28,'Plantilla publicacion'!$A$3:$M$505,9,0)</f>
        <v>100</v>
      </c>
      <c r="J28" s="109" t="str">
        <f>VLOOKUP(B28,'Plantilla publicacion'!$A$3:$M$505,10,0)</f>
        <v>Porcentual</v>
      </c>
      <c r="K28" s="110" t="str">
        <f>VLOOKUP(B28,'Plantilla publicacion'!$A$3:$M$505,11,0)</f>
        <v>2025-02-03</v>
      </c>
      <c r="L28" s="110" t="str">
        <f>VLOOKUP(B28,'Plantilla publicacion'!$A$3:$M$505,12,0)</f>
        <v>2025-12-19</v>
      </c>
      <c r="M28" s="111"/>
      <c r="N28" s="112" t="str">
        <f>VLOOKUP(B28,'Plantilla publicacion'!$A$3:$M$505,13,0)</f>
        <v>141-GRUPO DE TRABAJO DE GESTIÓN DOCUMENTAL Y ARCHIVO</v>
      </c>
    </row>
    <row r="29" spans="1:14" s="12" customFormat="1" ht="38.25" x14ac:dyDescent="0.25">
      <c r="A29" s="5" t="str">
        <f>VLOOKUP(B29,'Plantilla publicacion'!$A$3:$B$490,2,0)</f>
        <v>Producto</v>
      </c>
      <c r="B29" s="101" t="s">
        <v>1447</v>
      </c>
      <c r="C29" s="199" t="str">
        <f>VLOOKUP(B29,'Plantilla publicacion'!$A$3:$R$490,17,0)</f>
        <v>PND - 5-31-5-b- Convergencia regional - Entidades públicas territoriales y nacionales fortalecidas / PES - Transformación Institucional</v>
      </c>
      <c r="D29" s="199" t="str">
        <f>VLOOKUP(B29,'Plantilla publicacion'!$A$3:$M$497,6,0)</f>
        <v>81-Mejorar la oportunidad en la atención de trámites y servicios.</v>
      </c>
      <c r="E29" s="199" t="str">
        <f>VLOOKUP(B29,'Plantilla publicacion'!$A$3:$O$490,14,0)</f>
        <v>138-Avance promedio de cumplimiento de productos asociados a mejorar la oportunidad en la atención de trámites y servicios.</v>
      </c>
      <c r="F29" s="199" t="str">
        <f>VLOOKUP(B29,'Plantilla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 s="199" t="str">
        <f>VLOOKUP(B29,'Plantilla publicacion'!$A$3:$M$497,7,0)</f>
        <v>C-3599-0200-0005-53105b</v>
      </c>
      <c r="H29" s="103" t="str">
        <f>VLOOKUP(B29,'Plantilla publicacion'!$A$3:$M$505,8,0)</f>
        <v>Servicios complementarios de gestión documental con radicados de entrada, traslados y salidas, realizados.(Informe anual de servicios complementarios de gestión documental)</v>
      </c>
      <c r="I29" s="103">
        <f>VLOOKUP(B29,'Plantilla publicacion'!$A$3:$M$505,9,0)</f>
        <v>3357800</v>
      </c>
      <c r="J29" s="103" t="str">
        <f>VLOOKUP(B29,'Plantilla publicacion'!$A$3:$M$505,10,0)</f>
        <v>Númerica</v>
      </c>
      <c r="K29" s="188" t="str">
        <f>VLOOKUP(B29,'Plantilla publicacion'!$A$3:$M$505,11,0)</f>
        <v>2025-01-02</v>
      </c>
      <c r="L29" s="188" t="str">
        <f>VLOOKUP(B29,'Plantilla publicacion'!$A$3:$M$505,12,0)</f>
        <v>2025-12-31</v>
      </c>
      <c r="M29" s="15">
        <f>IF(ISERROR(VLOOKUP(B29,'Plantilla publicacion'!$A$3:$P$490,16,0)),"NA",VLOOKUP(B29,'Plantilla publicacion'!$A$3:$P$490,16,0))</f>
        <v>0</v>
      </c>
      <c r="N29" s="104" t="str">
        <f>VLOOKUP(B29,'Plantilla publicacion'!$A$3:$M$505,13,0)</f>
        <v>141-GRUPO DE TRABAJO DE GESTIÓN DOCUMENTAL Y ARCHIVO</v>
      </c>
    </row>
    <row r="30" spans="1:14" ht="39" thickBot="1" x14ac:dyDescent="0.3">
      <c r="A30" s="13" t="str">
        <f>VLOOKUP(B30,'Plantilla publicacion'!$A$3:$B$490,2,0)</f>
        <v>Actividad propia</v>
      </c>
      <c r="B30" s="107" t="s">
        <v>1449</v>
      </c>
      <c r="C30" s="201"/>
      <c r="D30" s="201">
        <f>VLOOKUP(B30,'Plantilla publicacion'!$A$3:$M$490,6,0)</f>
        <v>0</v>
      </c>
      <c r="E30" s="201"/>
      <c r="F30" s="201"/>
      <c r="G30" s="201" t="str">
        <f>VLOOKUP(B30,'Plantilla publicacion'!$A$3:$M$490,7,0)</f>
        <v>N/A</v>
      </c>
      <c r="H30" s="109" t="str">
        <f>VLOOKUP(B30,'Plantilla publicacion'!$A$3:$M$505,8,0)</f>
        <v>Realizar los servicios complementarios de gestión a los documentos internos y externos radicados en la entidad (Informes de servicios complementarios de gestión documental)</v>
      </c>
      <c r="I30" s="109">
        <f>VLOOKUP(B30,'Plantilla publicacion'!$A$3:$M$505,9,0)</f>
        <v>3357800</v>
      </c>
      <c r="J30" s="109" t="str">
        <f>VLOOKUP(B30,'Plantilla publicacion'!$A$3:$M$505,10,0)</f>
        <v>Númerica</v>
      </c>
      <c r="K30" s="110" t="str">
        <f>VLOOKUP(B30,'Plantilla publicacion'!$A$3:$M$505,11,0)</f>
        <v>2025-01-02</v>
      </c>
      <c r="L30" s="110" t="str">
        <f>VLOOKUP(B30,'Plantilla publicacion'!$A$3:$M$505,12,0)</f>
        <v>2025-12-31</v>
      </c>
      <c r="M30" s="111"/>
      <c r="N30" s="112" t="str">
        <f>VLOOKUP(B30,'Plantilla publicacion'!$A$3:$M$505,13,0)</f>
        <v>141-GRUPO DE TRABAJO DE GESTIÓN DOCUMENTAL Y ARCHIVO</v>
      </c>
    </row>
    <row r="31" spans="1:14" ht="32.25" customHeight="1" x14ac:dyDescent="0.25">
      <c r="A31" s="13" t="e">
        <f>VLOOKUP(B31,'Plantilla publicacion'!$A$3:$B$490,2,0)</f>
        <v>#N/A</v>
      </c>
      <c r="B31" s="272" t="s">
        <v>49</v>
      </c>
      <c r="C31" s="273"/>
      <c r="D31" s="273"/>
      <c r="E31" s="273"/>
      <c r="F31" s="273"/>
      <c r="G31" s="273"/>
      <c r="H31" s="273"/>
      <c r="I31" s="273"/>
      <c r="J31" s="273"/>
      <c r="K31" s="273"/>
      <c r="L31" s="273"/>
      <c r="M31" s="273"/>
      <c r="N31" s="274"/>
    </row>
  </sheetData>
  <autoFilter ref="A9:N31" xr:uid="{1B55F1BF-235F-4175-858E-E617209E1736}"/>
  <mergeCells count="37">
    <mergeCell ref="C19:C20"/>
    <mergeCell ref="D19:D20"/>
    <mergeCell ref="E19:E20"/>
    <mergeCell ref="F19:F20"/>
    <mergeCell ref="G19:G20"/>
    <mergeCell ref="B31:N31"/>
    <mergeCell ref="B4:N4"/>
    <mergeCell ref="B6:N6"/>
    <mergeCell ref="B7:N7"/>
    <mergeCell ref="B8:D8"/>
    <mergeCell ref="G8:N8"/>
    <mergeCell ref="B5:L5"/>
    <mergeCell ref="C10:C13"/>
    <mergeCell ref="D10:D13"/>
    <mergeCell ref="E10:E13"/>
    <mergeCell ref="F10:F13"/>
    <mergeCell ref="G10:G13"/>
    <mergeCell ref="C21:C24"/>
    <mergeCell ref="D21:D24"/>
    <mergeCell ref="E21:E24"/>
    <mergeCell ref="F21:F24"/>
    <mergeCell ref="G21:G24"/>
    <mergeCell ref="C25:C28"/>
    <mergeCell ref="D25:D28"/>
    <mergeCell ref="E25:E28"/>
    <mergeCell ref="F25:F28"/>
    <mergeCell ref="G25:G28"/>
    <mergeCell ref="C29:C30"/>
    <mergeCell ref="D29:D30"/>
    <mergeCell ref="E29:E30"/>
    <mergeCell ref="F29:F30"/>
    <mergeCell ref="G29:G30"/>
    <mergeCell ref="C14:C18"/>
    <mergeCell ref="D14:D18"/>
    <mergeCell ref="E14:E18"/>
    <mergeCell ref="F14:F18"/>
    <mergeCell ref="G14:G18"/>
  </mergeCells>
  <conditionalFormatting sqref="B11:B13 A7:N8 A6 N5 A5:C5 B26:B28 B22:B24 B15:B20 B30 A1:G1 A4:N4 O4:XFD8 B31:XFD31 A32:XFD1048576 I1:XFD1 A2:XFD3 H11:XFD13 H30:XFD30 H26:XFD28 H22:XFD24 H15:XFD20">
    <cfRule type="cellIs" dxfId="98" priority="43" operator="equal">
      <formula>0</formula>
    </cfRule>
  </conditionalFormatting>
  <conditionalFormatting sqref="A11:A13 A26:A28 A30:A31 A22:A24 A15:A20 N10:XFD10 H14:XFD14 N21:XFD21 H25:XFD25 N29:XFD29">
    <cfRule type="cellIs" dxfId="97" priority="42" operator="equal">
      <formula>0</formula>
    </cfRule>
  </conditionalFormatting>
  <conditionalFormatting sqref="B6:N6">
    <cfRule type="cellIs" dxfId="96" priority="41" operator="equal">
      <formula>0</formula>
    </cfRule>
  </conditionalFormatting>
  <conditionalFormatting sqref="A10:B10 H10:L10">
    <cfRule type="cellIs" dxfId="95" priority="40" operator="equal">
      <formula>0</formula>
    </cfRule>
  </conditionalFormatting>
  <conditionalFormatting sqref="A14:B14">
    <cfRule type="cellIs" dxfId="94" priority="39" operator="equal">
      <formula>0</formula>
    </cfRule>
  </conditionalFormatting>
  <conditionalFormatting sqref="A21:B21 H21:L21">
    <cfRule type="cellIs" dxfId="93" priority="38" operator="equal">
      <formula>0</formula>
    </cfRule>
  </conditionalFormatting>
  <conditionalFormatting sqref="A25:B25">
    <cfRule type="cellIs" dxfId="92" priority="37" operator="equal">
      <formula>0</formula>
    </cfRule>
  </conditionalFormatting>
  <conditionalFormatting sqref="A29:B29 H29:L29">
    <cfRule type="cellIs" dxfId="91" priority="36" operator="equal">
      <formula>0</formula>
    </cfRule>
  </conditionalFormatting>
  <conditionalFormatting sqref="A9:XFD9">
    <cfRule type="cellIs" dxfId="90" priority="24" operator="equal">
      <formula>0</formula>
    </cfRule>
  </conditionalFormatting>
  <conditionalFormatting sqref="C10:G10">
    <cfRule type="cellIs" dxfId="89" priority="23" operator="equal">
      <formula>0</formula>
    </cfRule>
  </conditionalFormatting>
  <conditionalFormatting sqref="C14:G14">
    <cfRule type="cellIs" dxfId="88" priority="22" operator="equal">
      <formula>0</formula>
    </cfRule>
  </conditionalFormatting>
  <conditionalFormatting sqref="C29:G29">
    <cfRule type="cellIs" dxfId="87" priority="19" operator="equal">
      <formula>0</formula>
    </cfRule>
  </conditionalFormatting>
  <conditionalFormatting sqref="C21">
    <cfRule type="cellIs" dxfId="86" priority="18" operator="equal">
      <formula>0</formula>
    </cfRule>
  </conditionalFormatting>
  <conditionalFormatting sqref="D21">
    <cfRule type="cellIs" dxfId="85" priority="17" operator="equal">
      <formula>0</formula>
    </cfRule>
  </conditionalFormatting>
  <conditionalFormatting sqref="E21">
    <cfRule type="cellIs" dxfId="84" priority="16" operator="equal">
      <formula>0</formula>
    </cfRule>
  </conditionalFormatting>
  <conditionalFormatting sqref="F21">
    <cfRule type="cellIs" dxfId="83" priority="15" operator="equal">
      <formula>0</formula>
    </cfRule>
  </conditionalFormatting>
  <conditionalFormatting sqref="G21">
    <cfRule type="cellIs" dxfId="82" priority="14" operator="equal">
      <formula>0</formula>
    </cfRule>
  </conditionalFormatting>
  <conditionalFormatting sqref="C25">
    <cfRule type="cellIs" dxfId="81" priority="13" operator="equal">
      <formula>0</formula>
    </cfRule>
  </conditionalFormatting>
  <conditionalFormatting sqref="D25">
    <cfRule type="cellIs" dxfId="80" priority="12" operator="equal">
      <formula>0</formula>
    </cfRule>
  </conditionalFormatting>
  <conditionalFormatting sqref="E25">
    <cfRule type="cellIs" dxfId="79" priority="11" operator="equal">
      <formula>0</formula>
    </cfRule>
  </conditionalFormatting>
  <conditionalFormatting sqref="F25">
    <cfRule type="cellIs" dxfId="78" priority="10" operator="equal">
      <formula>0</formula>
    </cfRule>
  </conditionalFormatting>
  <conditionalFormatting sqref="G25">
    <cfRule type="cellIs" dxfId="77" priority="9" operator="equal">
      <formula>0</formula>
    </cfRule>
  </conditionalFormatting>
  <conditionalFormatting sqref="M10">
    <cfRule type="cellIs" dxfId="76" priority="8" operator="equal">
      <formula>0</formula>
    </cfRule>
  </conditionalFormatting>
  <conditionalFormatting sqref="M21">
    <cfRule type="cellIs" dxfId="75" priority="6" operator="equal">
      <formula>0</formula>
    </cfRule>
  </conditionalFormatting>
  <conditionalFormatting sqref="M29">
    <cfRule type="cellIs" dxfId="74" priority="4" operator="equal">
      <formula>0</formula>
    </cfRule>
  </conditionalFormatting>
  <conditionalFormatting sqref="C19:G19">
    <cfRule type="cellIs" dxfId="73" priority="2" operator="equal">
      <formula>0</formula>
    </cfRule>
  </conditionalFormatting>
  <dataValidations count="4">
    <dataValidation type="list" allowBlank="1" showInputMessage="1" showErrorMessage="1" sqref="G10:G30" xr:uid="{C908F44C-452E-4FFE-ABCE-022B66393A78}">
      <formula1>financiamiento</formula1>
    </dataValidation>
    <dataValidation type="list" allowBlank="1" showInputMessage="1" showErrorMessage="1" sqref="N10:N30" xr:uid="{BDF5A2C0-7AE8-4704-8D70-EDED153E7740}">
      <formula1>area</formula1>
    </dataValidation>
    <dataValidation type="list" allowBlank="1" showErrorMessage="1" sqref="J10:J30" xr:uid="{514E923C-5532-4583-8EAB-680426C7A0EC}">
      <formula1>"1-Númerica,2-Porcentual"</formula1>
    </dataValidation>
    <dataValidation type="list" allowBlank="1" showInputMessage="1" showErrorMessage="1" sqref="C10 C14 C21 C25 C29 C19" xr:uid="{B81FBDAD-71BD-488A-A76C-F39A0AF7285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N62"/>
  <sheetViews>
    <sheetView showGridLines="0" view="pageBreakPreview" topLeftCell="B1" zoomScale="68" zoomScaleNormal="110" zoomScaleSheetLayoutView="100" workbookViewId="0">
      <selection activeCell="B4" sqref="B4:N4"/>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6384" width="11.42578125" style="5"/>
  </cols>
  <sheetData>
    <row r="1" spans="1:14" ht="43.5" customHeight="1" x14ac:dyDescent="0.25">
      <c r="I1" s="124"/>
      <c r="J1" s="124"/>
      <c r="K1" s="184"/>
      <c r="L1" s="184"/>
      <c r="M1" s="124"/>
      <c r="N1" s="124"/>
    </row>
    <row r="2" spans="1:14" ht="25.5" customHeight="1" x14ac:dyDescent="0.25">
      <c r="E2" s="129" t="s">
        <v>14</v>
      </c>
      <c r="H2" s="125"/>
      <c r="I2" s="126"/>
      <c r="J2" s="126"/>
      <c r="K2" s="185"/>
      <c r="L2" s="185"/>
      <c r="M2" s="126"/>
      <c r="N2" s="126"/>
    </row>
    <row r="3" spans="1:14" ht="23.25" customHeight="1" x14ac:dyDescent="0.25">
      <c r="B3" s="38"/>
      <c r="C3" s="38"/>
      <c r="D3" s="38"/>
      <c r="E3" s="38"/>
      <c r="F3" s="38"/>
      <c r="G3" s="38"/>
      <c r="H3" s="127"/>
      <c r="I3" s="128"/>
      <c r="J3" s="128"/>
      <c r="K3" s="186"/>
      <c r="L3" s="186"/>
      <c r="M3" s="128"/>
      <c r="N3" s="128"/>
    </row>
    <row r="4" spans="1:14" ht="26.25" customHeight="1" x14ac:dyDescent="0.25">
      <c r="B4" s="236" t="s">
        <v>1510</v>
      </c>
      <c r="C4" s="236"/>
      <c r="D4" s="236"/>
      <c r="E4" s="236"/>
      <c r="F4" s="236"/>
      <c r="G4" s="236"/>
      <c r="H4" s="236"/>
      <c r="I4" s="236"/>
      <c r="J4" s="236"/>
      <c r="K4" s="236"/>
      <c r="L4" s="236"/>
      <c r="M4" s="236"/>
      <c r="N4" s="237"/>
    </row>
    <row r="5" spans="1:14" ht="51.75" customHeight="1" x14ac:dyDescent="0.25">
      <c r="B5" s="281" t="s">
        <v>1511</v>
      </c>
      <c r="C5" s="281"/>
      <c r="D5" s="281"/>
      <c r="E5" s="281"/>
      <c r="F5" s="281"/>
      <c r="G5" s="281"/>
      <c r="H5" s="281"/>
      <c r="I5" s="281"/>
      <c r="J5" s="281"/>
      <c r="K5" s="281"/>
      <c r="L5" s="281"/>
      <c r="M5" s="51"/>
      <c r="N5" s="10"/>
    </row>
    <row r="6" spans="1:14" ht="27" customHeight="1" x14ac:dyDescent="0.25">
      <c r="B6" s="238" t="str">
        <f>CONCATENATE(COUNTIF(A10:A62,"producto")," PRODUCTOS")</f>
        <v>11 PRODUCTOS</v>
      </c>
      <c r="C6" s="238"/>
      <c r="D6" s="238"/>
      <c r="E6" s="238"/>
      <c r="F6" s="238"/>
      <c r="G6" s="238"/>
      <c r="H6" s="238"/>
      <c r="I6" s="238"/>
      <c r="J6" s="238"/>
      <c r="K6" s="238"/>
      <c r="L6" s="238"/>
      <c r="M6" s="238"/>
      <c r="N6" s="238"/>
    </row>
    <row r="7" spans="1:14" ht="32.25" customHeight="1" thickBot="1" x14ac:dyDescent="0.3">
      <c r="B7" s="278" t="s">
        <v>17</v>
      </c>
      <c r="C7" s="279"/>
      <c r="D7" s="279"/>
      <c r="E7" s="279"/>
      <c r="F7" s="279"/>
      <c r="G7" s="279"/>
      <c r="H7" s="279"/>
      <c r="I7" s="279"/>
      <c r="J7" s="279"/>
      <c r="K7" s="279"/>
      <c r="L7" s="279"/>
      <c r="M7" s="279"/>
      <c r="N7" s="280"/>
    </row>
    <row r="8" spans="1:14" ht="29.25" hidden="1" customHeight="1" x14ac:dyDescent="0.25">
      <c r="B8" s="258" t="s">
        <v>8</v>
      </c>
      <c r="C8" s="259"/>
      <c r="D8" s="260"/>
      <c r="E8" s="73"/>
      <c r="F8" s="73"/>
      <c r="G8" s="261"/>
      <c r="H8" s="262"/>
      <c r="I8" s="262"/>
      <c r="J8" s="262"/>
      <c r="K8" s="262"/>
      <c r="L8" s="262"/>
      <c r="M8" s="262"/>
      <c r="N8" s="263"/>
    </row>
    <row r="9" spans="1:14" ht="48" customHeight="1" thickBot="1" x14ac:dyDescent="0.3">
      <c r="B9" s="22" t="s">
        <v>484</v>
      </c>
      <c r="C9" s="23" t="s">
        <v>1547</v>
      </c>
      <c r="D9" s="23" t="s">
        <v>0</v>
      </c>
      <c r="E9" s="23" t="s">
        <v>1494</v>
      </c>
      <c r="F9" s="23" t="s">
        <v>1550</v>
      </c>
      <c r="G9" s="23" t="s">
        <v>1</v>
      </c>
      <c r="H9" s="23" t="s">
        <v>2</v>
      </c>
      <c r="I9" s="23" t="s">
        <v>3</v>
      </c>
      <c r="J9" s="23" t="s">
        <v>4</v>
      </c>
      <c r="K9" s="24" t="s">
        <v>5</v>
      </c>
      <c r="L9" s="24" t="s">
        <v>6</v>
      </c>
      <c r="M9" s="57" t="s">
        <v>1548</v>
      </c>
      <c r="N9" s="25" t="s">
        <v>7</v>
      </c>
    </row>
    <row r="10" spans="1:14" s="12" customFormat="1" ht="51" x14ac:dyDescent="0.25">
      <c r="A10" s="5" t="str">
        <f>VLOOKUP(B10,'Plantilla publicacion'!$A$3:$B$490,2,0)</f>
        <v>Producto</v>
      </c>
      <c r="B10" s="15" t="s">
        <v>781</v>
      </c>
      <c r="C10" s="227" t="str">
        <f>VLOOKUP(B10,'Plantilla publicacion'!$A$3:$R$490,17,0)</f>
        <v>PND - 5-31-5-b- Convergencia regional - Entidades públicas territoriales y nacionales fortalecidas / PES - Transformación Institucional</v>
      </c>
      <c r="D10" s="227" t="str">
        <f>VLOOKUP(B10,'Plantilla publicacion'!$A$3:$M$497,6,0)</f>
        <v>56-Fortalecer la gestión de la información, el conocimiento y la innovación para optimizar la capacidad institucional</v>
      </c>
      <c r="E10" s="227" t="str">
        <f>VLOOKUP(B10,'Plantilla publicacion'!$A$3:$O$490,14,0)</f>
        <v>102-Cumplimiento de productos del PAI asociados a Fortalecer la gestión de la información, el conocimiento y la innovación para optimizar la capacidad institucional</v>
      </c>
      <c r="F10" s="227" t="str">
        <f>VLOOKUP(B10,'Plantilla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227" t="str">
        <f>VLOOKUP(B10,'Plantilla publicacion'!$A$3:$M$497,7,0)</f>
        <v>N/A</v>
      </c>
      <c r="H10" s="15" t="str">
        <f>VLOOKUP(B10,'Plantilla publicacion'!$A$3:$M$505,8,0)</f>
        <v>Contenidos estratégicos y accesibles para la ciudadanía sobre signos distintivos notorios y denominaciones de origen protegidas de productos colombianos, publicado (Captura de pantalla de las publicaciones)</v>
      </c>
      <c r="I10" s="15">
        <f>VLOOKUP(B10,'Plantilla publicacion'!$A$3:$M$505,9,0)</f>
        <v>2</v>
      </c>
      <c r="J10" s="15" t="str">
        <f>VLOOKUP(B10,'Plantilla publicacion'!$A$3:$M$505,10,0)</f>
        <v>Númerica</v>
      </c>
      <c r="K10" s="187" t="str">
        <f>VLOOKUP(B10,'Plantilla publicacion'!$A$3:$M$505,11,0)</f>
        <v>2025-02-03</v>
      </c>
      <c r="L10" s="187" t="str">
        <f>VLOOKUP(B10,'Plantilla publicacion'!$A$3:$M$505,12,0)</f>
        <v>2025-08-15</v>
      </c>
      <c r="M10" s="15" t="str">
        <f>IF(ISERROR(VLOOKUP(B10,'Plantilla publicacion'!$A$3:$P$490,16,0)),"NA",VLOOKUP(B10,'Plantilla publicacion'!$A$3:$P$490,16,0))</f>
        <v>PND_ 2_Fomentar estrategias de sensibilización para el reconocimiento, aprovechamiento y uso responsable de los derechos de PI</v>
      </c>
      <c r="N10" s="15" t="str">
        <f>VLOOKUP(B10,'Plantilla publicacion'!$A$3:$M$505,13,0)</f>
        <v>20-OFICINA DE TECNOLOGÍA E INFORMÁTICA;
2010-DIRECCION DE SIGNOS DISTINTIVOS;
73-GRUPO DE TRABAJO DE COMUNICACION</v>
      </c>
    </row>
    <row r="11" spans="1:14" ht="51" x14ac:dyDescent="0.25">
      <c r="A11" s="13" t="str">
        <f>VLOOKUP(B11,'Plantilla publicacion'!$A$3:$B$490,2,0)</f>
        <v>Actividad propia</v>
      </c>
      <c r="B11" s="6" t="s">
        <v>785</v>
      </c>
      <c r="C11" s="200"/>
      <c r="D11" s="200">
        <f>VLOOKUP(B11,'Plantilla publicacion'!$A$3:$M$490,6,0)</f>
        <v>0</v>
      </c>
      <c r="E11" s="200"/>
      <c r="F11" s="200"/>
      <c r="G11" s="200" t="str">
        <f>VLOOKUP(B11,'Plantilla publicacion'!$A$3:$M$490,7,0)</f>
        <v>N/A</v>
      </c>
      <c r="H11" s="6" t="str">
        <f>VLOOKUP(B11,'Plantilla publicacion'!$A$3:$M$505,8,0)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publicacion'!$A$3:$M$505,9,0)</f>
        <v>2</v>
      </c>
      <c r="J11" s="6" t="str">
        <f>VLOOKUP(B11,'Plantilla publicacion'!$A$3:$M$505,10,0)</f>
        <v>Númerica</v>
      </c>
      <c r="K11" s="7" t="str">
        <f>VLOOKUP(B11,'Plantilla publicacion'!$A$3:$M$505,11,0)</f>
        <v>2025-02-03</v>
      </c>
      <c r="L11" s="7" t="str">
        <f>VLOOKUP(B11,'Plantilla publicacion'!$A$3:$M$505,12,0)</f>
        <v>2025-03-28</v>
      </c>
      <c r="M11" s="58"/>
      <c r="N11" s="17" t="str">
        <f>VLOOKUP(B11,'Plantilla publicacion'!$A$3:$M$505,13,0)</f>
        <v>2010-DIRECCION DE SIGNOS DISTINTIVOS</v>
      </c>
    </row>
    <row r="12" spans="1:14" ht="51" x14ac:dyDescent="0.25">
      <c r="A12" s="13" t="str">
        <f>VLOOKUP(B12,'Plantilla publicacion'!$A$3:$B$490,2,0)</f>
        <v>Actividad sin participaci�n</v>
      </c>
      <c r="B12" s="11" t="s">
        <v>787</v>
      </c>
      <c r="C12" s="200"/>
      <c r="D12" s="200">
        <f>VLOOKUP(B12,'Plantilla publicacion'!$A$3:$M$490,6,0)</f>
        <v>0</v>
      </c>
      <c r="E12" s="200"/>
      <c r="F12" s="200"/>
      <c r="G12" s="200" t="str">
        <f>VLOOKUP(B12,'Plantilla publicacion'!$A$3:$M$490,7,0)</f>
        <v>N/A</v>
      </c>
      <c r="H12" s="6" t="str">
        <f>VLOOKUP(B12,'Plantilla publicacion'!$A$3:$M$505,8,0)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publicacion'!$A$3:$M$505,9,0)</f>
        <v>2</v>
      </c>
      <c r="J12" s="6" t="str">
        <f>VLOOKUP(B12,'Plantilla publicacion'!$A$3:$M$505,10,0)</f>
        <v>Númerica</v>
      </c>
      <c r="K12" s="7" t="str">
        <f>VLOOKUP(B12,'Plantilla publicacion'!$A$3:$M$505,11,0)</f>
        <v>2025-03-31</v>
      </c>
      <c r="L12" s="7" t="str">
        <f>VLOOKUP(B12,'Plantilla publicacion'!$A$3:$M$505,12,0)</f>
        <v>2025-04-21</v>
      </c>
      <c r="M12" s="58"/>
      <c r="N12" s="17" t="str">
        <f>VLOOKUP(B12,'Plantilla publicacion'!$A$3:$M$505,13,0)</f>
        <v>73-GRUPO DE TRABAJO DE COMUNICACION</v>
      </c>
    </row>
    <row r="13" spans="1:14" ht="51" x14ac:dyDescent="0.25">
      <c r="A13" s="13" t="str">
        <f>VLOOKUP(B13,'Plantilla publicacion'!$A$3:$B$490,2,0)</f>
        <v>Actividad propia</v>
      </c>
      <c r="B13" s="11" t="s">
        <v>789</v>
      </c>
      <c r="C13" s="200"/>
      <c r="D13" s="200">
        <f>VLOOKUP(B13,'Plantilla publicacion'!$A$3:$M$490,6,0)</f>
        <v>0</v>
      </c>
      <c r="E13" s="200"/>
      <c r="F13" s="200"/>
      <c r="G13" s="200" t="str">
        <f>VLOOKUP(B13,'Plantilla publicacion'!$A$3:$M$490,7,0)</f>
        <v>N/A</v>
      </c>
      <c r="H13" s="6" t="str">
        <f>VLOOKUP(B13,'Plantilla publicacion'!$A$3:$M$505,8,0)</f>
        <v>Ajustar el contenido correspondiente  al listado de signos distintivos declarados como notorios y el de las denominaciones de origen protegidas de productos colombianos  (Correo electrónico de envió de la información)</v>
      </c>
      <c r="I13" s="6">
        <f>VLOOKUP(B13,'Plantilla publicacion'!$A$3:$M$505,9,0)</f>
        <v>2</v>
      </c>
      <c r="J13" s="6" t="str">
        <f>VLOOKUP(B13,'Plantilla publicacion'!$A$3:$M$505,10,0)</f>
        <v>Númerica</v>
      </c>
      <c r="K13" s="7" t="str">
        <f>VLOOKUP(B13,'Plantilla publicacion'!$A$3:$M$505,11,0)</f>
        <v>2025-04-22</v>
      </c>
      <c r="L13" s="7" t="str">
        <f>VLOOKUP(B13,'Plantilla publicacion'!$A$3:$M$505,12,0)</f>
        <v>2025-04-30</v>
      </c>
      <c r="M13" s="58"/>
      <c r="N13" s="17" t="str">
        <f>VLOOKUP(B13,'Plantilla publicacion'!$A$3:$M$505,13,0)</f>
        <v>2010-DIRECCION DE SIGNOS DISTINTIVOS</v>
      </c>
    </row>
    <row r="14" spans="1:14" ht="63.75" x14ac:dyDescent="0.25">
      <c r="A14" s="13" t="str">
        <f>VLOOKUP(B14,'Plantilla publicacion'!$A$3:$B$490,2,0)</f>
        <v>Actividad propia</v>
      </c>
      <c r="B14" s="11" t="s">
        <v>791</v>
      </c>
      <c r="C14" s="200"/>
      <c r="D14" s="200">
        <f>VLOOKUP(B14,'Plantilla publicacion'!$A$3:$M$490,6,0)</f>
        <v>0</v>
      </c>
      <c r="E14" s="200"/>
      <c r="F14" s="200"/>
      <c r="G14" s="200" t="str">
        <f>VLOOKUP(B14,'Plantilla publicacion'!$A$3:$M$490,7,0)</f>
        <v>N/A</v>
      </c>
      <c r="H14" s="6" t="str">
        <f>VLOOKUP(B14,'Plantilla publicacion'!$A$3:$M$505,8,0)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publicacion'!$A$3:$M$505,9,0)</f>
        <v>2</v>
      </c>
      <c r="J14" s="6" t="str">
        <f>VLOOKUP(B14,'Plantilla publicacion'!$A$3:$M$505,10,0)</f>
        <v>Númerica</v>
      </c>
      <c r="K14" s="7" t="str">
        <f>VLOOKUP(B14,'Plantilla publicacion'!$A$3:$M$505,11,0)</f>
        <v>2025-05-05</v>
      </c>
      <c r="L14" s="7" t="str">
        <f>VLOOKUP(B14,'Plantilla publicacion'!$A$3:$M$505,12,0)</f>
        <v>2025-05-23</v>
      </c>
      <c r="M14" s="58"/>
      <c r="N14" s="17" t="str">
        <f>VLOOKUP(B14,'Plantilla publicacion'!$A$3:$M$505,13,0)</f>
        <v>2010-DIRECCION DE SIGNOS DISTINTIVOS;
73-GRUPO DE TRABAJO DE COMUNICACION</v>
      </c>
    </row>
    <row r="15" spans="1:14" ht="39" thickBot="1" x14ac:dyDescent="0.3">
      <c r="A15" s="13" t="str">
        <f>VLOOKUP(B15,'Plantilla publicacion'!$A$3:$B$490,2,0)</f>
        <v>Actividad propia</v>
      </c>
      <c r="B15" s="11" t="s">
        <v>794</v>
      </c>
      <c r="C15" s="201"/>
      <c r="D15" s="201">
        <f>VLOOKUP(B15,'Plantilla publicacion'!$A$3:$M$490,6,0)</f>
        <v>0</v>
      </c>
      <c r="E15" s="201"/>
      <c r="F15" s="201"/>
      <c r="G15" s="201" t="str">
        <f>VLOOKUP(B15,'Plantilla publicacion'!$A$3:$M$490,7,0)</f>
        <v>N/A</v>
      </c>
      <c r="H15" s="11" t="str">
        <f>VLOOKUP(B15,'Plantilla publicacion'!$A$3:$M$505,8,0)</f>
        <v>Desarrollar los micrositios y publicar la información de signos declarados como notorios y de las denominaciones de origen protegidas de productos colombianos. (Captura de pantalla de la publicación)</v>
      </c>
      <c r="I15" s="11">
        <f>VLOOKUP(B15,'Plantilla publicacion'!$A$3:$M$505,9,0)</f>
        <v>2</v>
      </c>
      <c r="J15" s="11" t="str">
        <f>VLOOKUP(B15,'Plantilla publicacion'!$A$3:$M$505,10,0)</f>
        <v>Númerica</v>
      </c>
      <c r="K15" s="113" t="str">
        <f>VLOOKUP(B15,'Plantilla publicacion'!$A$3:$M$505,11,0)</f>
        <v>2025-05-26</v>
      </c>
      <c r="L15" s="113" t="str">
        <f>VLOOKUP(B15,'Plantilla publicacion'!$A$3:$M$505,12,0)</f>
        <v>2025-08-15</v>
      </c>
      <c r="M15" s="111"/>
      <c r="N15" s="115" t="str">
        <f>VLOOKUP(B15,'Plantilla publicacion'!$A$3:$M$505,13,0)</f>
        <v>20-OFICINA DE TECNOLOGÍA E INFORMÁTICA;
2010-DIRECCION DE SIGNOS DISTINTIVOS</v>
      </c>
    </row>
    <row r="16" spans="1:14" s="12" customFormat="1" ht="25.5" x14ac:dyDescent="0.25">
      <c r="A16" s="5" t="str">
        <f>VLOOKUP(B16,'Plantilla publicacion'!$A$3:$B$490,2,0)</f>
        <v>Producto</v>
      </c>
      <c r="B16" s="101" t="s">
        <v>824</v>
      </c>
      <c r="C16" s="199" t="str">
        <f>VLOOKUP(B16,'Plantilla publicacion'!$A$3:$R$490,17,0)</f>
        <v>PND - 5-31-5-b- Convergencia regional - Entidades públicas territoriales y nacionales fortalecidas / PES - Transformación Institucional</v>
      </c>
      <c r="D16" s="199" t="str">
        <f>VLOOKUP(B16,'Plantilla publicacion'!$A$3:$M$497,6,0)</f>
        <v>56-Fortalecer la gestión de la información, el conocimiento y la innovación para optimizar la capacidad institucional</v>
      </c>
      <c r="E16" s="199" t="str">
        <f>VLOOKUP(B16,'Plantilla publicacion'!$A$3:$O$490,14,0)</f>
        <v>102-Cumplimiento de productos del PAI asociados a Fortalecer la gestión de la información, el conocimiento y la innovación para optimizar la capacidad institucional</v>
      </c>
      <c r="F16" s="199"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199" t="str">
        <f>VLOOKUP(B16,'Plantilla publicacion'!$A$3:$M$497,7,0)</f>
        <v>C-3599-0200-0008-53105b</v>
      </c>
      <c r="H16" s="103" t="str">
        <f>VLOOKUP(B16,'Plantilla publicacion'!$A$3:$M$505,8,0)</f>
        <v>Estudios Económicos Sectoriales, elaborados y entregados al área solicitante (Estudios Económicos)</v>
      </c>
      <c r="I16" s="103">
        <f>VLOOKUP(B16,'Plantilla publicacion'!$A$3:$M$505,9,0)</f>
        <v>2</v>
      </c>
      <c r="J16" s="103" t="str">
        <f>VLOOKUP(B16,'Plantilla publicacion'!$A$3:$M$505,10,0)</f>
        <v>Númerica</v>
      </c>
      <c r="K16" s="188" t="str">
        <f>VLOOKUP(B16,'Plantilla publicacion'!$A$3:$M$505,11,0)</f>
        <v>2025-01-15</v>
      </c>
      <c r="L16" s="188" t="str">
        <f>VLOOKUP(B16,'Plantilla publicacion'!$A$3:$M$505,12,0)</f>
        <v>2025-12-15</v>
      </c>
      <c r="M16" s="15">
        <f>IF(ISERROR(VLOOKUP(B16,'Plantilla publicacion'!$A$3:$P$490,16,0)),"NA",VLOOKUP(B16,'Plantilla publicacion'!$A$3:$P$490,16,0))</f>
        <v>0</v>
      </c>
      <c r="N16" s="104" t="str">
        <f>VLOOKUP(B16,'Plantilla publicacion'!$A$3:$M$505,13,0)</f>
        <v>37-GRUPO DE TRABAJO DE ESTUDIOS ECONÓMICOS</v>
      </c>
    </row>
    <row r="17" spans="1:14" ht="42.75" customHeight="1" x14ac:dyDescent="0.25">
      <c r="A17" s="13" t="str">
        <f>VLOOKUP(B17,'Plantilla publicacion'!$A$3:$B$490,2,0)</f>
        <v>Actividad propia</v>
      </c>
      <c r="B17" s="122" t="s">
        <v>826</v>
      </c>
      <c r="C17" s="200"/>
      <c r="D17" s="200">
        <f>VLOOKUP(B17,'Plantilla publicacion'!$A$3:$M$490,6,0)</f>
        <v>0</v>
      </c>
      <c r="E17" s="200"/>
      <c r="F17" s="200"/>
      <c r="G17" s="200" t="str">
        <f>VLOOKUP(B17,'Plantilla publicacion'!$A$3:$M$490,7,0)</f>
        <v>N/A</v>
      </c>
      <c r="H17" s="6" t="str">
        <f>VLOOKUP(B17,'Plantilla publicacion'!$A$3:$M$505,8,0)</f>
        <v>Elaborar ficha técnica (Ficha técnica)</v>
      </c>
      <c r="I17" s="6">
        <f>VLOOKUP(B17,'Plantilla publicacion'!$A$3:$M$505,9,0)</f>
        <v>1</v>
      </c>
      <c r="J17" s="6" t="str">
        <f>VLOOKUP(B17,'Plantilla publicacion'!$A$3:$M$505,10,0)</f>
        <v>Númerica</v>
      </c>
      <c r="K17" s="7" t="str">
        <f>VLOOKUP(B17,'Plantilla publicacion'!$A$3:$M$505,11,0)</f>
        <v>2025-01-15</v>
      </c>
      <c r="L17" s="7" t="str">
        <f>VLOOKUP(B17,'Plantilla publicacion'!$A$3:$M$505,12,0)</f>
        <v>2025-04-15</v>
      </c>
      <c r="M17" s="58"/>
      <c r="N17" s="106" t="str">
        <f>VLOOKUP(B17,'Plantilla publicacion'!$A$3:$M$505,13,0)</f>
        <v>37-GRUPO DE TRABAJO DE ESTUDIOS ECONÓMICOS</v>
      </c>
    </row>
    <row r="18" spans="1:14" ht="42.75" customHeight="1" x14ac:dyDescent="0.25">
      <c r="A18" s="13" t="str">
        <f>VLOOKUP(B18,'Plantilla publicacion'!$A$3:$B$490,2,0)</f>
        <v>Actividad propia</v>
      </c>
      <c r="B18" s="122" t="s">
        <v>828</v>
      </c>
      <c r="C18" s="200"/>
      <c r="D18" s="200">
        <f>VLOOKUP(B18,'Plantilla publicacion'!$A$3:$M$490,6,0)</f>
        <v>0</v>
      </c>
      <c r="E18" s="200"/>
      <c r="F18" s="200"/>
      <c r="G18" s="200" t="str">
        <f>VLOOKUP(B18,'Plantilla publicacion'!$A$3:$M$490,7,0)</f>
        <v>N/A</v>
      </c>
      <c r="H18" s="6" t="str">
        <f>VLOOKUP(B18,'Plantilla publicacion'!$A$3:$M$505,8,0)</f>
        <v>Recopilar datos y construir base de datos (Base de datos)</v>
      </c>
      <c r="I18" s="6">
        <f>VLOOKUP(B18,'Plantilla publicacion'!$A$3:$M$505,9,0)</f>
        <v>1</v>
      </c>
      <c r="J18" s="6" t="str">
        <f>VLOOKUP(B18,'Plantilla publicacion'!$A$3:$M$505,10,0)</f>
        <v>Númerica</v>
      </c>
      <c r="K18" s="7" t="str">
        <f>VLOOKUP(B18,'Plantilla publicacion'!$A$3:$M$505,11,0)</f>
        <v>2025-02-01</v>
      </c>
      <c r="L18" s="7" t="str">
        <f>VLOOKUP(B18,'Plantilla publicacion'!$A$3:$M$505,12,0)</f>
        <v>2025-09-15</v>
      </c>
      <c r="M18" s="58"/>
      <c r="N18" s="106" t="str">
        <f>VLOOKUP(B18,'Plantilla publicacion'!$A$3:$M$505,13,0)</f>
        <v>37-GRUPO DE TRABAJO DE ESTUDIOS ECONÓMICOS</v>
      </c>
    </row>
    <row r="19" spans="1:14" ht="42.75" customHeight="1" x14ac:dyDescent="0.25">
      <c r="A19" s="13" t="str">
        <f>VLOOKUP(B19,'Plantilla publicacion'!$A$3:$B$490,2,0)</f>
        <v>Actividad propia</v>
      </c>
      <c r="B19" s="122" t="s">
        <v>830</v>
      </c>
      <c r="C19" s="200"/>
      <c r="D19" s="200">
        <f>VLOOKUP(B19,'Plantilla publicacion'!$A$3:$M$490,6,0)</f>
        <v>0</v>
      </c>
      <c r="E19" s="200"/>
      <c r="F19" s="200"/>
      <c r="G19" s="200" t="str">
        <f>VLOOKUP(B19,'Plantilla publicacion'!$A$3:$M$490,7,0)</f>
        <v>N/A</v>
      </c>
      <c r="H19" s="6" t="str">
        <f>VLOOKUP(B19,'Plantilla publicacion'!$A$3:$M$505,8,0)</f>
        <v>Construir el marco teórico  (Documento marco teórico)</v>
      </c>
      <c r="I19" s="6">
        <f>VLOOKUP(B19,'Plantilla publicacion'!$A$3:$M$505,9,0)</f>
        <v>1</v>
      </c>
      <c r="J19" s="6" t="str">
        <f>VLOOKUP(B19,'Plantilla publicacion'!$A$3:$M$505,10,0)</f>
        <v>Númerica</v>
      </c>
      <c r="K19" s="7" t="str">
        <f>VLOOKUP(B19,'Plantilla publicacion'!$A$3:$M$505,11,0)</f>
        <v>2025-02-01</v>
      </c>
      <c r="L19" s="7" t="str">
        <f>VLOOKUP(B19,'Plantilla publicacion'!$A$3:$M$505,12,0)</f>
        <v>2025-09-15</v>
      </c>
      <c r="M19" s="58"/>
      <c r="N19" s="106" t="str">
        <f>VLOOKUP(B19,'Plantilla publicacion'!$A$3:$M$505,13,0)</f>
        <v>37-GRUPO DE TRABAJO DE ESTUDIOS ECONÓMICOS</v>
      </c>
    </row>
    <row r="20" spans="1:14" ht="42.75" customHeight="1" x14ac:dyDescent="0.25">
      <c r="A20" s="13" t="str">
        <f>VLOOKUP(B20,'Plantilla publicacion'!$A$3:$B$490,2,0)</f>
        <v>Actividad propia</v>
      </c>
      <c r="B20" s="122" t="s">
        <v>832</v>
      </c>
      <c r="C20" s="200"/>
      <c r="D20" s="200">
        <f>VLOOKUP(B20,'Plantilla publicacion'!$A$3:$M$490,6,0)</f>
        <v>0</v>
      </c>
      <c r="E20" s="200"/>
      <c r="F20" s="200"/>
      <c r="G20" s="200" t="str">
        <f>VLOOKUP(B20,'Plantilla publicacion'!$A$3:$M$490,7,0)</f>
        <v>N/A</v>
      </c>
      <c r="H20" s="6" t="str">
        <f>VLOOKUP(B20,'Plantilla publicacion'!$A$3:$M$505,8,0)</f>
        <v>Desarrollar análisis estadístico y económico (Dcumento de análisis estadístico y económico)</v>
      </c>
      <c r="I20" s="6">
        <f>VLOOKUP(B20,'Plantilla publicacion'!$A$3:$M$505,9,0)</f>
        <v>1</v>
      </c>
      <c r="J20" s="6" t="str">
        <f>VLOOKUP(B20,'Plantilla publicacion'!$A$3:$M$505,10,0)</f>
        <v>Númerica</v>
      </c>
      <c r="K20" s="7" t="str">
        <f>VLOOKUP(B20,'Plantilla publicacion'!$A$3:$M$505,11,0)</f>
        <v>2025-03-01</v>
      </c>
      <c r="L20" s="7" t="str">
        <f>VLOOKUP(B20,'Plantilla publicacion'!$A$3:$M$505,12,0)</f>
        <v>2025-11-15</v>
      </c>
      <c r="M20" s="58"/>
      <c r="N20" s="106" t="str">
        <f>VLOOKUP(B20,'Plantilla publicacion'!$A$3:$M$505,13,0)</f>
        <v>37-GRUPO DE TRABAJO DE ESTUDIOS ECONÓMICOS</v>
      </c>
    </row>
    <row r="21" spans="1:14" ht="42.75" customHeight="1" thickBot="1" x14ac:dyDescent="0.3">
      <c r="A21" s="13" t="str">
        <f>VLOOKUP(B21,'Plantilla publicacion'!$A$3:$B$490,2,0)</f>
        <v>Actividad propia</v>
      </c>
      <c r="B21" s="107" t="s">
        <v>834</v>
      </c>
      <c r="C21" s="201"/>
      <c r="D21" s="201">
        <f>VLOOKUP(B21,'Plantilla publicacion'!$A$3:$M$490,6,0)</f>
        <v>0</v>
      </c>
      <c r="E21" s="201"/>
      <c r="F21" s="201"/>
      <c r="G21" s="201" t="str">
        <f>VLOOKUP(B21,'Plantilla publicacion'!$A$3:$M$490,7,0)</f>
        <v>N/A</v>
      </c>
      <c r="H21" s="109" t="str">
        <f>VLOOKUP(B21,'Plantilla publicacion'!$A$3:$M$505,8,0)</f>
        <v>Elaborar estudio y entregar al área solicitante (Memorando/correo de entrega de documento)</v>
      </c>
      <c r="I21" s="109">
        <f>VLOOKUP(B21,'Plantilla publicacion'!$A$3:$M$505,9,0)</f>
        <v>1</v>
      </c>
      <c r="J21" s="109" t="str">
        <f>VLOOKUP(B21,'Plantilla publicacion'!$A$3:$M$505,10,0)</f>
        <v>Númerica</v>
      </c>
      <c r="K21" s="110" t="str">
        <f>VLOOKUP(B21,'Plantilla publicacion'!$A$3:$M$505,11,0)</f>
        <v>2025-04-01</v>
      </c>
      <c r="L21" s="110" t="str">
        <f>VLOOKUP(B21,'Plantilla publicacion'!$A$3:$M$505,12,0)</f>
        <v>2025-12-15</v>
      </c>
      <c r="M21" s="111"/>
      <c r="N21" s="112" t="str">
        <f>VLOOKUP(B21,'Plantilla publicacion'!$A$3:$M$505,13,0)</f>
        <v>37-GRUPO DE TRABAJO DE ESTUDIOS ECONÓMICOS</v>
      </c>
    </row>
    <row r="22" spans="1:14" s="12" customFormat="1" ht="25.5" x14ac:dyDescent="0.25">
      <c r="A22" s="5" t="str">
        <f>VLOOKUP(B22,'Plantilla publicacion'!$A$3:$B$490,2,0)</f>
        <v>Producto</v>
      </c>
      <c r="B22" s="101" t="s">
        <v>836</v>
      </c>
      <c r="C22" s="199" t="str">
        <f>VLOOKUP(B22,'Plantilla publicacion'!$A$3:$R$490,17,0)</f>
        <v>PND - 5-31-5-b- Convergencia regional - Entidades públicas territoriales y nacionales fortalecidas / PES - Transformación Institucional</v>
      </c>
      <c r="D22" s="199" t="str">
        <f>VLOOKUP(B22,'Plantilla publicacion'!$A$3:$M$497,6,0)</f>
        <v>56-Fortalecer la gestión de la información, el conocimiento y la innovación para optimizar la capacidad institucional</v>
      </c>
      <c r="E22" s="199" t="str">
        <f>VLOOKUP(B22,'Plantilla publicacion'!$A$3:$O$490,14,0)</f>
        <v>102-Cumplimiento de productos del PAI asociados a Fortalecer la gestión de la información, el conocimiento y la innovación para optimizar la capacidad institucional</v>
      </c>
      <c r="F22" s="199" t="str">
        <f>VLOOKUP(B22,'Plantilla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199" t="str">
        <f>VLOOKUP(B22,'Plantilla publicacion'!$A$3:$M$497,7,0)</f>
        <v>C-3599-0200-0008-53105b</v>
      </c>
      <c r="H22" s="103" t="str">
        <f>VLOOKUP(B22,'Plantilla publicacion'!$A$3:$M$505,8,0)</f>
        <v>Boletines de Noticias Económicas, elaborados y divulgados (Boletines de Noticias Económicas)</v>
      </c>
      <c r="I22" s="103">
        <f>VLOOKUP(B22,'Plantilla publicacion'!$A$3:$M$505,9,0)</f>
        <v>11</v>
      </c>
      <c r="J22" s="103" t="str">
        <f>VLOOKUP(B22,'Plantilla publicacion'!$A$3:$M$505,10,0)</f>
        <v>Númerica</v>
      </c>
      <c r="K22" s="188" t="str">
        <f>VLOOKUP(B22,'Plantilla publicacion'!$A$3:$M$505,11,0)</f>
        <v>2025-01-15</v>
      </c>
      <c r="L22" s="188" t="str">
        <f>VLOOKUP(B22,'Plantilla publicacion'!$A$3:$M$505,12,0)</f>
        <v>2025-12-15</v>
      </c>
      <c r="M22" s="15">
        <f>IF(ISERROR(VLOOKUP(B22,'Plantilla publicacion'!$A$3:$P$490,16,0)),"NA",VLOOKUP(B22,'Plantilla publicacion'!$A$3:$P$490,16,0))</f>
        <v>0</v>
      </c>
      <c r="N22" s="104" t="str">
        <f>VLOOKUP(B22,'Plantilla publicacion'!$A$3:$M$505,13,0)</f>
        <v>37-GRUPO DE TRABAJO DE ESTUDIOS ECONÓMICOS</v>
      </c>
    </row>
    <row r="23" spans="1:14" ht="42.75" customHeight="1" x14ac:dyDescent="0.25">
      <c r="A23" s="13" t="str">
        <f>VLOOKUP(B23,'Plantilla publicacion'!$A$3:$B$490,2,0)</f>
        <v>Actividad propia</v>
      </c>
      <c r="B23" s="122" t="s">
        <v>838</v>
      </c>
      <c r="C23" s="200"/>
      <c r="D23" s="200">
        <f>VLOOKUP(B23,'Plantilla publicacion'!$A$3:$M$490,6,0)</f>
        <v>0</v>
      </c>
      <c r="E23" s="200"/>
      <c r="F23" s="200"/>
      <c r="G23" s="200" t="str">
        <f>VLOOKUP(B23,'Plantilla publicacion'!$A$3:$M$490,7,0)</f>
        <v>N/A</v>
      </c>
      <c r="H23" s="6" t="str">
        <f>VLOOKUP(B23,'Plantilla publicacion'!$A$3:$M$505,8,0)</f>
        <v>Elaborar mensualmente los boletines (Boletínes / correos electrónicos de envió)</v>
      </c>
      <c r="I23" s="6">
        <f>VLOOKUP(B23,'Plantilla publicacion'!$A$3:$M$505,9,0)</f>
        <v>11</v>
      </c>
      <c r="J23" s="6" t="str">
        <f>VLOOKUP(B23,'Plantilla publicacion'!$A$3:$M$505,10,0)</f>
        <v>Númerica</v>
      </c>
      <c r="K23" s="7" t="str">
        <f>VLOOKUP(B23,'Plantilla publicacion'!$A$3:$M$505,11,0)</f>
        <v>2025-01-15</v>
      </c>
      <c r="L23" s="7" t="str">
        <f>VLOOKUP(B23,'Plantilla publicacion'!$A$3:$M$505,12,0)</f>
        <v>2025-12-15</v>
      </c>
      <c r="M23" s="58"/>
      <c r="N23" s="106" t="str">
        <f>VLOOKUP(B23,'Plantilla publicacion'!$A$3:$M$505,13,0)</f>
        <v>37-GRUPO DE TRABAJO DE ESTUDIOS ECONÓMICOS</v>
      </c>
    </row>
    <row r="24" spans="1:14" ht="42.75" customHeight="1" thickBot="1" x14ac:dyDescent="0.3">
      <c r="A24" s="13" t="str">
        <f>VLOOKUP(B24,'Plantilla publicacion'!$A$3:$B$490,2,0)</f>
        <v>Actividad propia</v>
      </c>
      <c r="B24" s="107" t="s">
        <v>840</v>
      </c>
      <c r="C24" s="201"/>
      <c r="D24" s="201">
        <f>VLOOKUP(B24,'Plantilla publicacion'!$A$3:$M$490,6,0)</f>
        <v>0</v>
      </c>
      <c r="E24" s="201"/>
      <c r="F24" s="201"/>
      <c r="G24" s="201" t="str">
        <f>VLOOKUP(B24,'Plantilla publicacion'!$A$3:$M$490,7,0)</f>
        <v>N/A</v>
      </c>
      <c r="H24" s="109" t="str">
        <f>VLOOKUP(B24,'Plantilla publicacion'!$A$3:$M$505,8,0)</f>
        <v>Divulgar los boletines (boletines diseñados)</v>
      </c>
      <c r="I24" s="109">
        <f>VLOOKUP(B24,'Plantilla publicacion'!$A$3:$M$505,9,0)</f>
        <v>11</v>
      </c>
      <c r="J24" s="109" t="str">
        <f>VLOOKUP(B24,'Plantilla publicacion'!$A$3:$M$505,10,0)</f>
        <v>Númerica</v>
      </c>
      <c r="K24" s="110" t="str">
        <f>VLOOKUP(B24,'Plantilla publicacion'!$A$3:$M$505,11,0)</f>
        <v>2025-01-15</v>
      </c>
      <c r="L24" s="110" t="str">
        <f>VLOOKUP(B24,'Plantilla publicacion'!$A$3:$M$505,12,0)</f>
        <v>2025-12-15</v>
      </c>
      <c r="M24" s="111"/>
      <c r="N24" s="112" t="str">
        <f>VLOOKUP(B24,'Plantilla publicacion'!$A$3:$M$505,13,0)</f>
        <v>37-GRUPO DE TRABAJO DE ESTUDIOS ECONÓMICOS</v>
      </c>
    </row>
    <row r="25" spans="1:14" s="12" customFormat="1" ht="25.5" x14ac:dyDescent="0.25">
      <c r="A25" s="5" t="str">
        <f>VLOOKUP(B25,'Plantilla publicacion'!$A$3:$B$490,2,0)</f>
        <v>Producto</v>
      </c>
      <c r="B25" s="15" t="s">
        <v>842</v>
      </c>
      <c r="C25" s="199" t="str">
        <f>VLOOKUP(B25,'Plantilla publicacion'!$A$3:$R$490,17,0)</f>
        <v>PND - 5-31-5-b- Convergencia regional - Entidades públicas territoriales y nacionales fortalecidas / PES - Transformación Institucional</v>
      </c>
      <c r="D25" s="199" t="str">
        <f>VLOOKUP(B25,'Plantilla publicacion'!$A$3:$M$497,6,0)</f>
        <v>56-Fortalecer la gestión de la información, el conocimiento y la innovación para optimizar la capacidad institucional</v>
      </c>
      <c r="E25" s="199" t="str">
        <f>VLOOKUP(B25,'Plantilla publicacion'!$A$3:$O$490,14,0)</f>
        <v>102-Cumplimiento de productos del PAI asociados a Fortalecer la gestión de la información, el conocimiento y la innovación para optimizar la capacidad institucional</v>
      </c>
      <c r="F25" s="199" t="str">
        <f>VLOOKUP(B25,'Plantilla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199" t="str">
        <f>VLOOKUP(B25,'Plantilla publicacion'!$A$3:$M$497,7,0)</f>
        <v>C-3599-0200-0008-53105b</v>
      </c>
      <c r="H25" s="15" t="str">
        <f>VLOOKUP(B25,'Plantilla publicacion'!$A$3:$M$505,8,0)</f>
        <v>Estudio Económico Académico, elaborado y entregado  (Estudio Económico )</v>
      </c>
      <c r="I25" s="15">
        <f>VLOOKUP(B25,'Plantilla publicacion'!$A$3:$M$505,9,0)</f>
        <v>1</v>
      </c>
      <c r="J25" s="15" t="str">
        <f>VLOOKUP(B25,'Plantilla publicacion'!$A$3:$M$505,10,0)</f>
        <v>Númerica</v>
      </c>
      <c r="K25" s="187" t="str">
        <f>VLOOKUP(B25,'Plantilla publicacion'!$A$3:$M$505,11,0)</f>
        <v>2025-02-17</v>
      </c>
      <c r="L25" s="187" t="str">
        <f>VLOOKUP(B25,'Plantilla publicacion'!$A$3:$M$505,12,0)</f>
        <v>2025-12-15</v>
      </c>
      <c r="M25" s="15">
        <f>IF(ISERROR(VLOOKUP(B25,'Plantilla publicacion'!$A$3:$P$490,16,0)),"NA",VLOOKUP(B25,'Plantilla publicacion'!$A$3:$P$490,16,0))</f>
        <v>0</v>
      </c>
      <c r="N25" s="15" t="str">
        <f>VLOOKUP(B25,'Plantilla publicacion'!$A$3:$M$505,13,0)</f>
        <v>37-GRUPO DE TRABAJO DE ESTUDIOS ECONÓMICOS</v>
      </c>
    </row>
    <row r="26" spans="1:14" x14ac:dyDescent="0.25">
      <c r="A26" s="13" t="str">
        <f>VLOOKUP(B26,'Plantilla publicacion'!$A$3:$B$490,2,0)</f>
        <v>Actividad propia</v>
      </c>
      <c r="B26" s="6" t="s">
        <v>844</v>
      </c>
      <c r="C26" s="200"/>
      <c r="D26" s="200">
        <f>VLOOKUP(B26,'Plantilla publicacion'!$A$3:$M$490,6,0)</f>
        <v>0</v>
      </c>
      <c r="E26" s="200"/>
      <c r="F26" s="200"/>
      <c r="G26" s="200" t="str">
        <f>VLOOKUP(B26,'Plantilla publicacion'!$A$3:$M$490,7,0)</f>
        <v>N/A</v>
      </c>
      <c r="H26" s="6" t="str">
        <f>VLOOKUP(B26,'Plantilla publicacion'!$A$3:$M$505,8,0)</f>
        <v>Elaborar ficha técnica  (Ficha técnica)</v>
      </c>
      <c r="I26" s="6">
        <f>VLOOKUP(B26,'Plantilla publicacion'!$A$3:$M$505,9,0)</f>
        <v>1</v>
      </c>
      <c r="J26" s="6" t="str">
        <f>VLOOKUP(B26,'Plantilla publicacion'!$A$3:$M$505,10,0)</f>
        <v>Númerica</v>
      </c>
      <c r="K26" s="7" t="str">
        <f>VLOOKUP(B26,'Plantilla publicacion'!$A$3:$M$505,11,0)</f>
        <v>2025-02-17</v>
      </c>
      <c r="L26" s="7" t="str">
        <f>VLOOKUP(B26,'Plantilla publicacion'!$A$3:$M$505,12,0)</f>
        <v>2025-12-15</v>
      </c>
      <c r="M26" s="58"/>
      <c r="N26" s="17" t="str">
        <f>VLOOKUP(B26,'Plantilla publicacion'!$A$3:$M$505,13,0)</f>
        <v>37-GRUPO DE TRABAJO DE ESTUDIOS ECONÓMICOS</v>
      </c>
    </row>
    <row r="27" spans="1:14" x14ac:dyDescent="0.25">
      <c r="A27" s="13" t="str">
        <f>VLOOKUP(B27,'Plantilla publicacion'!$A$3:$B$490,2,0)</f>
        <v>Actividad propia</v>
      </c>
      <c r="B27" s="6" t="s">
        <v>845</v>
      </c>
      <c r="C27" s="200"/>
      <c r="D27" s="200">
        <f>VLOOKUP(B27,'Plantilla publicacion'!$A$3:$M$490,6,0)</f>
        <v>0</v>
      </c>
      <c r="E27" s="200"/>
      <c r="F27" s="200"/>
      <c r="G27" s="200" t="str">
        <f>VLOOKUP(B27,'Plantilla publicacion'!$A$3:$M$490,7,0)</f>
        <v>N/A</v>
      </c>
      <c r="H27" s="6" t="str">
        <f>VLOOKUP(B27,'Plantilla publicacion'!$A$3:$M$505,8,0)</f>
        <v>Recopilar datos y construir base de datos (Archivo con Base de datos)</v>
      </c>
      <c r="I27" s="6">
        <f>VLOOKUP(B27,'Plantilla publicacion'!$A$3:$M$505,9,0)</f>
        <v>1</v>
      </c>
      <c r="J27" s="6" t="str">
        <f>VLOOKUP(B27,'Plantilla publicacion'!$A$3:$M$505,10,0)</f>
        <v>Númerica</v>
      </c>
      <c r="K27" s="7" t="str">
        <f>VLOOKUP(B27,'Plantilla publicacion'!$A$3:$M$505,11,0)</f>
        <v>2025-02-24</v>
      </c>
      <c r="L27" s="7" t="str">
        <f>VLOOKUP(B27,'Plantilla publicacion'!$A$3:$M$505,12,0)</f>
        <v>2025-08-18</v>
      </c>
      <c r="M27" s="58"/>
      <c r="N27" s="17" t="str">
        <f>VLOOKUP(B27,'Plantilla publicacion'!$A$3:$M$505,13,0)</f>
        <v>37-GRUPO DE TRABAJO DE ESTUDIOS ECONÓMICOS</v>
      </c>
    </row>
    <row r="28" spans="1:14" x14ac:dyDescent="0.25">
      <c r="A28" s="13" t="str">
        <f>VLOOKUP(B28,'Plantilla publicacion'!$A$3:$B$490,2,0)</f>
        <v>Actividad propia</v>
      </c>
      <c r="B28" s="6" t="s">
        <v>846</v>
      </c>
      <c r="C28" s="200"/>
      <c r="D28" s="200">
        <f>VLOOKUP(B28,'Plantilla publicacion'!$A$3:$M$490,6,0)</f>
        <v>0</v>
      </c>
      <c r="E28" s="200"/>
      <c r="F28" s="200"/>
      <c r="G28" s="200" t="str">
        <f>VLOOKUP(B28,'Plantilla publicacion'!$A$3:$M$490,7,0)</f>
        <v>N/A</v>
      </c>
      <c r="H28" s="6" t="str">
        <f>VLOOKUP(B28,'Plantilla publicacion'!$A$3:$M$505,8,0)</f>
        <v>Construir marco teórico (Informe/documento con marco teórico)</v>
      </c>
      <c r="I28" s="6">
        <f>VLOOKUP(B28,'Plantilla publicacion'!$A$3:$M$505,9,0)</f>
        <v>1</v>
      </c>
      <c r="J28" s="6" t="str">
        <f>VLOOKUP(B28,'Plantilla publicacion'!$A$3:$M$505,10,0)</f>
        <v>Númerica</v>
      </c>
      <c r="K28" s="7" t="str">
        <f>VLOOKUP(B28,'Plantilla publicacion'!$A$3:$M$505,11,0)</f>
        <v>2025-02-24</v>
      </c>
      <c r="L28" s="7" t="str">
        <f>VLOOKUP(B28,'Plantilla publicacion'!$A$3:$M$505,12,0)</f>
        <v>2025-09-15</v>
      </c>
      <c r="M28" s="58"/>
      <c r="N28" s="17" t="str">
        <f>VLOOKUP(B28,'Plantilla publicacion'!$A$3:$M$505,13,0)</f>
        <v>37-GRUPO DE TRABAJO DE ESTUDIOS ECONÓMICOS</v>
      </c>
    </row>
    <row r="29" spans="1:14" ht="25.5" x14ac:dyDescent="0.25">
      <c r="A29" s="13" t="str">
        <f>VLOOKUP(B29,'Plantilla publicacion'!$A$3:$B$490,2,0)</f>
        <v>Actividad propia</v>
      </c>
      <c r="B29" s="6" t="s">
        <v>847</v>
      </c>
      <c r="C29" s="200"/>
      <c r="D29" s="200">
        <f>VLOOKUP(B29,'Plantilla publicacion'!$A$3:$M$490,6,0)</f>
        <v>0</v>
      </c>
      <c r="E29" s="200"/>
      <c r="F29" s="200"/>
      <c r="G29" s="200" t="str">
        <f>VLOOKUP(B29,'Plantilla publicacion'!$A$3:$M$490,7,0)</f>
        <v>N/A</v>
      </c>
      <c r="H29" s="6" t="str">
        <f>VLOOKUP(B29,'Plantilla publicacion'!$A$3:$M$505,8,0)</f>
        <v>Desarrollar análisis estadístico y económico (Documento de análisis estadístico y económico)</v>
      </c>
      <c r="I29" s="6">
        <f>VLOOKUP(B29,'Plantilla publicacion'!$A$3:$M$505,9,0)</f>
        <v>1</v>
      </c>
      <c r="J29" s="6" t="str">
        <f>VLOOKUP(B29,'Plantilla publicacion'!$A$3:$M$505,10,0)</f>
        <v>Númerica</v>
      </c>
      <c r="K29" s="7" t="str">
        <f>VLOOKUP(B29,'Plantilla publicacion'!$A$3:$M$505,11,0)</f>
        <v>2025-03-01</v>
      </c>
      <c r="L29" s="7" t="str">
        <f>VLOOKUP(B29,'Plantilla publicacion'!$A$3:$M$505,12,0)</f>
        <v>2025-11-14</v>
      </c>
      <c r="M29" s="58"/>
      <c r="N29" s="17" t="str">
        <f>VLOOKUP(B29,'Plantilla publicacion'!$A$3:$M$505,13,0)</f>
        <v>37-GRUPO DE TRABAJO DE ESTUDIOS ECONÓMICOS</v>
      </c>
    </row>
    <row r="30" spans="1:14" ht="15.75" thickBot="1" x14ac:dyDescent="0.3">
      <c r="A30" s="13" t="str">
        <f>VLOOKUP(B30,'Plantilla publicacion'!$A$3:$B$490,2,0)</f>
        <v>Actividad propia</v>
      </c>
      <c r="B30" s="11" t="s">
        <v>848</v>
      </c>
      <c r="C30" s="201"/>
      <c r="D30" s="201">
        <f>VLOOKUP(B30,'Plantilla publicacion'!$A$3:$M$490,6,0)</f>
        <v>0</v>
      </c>
      <c r="E30" s="201"/>
      <c r="F30" s="201"/>
      <c r="G30" s="201" t="str">
        <f>VLOOKUP(B30,'Plantilla publicacion'!$A$3:$M$490,7,0)</f>
        <v>N/A</v>
      </c>
      <c r="H30" s="11" t="str">
        <f>VLOOKUP(B30,'Plantilla publicacion'!$A$3:$M$505,8,0)</f>
        <v>Entregar del documento (Memorando/correo de entrega de documento)</v>
      </c>
      <c r="I30" s="11">
        <f>VLOOKUP(B30,'Plantilla publicacion'!$A$3:$M$505,9,0)</f>
        <v>1</v>
      </c>
      <c r="J30" s="11" t="str">
        <f>VLOOKUP(B30,'Plantilla publicacion'!$A$3:$M$505,10,0)</f>
        <v>Númerica</v>
      </c>
      <c r="K30" s="113" t="str">
        <f>VLOOKUP(B30,'Plantilla publicacion'!$A$3:$M$505,11,0)</f>
        <v>2025-04-01</v>
      </c>
      <c r="L30" s="113" t="str">
        <f>VLOOKUP(B30,'Plantilla publicacion'!$A$3:$M$505,12,0)</f>
        <v>2025-12-15</v>
      </c>
      <c r="M30" s="111"/>
      <c r="N30" s="115" t="str">
        <f>VLOOKUP(B30,'Plantilla publicacion'!$A$3:$M$505,13,0)</f>
        <v>37-GRUPO DE TRABAJO DE ESTUDIOS ECONÓMICOS</v>
      </c>
    </row>
    <row r="31" spans="1:14" s="12" customFormat="1" ht="25.5" x14ac:dyDescent="0.25">
      <c r="A31" s="5" t="str">
        <f>VLOOKUP(B31,'Plantilla publicacion'!$A$3:$B$490,2,0)</f>
        <v>Producto</v>
      </c>
      <c r="B31" s="101" t="s">
        <v>849</v>
      </c>
      <c r="C31" s="199" t="str">
        <f>VLOOKUP(B31,'Plantilla publicacion'!$A$3:$R$490,17,0)</f>
        <v>PND - 5-31-5-b- Convergencia regional - Entidades públicas territoriales y nacionales fortalecidas / PES - Transformación Institucional</v>
      </c>
      <c r="D31" s="199" t="str">
        <f>VLOOKUP(B31,'Plantilla publicacion'!$A$3:$M$497,6,0)</f>
        <v>56-Fortalecer la gestión de la información, el conocimiento y la innovación para optimizar la capacidad institucional</v>
      </c>
      <c r="E31" s="199" t="str">
        <f>VLOOKUP(B31,'Plantilla publicacion'!$A$3:$O$490,14,0)</f>
        <v>102-Cumplimiento de productos del PAI asociados a Fortalecer la gestión de la información, el conocimiento y la innovación para optimizar la capacidad institucional</v>
      </c>
      <c r="F31" s="199" t="str">
        <f>VLOOKUP(B31,'Plantilla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199" t="str">
        <f>VLOOKUP(B31,'Plantilla publicacion'!$A$3:$M$497,7,0)</f>
        <v>C-3599-0200-0008-53105b</v>
      </c>
      <c r="H31" s="103" t="str">
        <f>VLOOKUP(B31,'Plantilla publicacion'!$A$3:$M$505,8,0)</f>
        <v>Estudio Económico 2024/2025 – Licencia obligatoria, elaborado y entregado  (Estudio Económico 2024/2025 – Licencia obligatoria)</v>
      </c>
      <c r="I31" s="103">
        <f>VLOOKUP(B31,'Plantilla publicacion'!$A$3:$M$505,9,0)</f>
        <v>1</v>
      </c>
      <c r="J31" s="103" t="str">
        <f>VLOOKUP(B31,'Plantilla publicacion'!$A$3:$M$505,10,0)</f>
        <v>Númerica</v>
      </c>
      <c r="K31" s="188" t="str">
        <f>VLOOKUP(B31,'Plantilla publicacion'!$A$3:$M$505,11,0)</f>
        <v>2025-02-17</v>
      </c>
      <c r="L31" s="188" t="str">
        <f>VLOOKUP(B31,'Plantilla publicacion'!$A$3:$M$505,12,0)</f>
        <v>2025-12-15</v>
      </c>
      <c r="M31" s="15">
        <f>IF(ISERROR(VLOOKUP(B31,'Plantilla publicacion'!$A$3:$P$490,16,0)),"NA",VLOOKUP(B31,'Plantilla publicacion'!$A$3:$P$490,16,0))</f>
        <v>0</v>
      </c>
      <c r="N31" s="104" t="str">
        <f>VLOOKUP(B31,'Plantilla publicacion'!$A$3:$M$505,13,0)</f>
        <v>37-GRUPO DE TRABAJO DE ESTUDIOS ECONÓMICOS</v>
      </c>
    </row>
    <row r="32" spans="1:14" x14ac:dyDescent="0.25">
      <c r="A32" s="13" t="str">
        <f>VLOOKUP(B32,'Plantilla publicacion'!$A$3:$B$490,2,0)</f>
        <v>Actividad propia</v>
      </c>
      <c r="B32" s="105" t="s">
        <v>851</v>
      </c>
      <c r="C32" s="200"/>
      <c r="D32" s="200">
        <f>VLOOKUP(B32,'Plantilla publicacion'!$A$3:$M$490,6,0)</f>
        <v>0</v>
      </c>
      <c r="E32" s="200"/>
      <c r="F32" s="200"/>
      <c r="G32" s="200" t="str">
        <f>VLOOKUP(B32,'Plantilla publicacion'!$A$3:$M$490,7,0)</f>
        <v>N/A</v>
      </c>
      <c r="H32" s="6" t="str">
        <f>VLOOKUP(B32,'Plantilla publicacion'!$A$3:$M$505,8,0)</f>
        <v>Elaborar ficha técnica (Ficha técnica)</v>
      </c>
      <c r="I32" s="6">
        <f>VLOOKUP(B32,'Plantilla publicacion'!$A$3:$M$505,9,0)</f>
        <v>1</v>
      </c>
      <c r="J32" s="6" t="str">
        <f>VLOOKUP(B32,'Plantilla publicacion'!$A$3:$M$505,10,0)</f>
        <v>Númerica</v>
      </c>
      <c r="K32" s="7" t="str">
        <f>VLOOKUP(B32,'Plantilla publicacion'!$A$3:$M$505,11,0)</f>
        <v>2025-02-17</v>
      </c>
      <c r="L32" s="7" t="str">
        <f>VLOOKUP(B32,'Plantilla publicacion'!$A$3:$M$505,12,0)</f>
        <v>2025-12-15</v>
      </c>
      <c r="M32" s="58"/>
      <c r="N32" s="106" t="str">
        <f>VLOOKUP(B32,'Plantilla publicacion'!$A$3:$M$505,13,0)</f>
        <v>37-GRUPO DE TRABAJO DE ESTUDIOS ECONÓMICOS</v>
      </c>
    </row>
    <row r="33" spans="1:14" x14ac:dyDescent="0.25">
      <c r="A33" s="13" t="str">
        <f>VLOOKUP(B33,'Plantilla publicacion'!$A$3:$B$490,2,0)</f>
        <v>Actividad propia</v>
      </c>
      <c r="B33" s="105" t="s">
        <v>852</v>
      </c>
      <c r="C33" s="200"/>
      <c r="D33" s="200">
        <f>VLOOKUP(B33,'Plantilla publicacion'!$A$3:$M$490,6,0)</f>
        <v>0</v>
      </c>
      <c r="E33" s="200"/>
      <c r="F33" s="200"/>
      <c r="G33" s="200" t="str">
        <f>VLOOKUP(B33,'Plantilla publicacion'!$A$3:$M$490,7,0)</f>
        <v>N/A</v>
      </c>
      <c r="H33" s="6" t="str">
        <f>VLOOKUP(B33,'Plantilla publicacion'!$A$3:$M$505,8,0)</f>
        <v>Construir marco teórico (Documento Marco teórico)</v>
      </c>
      <c r="I33" s="6">
        <f>VLOOKUP(B33,'Plantilla publicacion'!$A$3:$M$505,9,0)</f>
        <v>1</v>
      </c>
      <c r="J33" s="6" t="str">
        <f>VLOOKUP(B33,'Plantilla publicacion'!$A$3:$M$505,10,0)</f>
        <v>Númerica</v>
      </c>
      <c r="K33" s="7" t="str">
        <f>VLOOKUP(B33,'Plantilla publicacion'!$A$3:$M$505,11,0)</f>
        <v>2025-02-24</v>
      </c>
      <c r="L33" s="7" t="str">
        <f>VLOOKUP(B33,'Plantilla publicacion'!$A$3:$M$505,12,0)</f>
        <v>2025-06-15</v>
      </c>
      <c r="M33" s="58"/>
      <c r="N33" s="106" t="str">
        <f>VLOOKUP(B33,'Plantilla publicacion'!$A$3:$M$505,13,0)</f>
        <v>37-GRUPO DE TRABAJO DE ESTUDIOS ECONÓMICOS</v>
      </c>
    </row>
    <row r="34" spans="1:14" ht="25.5" x14ac:dyDescent="0.25">
      <c r="A34" s="13" t="str">
        <f>VLOOKUP(B34,'Plantilla publicacion'!$A$3:$B$490,2,0)</f>
        <v>Actividad propia</v>
      </c>
      <c r="B34" s="105" t="s">
        <v>853</v>
      </c>
      <c r="C34" s="200"/>
      <c r="D34" s="200">
        <f>VLOOKUP(B34,'Plantilla publicacion'!$A$3:$M$490,6,0)</f>
        <v>0</v>
      </c>
      <c r="E34" s="200"/>
      <c r="F34" s="200"/>
      <c r="G34" s="200" t="str">
        <f>VLOOKUP(B34,'Plantilla publicacion'!$A$3:$M$490,7,0)</f>
        <v>N/A</v>
      </c>
      <c r="H34" s="6" t="str">
        <f>VLOOKUP(B34,'Plantilla publicacion'!$A$3:$M$505,8,0)</f>
        <v>Desarrollar análisis económico parcial (Documento de análisis económico parcia)</v>
      </c>
      <c r="I34" s="6">
        <f>VLOOKUP(B34,'Plantilla publicacion'!$A$3:$M$505,9,0)</f>
        <v>1</v>
      </c>
      <c r="J34" s="6" t="str">
        <f>VLOOKUP(B34,'Plantilla publicacion'!$A$3:$M$505,10,0)</f>
        <v>Númerica</v>
      </c>
      <c r="K34" s="7" t="str">
        <f>VLOOKUP(B34,'Plantilla publicacion'!$A$3:$M$505,11,0)</f>
        <v>2025-02-24</v>
      </c>
      <c r="L34" s="7" t="str">
        <f>VLOOKUP(B34,'Plantilla publicacion'!$A$3:$M$505,12,0)</f>
        <v>2025-08-15</v>
      </c>
      <c r="M34" s="58"/>
      <c r="N34" s="106" t="str">
        <f>VLOOKUP(B34,'Plantilla publicacion'!$A$3:$M$505,13,0)</f>
        <v>37-GRUPO DE TRABAJO DE ESTUDIOS ECONÓMICOS</v>
      </c>
    </row>
    <row r="35" spans="1:14" x14ac:dyDescent="0.25">
      <c r="A35" s="13" t="str">
        <f>VLOOKUP(B35,'Plantilla publicacion'!$A$3:$B$490,2,0)</f>
        <v>Actividad propia</v>
      </c>
      <c r="B35" s="105" t="s">
        <v>855</v>
      </c>
      <c r="C35" s="200"/>
      <c r="D35" s="200">
        <f>VLOOKUP(B35,'Plantilla publicacion'!$A$3:$M$490,6,0)</f>
        <v>0</v>
      </c>
      <c r="E35" s="200"/>
      <c r="F35" s="200"/>
      <c r="G35" s="200" t="str">
        <f>VLOOKUP(B35,'Plantilla publicacion'!$A$3:$M$490,7,0)</f>
        <v>N/A</v>
      </c>
      <c r="H35" s="6" t="str">
        <f>VLOOKUP(B35,'Plantilla publicacion'!$A$3:$M$505,8,0)</f>
        <v>Recopilar datos y construir base de datos  (Base de datos)</v>
      </c>
      <c r="I35" s="6">
        <f>VLOOKUP(B35,'Plantilla publicacion'!$A$3:$M$505,9,0)</f>
        <v>1</v>
      </c>
      <c r="J35" s="6" t="str">
        <f>VLOOKUP(B35,'Plantilla publicacion'!$A$3:$M$505,10,0)</f>
        <v>Númerica</v>
      </c>
      <c r="K35" s="7" t="str">
        <f>VLOOKUP(B35,'Plantilla publicacion'!$A$3:$M$505,11,0)</f>
        <v>2025-03-01</v>
      </c>
      <c r="L35" s="7" t="str">
        <f>VLOOKUP(B35,'Plantilla publicacion'!$A$3:$M$505,12,0)</f>
        <v>2025-10-15</v>
      </c>
      <c r="M35" s="58"/>
      <c r="N35" s="106" t="str">
        <f>VLOOKUP(B35,'Plantilla publicacion'!$A$3:$M$505,13,0)</f>
        <v>37-GRUPO DE TRABAJO DE ESTUDIOS ECONÓMICOS</v>
      </c>
    </row>
    <row r="36" spans="1:14" ht="25.5" x14ac:dyDescent="0.25">
      <c r="A36" s="13" t="str">
        <f>VLOOKUP(B36,'Plantilla publicacion'!$A$3:$B$490,2,0)</f>
        <v>Actividad propia</v>
      </c>
      <c r="B36" s="105" t="s">
        <v>856</v>
      </c>
      <c r="C36" s="200"/>
      <c r="D36" s="200">
        <f>VLOOKUP(B36,'Plantilla publicacion'!$A$3:$M$490,6,0)</f>
        <v>0</v>
      </c>
      <c r="E36" s="200"/>
      <c r="F36" s="200"/>
      <c r="G36" s="200" t="str">
        <f>VLOOKUP(B36,'Plantilla publicacion'!$A$3:$M$490,7,0)</f>
        <v>N/A</v>
      </c>
      <c r="H36" s="6" t="str">
        <f>VLOOKUP(B36,'Plantilla publicacion'!$A$3:$M$505,8,0)</f>
        <v>Desarrollar análisis económico final (Documento de análisis económico final)</v>
      </c>
      <c r="I36" s="6">
        <f>VLOOKUP(B36,'Plantilla publicacion'!$A$3:$M$505,9,0)</f>
        <v>1</v>
      </c>
      <c r="J36" s="6" t="str">
        <f>VLOOKUP(B36,'Plantilla publicacion'!$A$3:$M$505,10,0)</f>
        <v>Númerica</v>
      </c>
      <c r="K36" s="7" t="str">
        <f>VLOOKUP(B36,'Plantilla publicacion'!$A$3:$M$505,11,0)</f>
        <v>2025-04-01</v>
      </c>
      <c r="L36" s="7" t="str">
        <f>VLOOKUP(B36,'Plantilla publicacion'!$A$3:$M$505,12,0)</f>
        <v>2025-11-15</v>
      </c>
      <c r="M36" s="58"/>
      <c r="N36" s="106" t="str">
        <f>VLOOKUP(B36,'Plantilla publicacion'!$A$3:$M$505,13,0)</f>
        <v>37-GRUPO DE TRABAJO DE ESTUDIOS ECONÓMICOS</v>
      </c>
    </row>
    <row r="37" spans="1:14" ht="15.75" thickBot="1" x14ac:dyDescent="0.3">
      <c r="A37" s="13" t="str">
        <f>VLOOKUP(B37,'Plantilla publicacion'!$A$3:$B$490,2,0)</f>
        <v>Actividad propia</v>
      </c>
      <c r="B37" s="107" t="s">
        <v>858</v>
      </c>
      <c r="C37" s="201"/>
      <c r="D37" s="201">
        <f>VLOOKUP(B37,'Plantilla publicacion'!$A$3:$M$490,6,0)</f>
        <v>0</v>
      </c>
      <c r="E37" s="201"/>
      <c r="F37" s="201"/>
      <c r="G37" s="201" t="str">
        <f>VLOOKUP(B37,'Plantilla publicacion'!$A$3:$M$490,7,0)</f>
        <v>N/A</v>
      </c>
      <c r="H37" s="109" t="str">
        <f>VLOOKUP(B37,'Plantilla publicacion'!$A$3:$M$505,8,0)</f>
        <v>Entregar producto (Memorando/correo)</v>
      </c>
      <c r="I37" s="109">
        <f>VLOOKUP(B37,'Plantilla publicacion'!$A$3:$M$505,9,0)</f>
        <v>1</v>
      </c>
      <c r="J37" s="109" t="str">
        <f>VLOOKUP(B37,'Plantilla publicacion'!$A$3:$M$505,10,0)</f>
        <v>Númerica</v>
      </c>
      <c r="K37" s="110" t="str">
        <f>VLOOKUP(B37,'Plantilla publicacion'!$A$3:$M$505,11,0)</f>
        <v>2025-05-01</v>
      </c>
      <c r="L37" s="110" t="str">
        <f>VLOOKUP(B37,'Plantilla publicacion'!$A$3:$M$505,12,0)</f>
        <v>2025-12-15</v>
      </c>
      <c r="M37" s="111"/>
      <c r="N37" s="112" t="str">
        <f>VLOOKUP(B37,'Plantilla publicacion'!$A$3:$M$505,13,0)</f>
        <v>37-GRUPO DE TRABAJO DE ESTUDIOS ECONÓMICOS</v>
      </c>
    </row>
    <row r="38" spans="1:14" s="12" customFormat="1" ht="25.5" x14ac:dyDescent="0.25">
      <c r="A38" s="5" t="str">
        <f>VLOOKUP(B38,'Plantilla publicacion'!$A$3:$B$490,2,0)</f>
        <v>Producto</v>
      </c>
      <c r="B38" s="15" t="s">
        <v>859</v>
      </c>
      <c r="C38" s="199" t="str">
        <f>VLOOKUP(B38,'Plantilla publicacion'!$A$3:$R$490,17,0)</f>
        <v>PND - 5-31-5-b- Convergencia regional - Entidades públicas territoriales y nacionales fortalecidas / PES - Transformación Institucional</v>
      </c>
      <c r="D38" s="199" t="str">
        <f>VLOOKUP(B38,'Plantilla publicacion'!$A$3:$M$497,6,0)</f>
        <v>56-Fortalecer la gestión de la información, el conocimiento y la innovación para optimizar la capacidad institucional</v>
      </c>
      <c r="E38" s="199" t="str">
        <f>VLOOKUP(B38,'Plantilla publicacion'!$A$3:$O$490,14,0)</f>
        <v>102-Cumplimiento de productos del PAI asociados a Fortalecer la gestión de la información, el conocimiento y la innovación para optimizar la capacidad institucional</v>
      </c>
      <c r="F38" s="199" t="str">
        <f>VLOOKUP(B38,'Plantilla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199" t="str">
        <f>VLOOKUP(B38,'Plantilla publicacion'!$A$3:$M$497,7,0)</f>
        <v>C-3599-0200-0008-53105b</v>
      </c>
      <c r="H38" s="15" t="str">
        <f>VLOOKUP(B38,'Plantilla publicacion'!$A$3:$M$505,8,0)</f>
        <v>Estudios Económicos Coyunturales, elaborados y entregados (Estudios Económicos Coyunturales)</v>
      </c>
      <c r="I38" s="15">
        <f>VLOOKUP(B38,'Plantilla publicacion'!$A$3:$M$505,9,0)</f>
        <v>50</v>
      </c>
      <c r="J38" s="15" t="str">
        <f>VLOOKUP(B38,'Plantilla publicacion'!$A$3:$M$505,10,0)</f>
        <v>Númerica</v>
      </c>
      <c r="K38" s="187" t="str">
        <f>VLOOKUP(B38,'Plantilla publicacion'!$A$3:$M$505,11,0)</f>
        <v>2025-01-02</v>
      </c>
      <c r="L38" s="187" t="str">
        <f>VLOOKUP(B38,'Plantilla publicacion'!$A$3:$M$505,12,0)</f>
        <v>2025-12-19</v>
      </c>
      <c r="M38" s="15">
        <f>IF(ISERROR(VLOOKUP(B38,'Plantilla publicacion'!$A$3:$P$490,16,0)),"NA",VLOOKUP(B38,'Plantilla publicacion'!$A$3:$P$490,16,0))</f>
        <v>0</v>
      </c>
      <c r="N38" s="15" t="str">
        <f>VLOOKUP(B38,'Plantilla publicacion'!$A$3:$M$505,13,0)</f>
        <v>37-GRUPO DE TRABAJO DE ESTUDIOS ECONÓMICOS</v>
      </c>
    </row>
    <row r="39" spans="1:14" ht="51" x14ac:dyDescent="0.25">
      <c r="A39" s="13" t="str">
        <f>VLOOKUP(B39,'Plantilla publicacion'!$A$3:$B$490,2,0)</f>
        <v>Actividad propia</v>
      </c>
      <c r="B39" s="6" t="s">
        <v>861</v>
      </c>
      <c r="C39" s="200"/>
      <c r="D39" s="200">
        <f>VLOOKUP(B39,'Plantilla publicacion'!$A$3:$M$490,6,0)</f>
        <v>0</v>
      </c>
      <c r="E39" s="200"/>
      <c r="F39" s="200"/>
      <c r="G39" s="200" t="str">
        <f>VLOOKUP(B39,'Plantilla publicacion'!$A$3:$M$490,7,0)</f>
        <v>N/A</v>
      </c>
      <c r="H39" s="6" t="str">
        <f>VLOOKUP(B39,'Plantilla publicacion'!$A$3:$M$505,8,0)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publicacion'!$A$3:$M$505,9,0)</f>
        <v>1</v>
      </c>
      <c r="J39" s="6" t="str">
        <f>VLOOKUP(B39,'Plantilla publicacion'!$A$3:$M$505,10,0)</f>
        <v>Númerica</v>
      </c>
      <c r="K39" s="7" t="str">
        <f>VLOOKUP(B39,'Plantilla publicacion'!$A$3:$M$505,11,0)</f>
        <v>2025-01-02</v>
      </c>
      <c r="L39" s="7" t="str">
        <f>VLOOKUP(B39,'Plantilla publicacion'!$A$3:$M$505,12,0)</f>
        <v>2025-02-28</v>
      </c>
      <c r="M39" s="58"/>
      <c r="N39" s="17" t="str">
        <f>VLOOKUP(B39,'Plantilla publicacion'!$A$3:$M$505,13,0)</f>
        <v>37-GRUPO DE TRABAJO DE ESTUDIOS ECONÓMICOS</v>
      </c>
    </row>
    <row r="40" spans="1:14" ht="51" x14ac:dyDescent="0.25">
      <c r="A40" s="13" t="str">
        <f>VLOOKUP(B40,'Plantilla publicacion'!$A$3:$B$490,2,0)</f>
        <v>Actividad propia</v>
      </c>
      <c r="B40" s="6" t="s">
        <v>863</v>
      </c>
      <c r="C40" s="200"/>
      <c r="D40" s="200">
        <f>VLOOKUP(B40,'Plantilla publicacion'!$A$3:$M$490,6,0)</f>
        <v>0</v>
      </c>
      <c r="E40" s="200"/>
      <c r="F40" s="200"/>
      <c r="G40" s="200" t="str">
        <f>VLOOKUP(B40,'Plantilla publicacion'!$A$3:$M$490,7,0)</f>
        <v>N/A</v>
      </c>
      <c r="H40" s="6" t="str">
        <f>VLOOKUP(B40,'Plantilla publicacion'!$A$3:$M$505,8,0)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publicacion'!$A$3:$M$505,9,0)</f>
        <v>1</v>
      </c>
      <c r="J40" s="6" t="str">
        <f>VLOOKUP(B40,'Plantilla publicacion'!$A$3:$M$505,10,0)</f>
        <v>Númerica</v>
      </c>
      <c r="K40" s="7" t="str">
        <f>VLOOKUP(B40,'Plantilla publicacion'!$A$3:$M$505,11,0)</f>
        <v>2025-03-01</v>
      </c>
      <c r="L40" s="7" t="str">
        <f>VLOOKUP(B40,'Plantilla publicacion'!$A$3:$M$505,12,0)</f>
        <v>2025-03-15</v>
      </c>
      <c r="M40" s="58"/>
      <c r="N40" s="17" t="str">
        <f>VLOOKUP(B40,'Plantilla publicacion'!$A$3:$M$505,13,0)</f>
        <v>37-GRUPO DE TRABAJO DE ESTUDIOS ECONÓMICOS</v>
      </c>
    </row>
    <row r="41" spans="1:14" ht="25.5" x14ac:dyDescent="0.25">
      <c r="A41" s="13" t="str">
        <f>VLOOKUP(B41,'Plantilla publicacion'!$A$3:$B$490,2,0)</f>
        <v>Actividad propia</v>
      </c>
      <c r="B41" s="6" t="s">
        <v>865</v>
      </c>
      <c r="C41" s="200"/>
      <c r="D41" s="200">
        <f>VLOOKUP(B41,'Plantilla publicacion'!$A$3:$M$490,6,0)</f>
        <v>0</v>
      </c>
      <c r="E41" s="200"/>
      <c r="F41" s="200"/>
      <c r="G41" s="200" t="str">
        <f>VLOOKUP(B41,'Plantilla publicacion'!$A$3:$M$490,7,0)</f>
        <v>N/A</v>
      </c>
      <c r="H41" s="6" t="str">
        <f>VLOOKUP(B41,'Plantilla publicacion'!$A$3:$M$505,8,0)</f>
        <v>Definir un plan de trabajo para la elaboración y entrega de los estudios seleccionados (plan de trabajo)</v>
      </c>
      <c r="I41" s="6">
        <f>VLOOKUP(B41,'Plantilla publicacion'!$A$3:$M$505,9,0)</f>
        <v>1</v>
      </c>
      <c r="J41" s="6" t="str">
        <f>VLOOKUP(B41,'Plantilla publicacion'!$A$3:$M$505,10,0)</f>
        <v>Númerica</v>
      </c>
      <c r="K41" s="7" t="str">
        <f>VLOOKUP(B41,'Plantilla publicacion'!$A$3:$M$505,11,0)</f>
        <v>2025-03-17</v>
      </c>
      <c r="L41" s="7" t="str">
        <f>VLOOKUP(B41,'Plantilla publicacion'!$A$3:$M$505,12,0)</f>
        <v>2025-04-05</v>
      </c>
      <c r="M41" s="58"/>
      <c r="N41" s="17" t="str">
        <f>VLOOKUP(B41,'Plantilla publicacion'!$A$3:$M$505,13,0)</f>
        <v>37-GRUPO DE TRABAJO DE ESTUDIOS ECONÓMICOS</v>
      </c>
    </row>
    <row r="42" spans="1:14" ht="26.25" thickBot="1" x14ac:dyDescent="0.3">
      <c r="A42" s="13" t="str">
        <f>VLOOKUP(B42,'Plantilla publicacion'!$A$3:$B$490,2,0)</f>
        <v>Actividad propia</v>
      </c>
      <c r="B42" s="11" t="s">
        <v>867</v>
      </c>
      <c r="C42" s="201"/>
      <c r="D42" s="201">
        <f>VLOOKUP(B42,'Plantilla publicacion'!$A$3:$M$490,6,0)</f>
        <v>0</v>
      </c>
      <c r="E42" s="201"/>
      <c r="F42" s="201"/>
      <c r="G42" s="201" t="str">
        <f>VLOOKUP(B42,'Plantilla publicacion'!$A$3:$M$490,7,0)</f>
        <v>N/A</v>
      </c>
      <c r="H42" s="11" t="str">
        <f>VLOOKUP(B42,'Plantilla publicacion'!$A$3:$M$505,8,0)</f>
        <v>Ejecutar el plan de trabajo (Informe de seguimiento y/o ejecución del programa)</v>
      </c>
      <c r="I42" s="11">
        <f>VLOOKUP(B42,'Plantilla publicacion'!$A$3:$M$505,9,0)</f>
        <v>100</v>
      </c>
      <c r="J42" s="11" t="str">
        <f>VLOOKUP(B42,'Plantilla publicacion'!$A$3:$M$505,10,0)</f>
        <v>Porcentual</v>
      </c>
      <c r="K42" s="113" t="str">
        <f>VLOOKUP(B42,'Plantilla publicacion'!$A$3:$M$505,11,0)</f>
        <v>2025-04-07</v>
      </c>
      <c r="L42" s="113" t="str">
        <f>VLOOKUP(B42,'Plantilla publicacion'!$A$3:$M$505,12,0)</f>
        <v>2025-12-19</v>
      </c>
      <c r="M42" s="111"/>
      <c r="N42" s="115" t="str">
        <f>VLOOKUP(B42,'Plantilla publicacion'!$A$3:$M$505,13,0)</f>
        <v>37-GRUPO DE TRABAJO DE ESTUDIOS ECONÓMICOS</v>
      </c>
    </row>
    <row r="43" spans="1:14" s="12" customFormat="1" ht="51" x14ac:dyDescent="0.25">
      <c r="A43" s="5" t="str">
        <f>VLOOKUP(B43,'Plantilla publicacion'!$A$3:$B$490,2,0)</f>
        <v>Producto</v>
      </c>
      <c r="B43" s="101" t="s">
        <v>877</v>
      </c>
      <c r="C43" s="199" t="str">
        <f>VLOOKUP(B43,'Plantilla publicacion'!$A$3:$R$490,17,0)</f>
        <v>PND - 2-01-4-c- Seguridad humana y justicia social - Portabilidad de datos para el empoderamiento ciudadano / PES - Reindustrialización</v>
      </c>
      <c r="D43" s="199" t="str">
        <f>VLOOKUP(B43,'Plantilla publicacion'!$A$3:$M$497,6,0)</f>
        <v>58-Promover el enfoque preventivo, diferencial y territorial en el que hacer misional de la entidad</v>
      </c>
      <c r="E43" s="199" t="str">
        <f>VLOOKUP(B43,'Plantilla publicacion'!$A$3:$O$490,14,0)</f>
        <v>103-Cumplimiento de productos del PAI asociados a Promover el enfoque preventivo, diferencial y territorial en el que hacer misional de la entidad</v>
      </c>
      <c r="F43" s="199" t="str">
        <f>VLOOKUP(B43,'Plantilla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199" t="str">
        <f>VLOOKUP(B43,'Plantilla publicacion'!$A$3:$M$497,7,0)</f>
        <v>C-3503-0200-0012-20104c</v>
      </c>
      <c r="H43" s="103" t="str">
        <f>VLOOKUP(B43,'Plantilla publicacion'!$A$3:$M$505,8,0)</f>
        <v>Lineamientos para generar conciencia sobre el debido tratamiento de datos personales en los procesos de transferencia de tecnología para salvaguardar el derecho en dichos procesos,  divulgado.  (informe de conclusiones/único entregable)</v>
      </c>
      <c r="I43" s="103">
        <f>VLOOKUP(B43,'Plantilla publicacion'!$A$3:$M$505,9,0)</f>
        <v>1</v>
      </c>
      <c r="J43" s="103" t="str">
        <f>VLOOKUP(B43,'Plantilla publicacion'!$A$3:$M$505,10,0)</f>
        <v>Númerica</v>
      </c>
      <c r="K43" s="188" t="str">
        <f>VLOOKUP(B43,'Plantilla publicacion'!$A$3:$M$505,11,0)</f>
        <v>2025-03-04</v>
      </c>
      <c r="L43" s="188" t="str">
        <f>VLOOKUP(B43,'Plantilla publicacion'!$A$3:$M$505,12,0)</f>
        <v>2025-11-28</v>
      </c>
      <c r="M43" s="15" t="str">
        <f>IF(ISERROR(VLOOKUP(B43,'Plantilla publicacion'!$A$3:$P$490,16,0)),"NA",VLOOKUP(B43,'Plantilla publicacion'!$A$3:$P$490,16,0))</f>
        <v>PES_20230193 / PEI_23</v>
      </c>
      <c r="N43" s="104" t="str">
        <f>VLOOKUP(B43,'Plantilla publicacion'!$A$3:$M$505,13,0)</f>
        <v>7000-DESPACHO DEL SUPERINTENDENTE DELEGADO PARA LA PROTECCIÓN DE DATOS PERSONALES</v>
      </c>
    </row>
    <row r="44" spans="1:14" ht="51" x14ac:dyDescent="0.25">
      <c r="A44" s="13" t="str">
        <f>VLOOKUP(B44,'Plantilla publicacion'!$A$3:$B$490,2,0)</f>
        <v>Actividad propia</v>
      </c>
      <c r="B44" s="105" t="s">
        <v>879</v>
      </c>
      <c r="C44" s="200"/>
      <c r="D44" s="200">
        <f>VLOOKUP(B44,'Plantilla publicacion'!$A$3:$M$490,6,0)</f>
        <v>0</v>
      </c>
      <c r="E44" s="200"/>
      <c r="F44" s="200"/>
      <c r="G44" s="200" t="str">
        <f>VLOOKUP(B44,'Plantilla publicacion'!$A$3:$M$490,7,0)</f>
        <v>N/A</v>
      </c>
      <c r="H44" s="6" t="str">
        <f>VLOOKUP(B44,'Plantilla publicacion'!$A$3:$M$505,8,0)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publicacion'!$A$3:$M$505,9,0)</f>
        <v>1</v>
      </c>
      <c r="J44" s="6" t="str">
        <f>VLOOKUP(B44,'Plantilla publicacion'!$A$3:$M$505,10,0)</f>
        <v>Númerica</v>
      </c>
      <c r="K44" s="7" t="str">
        <f>VLOOKUP(B44,'Plantilla publicacion'!$A$3:$M$505,11,0)</f>
        <v>2025-03-04</v>
      </c>
      <c r="L44" s="7" t="str">
        <f>VLOOKUP(B44,'Plantilla publicacion'!$A$3:$M$505,12,0)</f>
        <v>2025-10-31</v>
      </c>
      <c r="M44" s="58"/>
      <c r="N44" s="106" t="str">
        <f>VLOOKUP(B44,'Plantilla publicacion'!$A$3:$M$505,13,0)</f>
        <v>7000-DESPACHO DEL SUPERINTENDENTE DELEGADO PARA LA PROTECCIÓN DE DATOS PERSONALES</v>
      </c>
    </row>
    <row r="45" spans="1:14" ht="39" thickBot="1" x14ac:dyDescent="0.3">
      <c r="A45" s="13" t="str">
        <f>VLOOKUP(B45,'Plantilla publicacion'!$A$3:$B$490,2,0)</f>
        <v>Actividad propia</v>
      </c>
      <c r="B45" s="107" t="s">
        <v>880</v>
      </c>
      <c r="C45" s="201"/>
      <c r="D45" s="201">
        <f>VLOOKUP(B45,'Plantilla publicacion'!$A$3:$M$490,6,0)</f>
        <v>0</v>
      </c>
      <c r="E45" s="201"/>
      <c r="F45" s="201"/>
      <c r="G45" s="201" t="str">
        <f>VLOOKUP(B45,'Plantilla publicacion'!$A$3:$M$490,7,0)</f>
        <v>N/A</v>
      </c>
      <c r="H45" s="109" t="str">
        <f>VLOOKUP(B45,'Plantilla publicacion'!$A$3:$M$505,8,0)</f>
        <v>Realizar un informe con las conclusiones y reflexiones sobre la sinergias entre las propiedad industrial y el debido de tratamiento datos personales. (Informe elaborado)</v>
      </c>
      <c r="I45" s="109">
        <f>VLOOKUP(B45,'Plantilla publicacion'!$A$3:$M$505,9,0)</f>
        <v>1</v>
      </c>
      <c r="J45" s="109" t="str">
        <f>VLOOKUP(B45,'Plantilla publicacion'!$A$3:$M$505,10,0)</f>
        <v>Númerica</v>
      </c>
      <c r="K45" s="110" t="str">
        <f>VLOOKUP(B45,'Plantilla publicacion'!$A$3:$M$505,11,0)</f>
        <v>2025-07-01</v>
      </c>
      <c r="L45" s="110" t="str">
        <f>VLOOKUP(B45,'Plantilla publicacion'!$A$3:$M$505,12,0)</f>
        <v>2025-11-28</v>
      </c>
      <c r="M45" s="111"/>
      <c r="N45" s="112" t="str">
        <f>VLOOKUP(B45,'Plantilla publicacion'!$A$3:$M$505,13,0)</f>
        <v>7000-DESPACHO DEL SUPERINTENDENTE DELEGADO PARA LA PROTECCIÓN DE DATOS PERSONALES</v>
      </c>
    </row>
    <row r="46" spans="1:14" s="12" customFormat="1" ht="63.75" x14ac:dyDescent="0.25">
      <c r="A46" s="5" t="str">
        <f>VLOOKUP(B46,'Plantilla publicacion'!$A$3:$B$490,2,0)</f>
        <v>Producto</v>
      </c>
      <c r="B46" s="101" t="s">
        <v>1153</v>
      </c>
      <c r="C46" s="199" t="str">
        <f>VLOOKUP(B46,'Plantilla publicacion'!$A$3:$R$490,17,0)</f>
        <v>PND - 5-31-5-b- Convergencia regional - Entidades públicas territoriales y nacionales fortalecidas / PES - Transformación Institucional</v>
      </c>
      <c r="D46" s="199" t="str">
        <f>VLOOKUP(B46,'Plantilla publicacion'!$A$3:$M$497,6,0)</f>
        <v>56-Fortalecer la gestión de la información, el conocimiento y la innovación para optimizar la capacidad institucional</v>
      </c>
      <c r="E46" s="199" t="str">
        <f>VLOOKUP(B46,'Plantilla publicacion'!$A$3:$O$490,14,0)</f>
        <v>102-Cumplimiento de productos del PAI asociados a Fortalecer la gestión de la información, el conocimiento y la innovación para optimizar la capacidad institucional</v>
      </c>
      <c r="F46" s="199" t="str">
        <f>VLOOKUP(B46,'Plantilla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199" t="str">
        <f>VLOOKUP(B46,'Plantilla publicacion'!$A$3:$M$497,7,0)</f>
        <v>N/A</v>
      </c>
      <c r="H46" s="103" t="str">
        <f>VLOOKUP(B46,'Plantilla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103">
        <f>VLOOKUP(B46,'Plantilla publicacion'!$A$3:$M$505,9,0)</f>
        <v>4</v>
      </c>
      <c r="J46" s="103" t="str">
        <f>VLOOKUP(B46,'Plantilla publicacion'!$A$3:$M$505,10,0)</f>
        <v>Númerica</v>
      </c>
      <c r="K46" s="188" t="str">
        <f>VLOOKUP(B46,'Plantilla publicacion'!$A$3:$M$505,11,0)</f>
        <v>2025-02-03</v>
      </c>
      <c r="L46" s="188" t="str">
        <f>VLOOKUP(B46,'Plantilla publicacion'!$A$3:$M$505,12,0)</f>
        <v>2025-11-28</v>
      </c>
      <c r="M46" s="15" t="str">
        <f>IF(ISERROR(VLOOKUP(B46,'Plantilla publicacion'!$A$3:$P$490,16,0)),"NA",VLOOKUP(B46,'Plantilla publicacion'!$A$3:$P$490,16,0))</f>
        <v>PND_7_Fortalecer las capacidades y conocimiento sobre derechos y deberes de las relaciones de consumo (programas de cumplimiento en competencia) / PND 9_Ampliar los instrumentos de prevención</v>
      </c>
      <c r="N46" s="104" t="str">
        <f>VLOOKUP(B46,'Plantilla publicacion'!$A$3:$M$505,13,0)</f>
        <v>10-OFICINA  ASESORA JURÍDICA;
1000-DESPACHO DEL SUPERINTENDENTE DELEGADO PARA LA PROTECCIÓN DE LA COMPETENCIA;
73-GRUPO DE TRABAJO DE COMUNICACION</v>
      </c>
    </row>
    <row r="47" spans="1:14" ht="38.25" x14ac:dyDescent="0.25">
      <c r="A47" s="13" t="str">
        <f>VLOOKUP(B47,'Plantilla publicacion'!$A$3:$B$490,2,0)</f>
        <v>Actividad propia</v>
      </c>
      <c r="B47" s="105" t="s">
        <v>1156</v>
      </c>
      <c r="C47" s="200"/>
      <c r="D47" s="200">
        <f>VLOOKUP(B47,'Plantilla publicacion'!$A$3:$M$490,6,0)</f>
        <v>0</v>
      </c>
      <c r="E47" s="200"/>
      <c r="F47" s="200"/>
      <c r="G47" s="200" t="str">
        <f>VLOOKUP(B47,'Plantilla publicacion'!$A$3:$M$490,7,0)</f>
        <v>N/A</v>
      </c>
      <c r="H47" s="6" t="str">
        <f>VLOOKUP(B47,'Plantilla publicacion'!$A$3:$M$505,8,0)</f>
        <v>Elaborar y enviar los documentos a la Oficina Asesora Jurídica  (Documento en Word de la guía o manual remitido a la Oficina Asesora Jurídica)</v>
      </c>
      <c r="I47" s="6">
        <f>VLOOKUP(B47,'Plantilla publicacion'!$A$3:$M$505,9,0)</f>
        <v>4</v>
      </c>
      <c r="J47" s="6" t="str">
        <f>VLOOKUP(B47,'Plantilla publicacion'!$A$3:$M$505,10,0)</f>
        <v>Númerica</v>
      </c>
      <c r="K47" s="7" t="str">
        <f>VLOOKUP(B47,'Plantilla publicacion'!$A$3:$M$505,11,0)</f>
        <v>2025-02-03</v>
      </c>
      <c r="L47" s="7" t="str">
        <f>VLOOKUP(B47,'Plantilla publicacion'!$A$3:$M$505,12,0)</f>
        <v>2025-07-31</v>
      </c>
      <c r="M47" s="58"/>
      <c r="N47" s="106" t="str">
        <f>VLOOKUP(B47,'Plantilla publicacion'!$A$3:$M$505,13,0)</f>
        <v>1000-DESPACHO DEL SUPERINTENDENTE DELEGADO PARA LA PROTECCIÓN DE LA COMPETENCIA</v>
      </c>
    </row>
    <row r="48" spans="1:14" ht="38.25" x14ac:dyDescent="0.25">
      <c r="A48" s="13" t="str">
        <f>VLOOKUP(B48,'Plantilla publicacion'!$A$3:$B$490,2,0)</f>
        <v>Actividad sin participaci�n</v>
      </c>
      <c r="B48" s="105" t="s">
        <v>1158</v>
      </c>
      <c r="C48" s="200"/>
      <c r="D48" s="200">
        <f>VLOOKUP(B48,'Plantilla publicacion'!$A$3:$M$490,6,0)</f>
        <v>0</v>
      </c>
      <c r="E48" s="200"/>
      <c r="F48" s="200"/>
      <c r="G48" s="200" t="str">
        <f>VLOOKUP(B48,'Plantilla publicacion'!$A$3:$M$490,7,0)</f>
        <v>N/A</v>
      </c>
      <c r="H48" s="6" t="str">
        <f>VLOOKUP(B48,'Plantilla publicacion'!$A$3:$M$505,8,0)</f>
        <v>Revisar y/o aprobar los documentos y enviarlos al área solicitante mediante correo electrónico. (Correo electrónico con revisión y/o aprobación de los documentos)</v>
      </c>
      <c r="I48" s="6">
        <f>VLOOKUP(B48,'Plantilla publicacion'!$A$3:$M$505,9,0)</f>
        <v>4</v>
      </c>
      <c r="J48" s="6" t="str">
        <f>VLOOKUP(B48,'Plantilla publicacion'!$A$3:$M$505,10,0)</f>
        <v>Númerica</v>
      </c>
      <c r="K48" s="7" t="str">
        <f>VLOOKUP(B48,'Plantilla publicacion'!$A$3:$M$505,11,0)</f>
        <v>2025-03-20</v>
      </c>
      <c r="L48" s="7" t="str">
        <f>VLOOKUP(B48,'Plantilla publicacion'!$A$3:$M$505,12,0)</f>
        <v>2025-07-31</v>
      </c>
      <c r="M48" s="58"/>
      <c r="N48" s="106" t="str">
        <f>VLOOKUP(B48,'Plantilla publicacion'!$A$3:$M$505,13,0)</f>
        <v>10-OFICINA  ASESORA JURÍDICA</v>
      </c>
    </row>
    <row r="49" spans="1:14" ht="63.75" x14ac:dyDescent="0.25">
      <c r="A49" s="13" t="str">
        <f>VLOOKUP(B49,'Plantilla publicacion'!$A$3:$B$490,2,0)</f>
        <v>Actividad propia</v>
      </c>
      <c r="B49" s="105" t="s">
        <v>1161</v>
      </c>
      <c r="C49" s="200"/>
      <c r="D49" s="200">
        <f>VLOOKUP(B49,'Plantilla publicacion'!$A$3:$M$490,6,0)</f>
        <v>0</v>
      </c>
      <c r="E49" s="200"/>
      <c r="F49" s="200"/>
      <c r="G49" s="200" t="str">
        <f>VLOOKUP(B49,'Plantilla publicacion'!$A$3:$M$490,7,0)</f>
        <v>N/A</v>
      </c>
      <c r="H49" s="6" t="str">
        <f>VLOOKUP(B49,'Plantilla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publicacion'!$A$3:$M$505,9,0)</f>
        <v>4</v>
      </c>
      <c r="J49" s="6" t="str">
        <f>VLOOKUP(B49,'Plantilla publicacion'!$A$3:$M$505,10,0)</f>
        <v>Númerica</v>
      </c>
      <c r="K49" s="7" t="str">
        <f>VLOOKUP(B49,'Plantilla publicacion'!$A$3:$M$505,11,0)</f>
        <v>2025-08-01</v>
      </c>
      <c r="L49" s="7" t="str">
        <f>VLOOKUP(B49,'Plantilla publicacion'!$A$3:$M$505,12,0)</f>
        <v>2025-08-29</v>
      </c>
      <c r="M49" s="58"/>
      <c r="N49" s="106" t="str">
        <f>VLOOKUP(B49,'Plantilla publicacion'!$A$3:$M$505,13,0)</f>
        <v>1000-DESPACHO DEL SUPERINTENDENTE DELEGADO PARA LA PROTECCIÓN DE LA COMPETENCIA</v>
      </c>
    </row>
    <row r="50" spans="1:14" ht="25.5" x14ac:dyDescent="0.25">
      <c r="A50" s="13" t="str">
        <f>VLOOKUP(B50,'Plantilla publicacion'!$A$3:$B$490,2,0)</f>
        <v>Actividad sin participaci�n</v>
      </c>
      <c r="B50" s="105" t="s">
        <v>1163</v>
      </c>
      <c r="C50" s="200"/>
      <c r="D50" s="200">
        <f>VLOOKUP(B50,'Plantilla publicacion'!$A$3:$M$490,6,0)</f>
        <v>0</v>
      </c>
      <c r="E50" s="200"/>
      <c r="F50" s="200"/>
      <c r="G50" s="200" t="str">
        <f>VLOOKUP(B50,'Plantilla publicacion'!$A$3:$M$490,7,0)</f>
        <v>N/A</v>
      </c>
      <c r="H50" s="6" t="str">
        <f>VLOOKUP(B50,'Plantilla publicacion'!$A$3:$M$505,8,0)</f>
        <v>Elaborar y enviar al área solicitante, los  documentos con ajustes de corrección de estilo y diagramado.  (Documento Final)</v>
      </c>
      <c r="I50" s="6">
        <f>VLOOKUP(B50,'Plantilla publicacion'!$A$3:$M$505,9,0)</f>
        <v>4</v>
      </c>
      <c r="J50" s="6" t="str">
        <f>VLOOKUP(B50,'Plantilla publicacion'!$A$3:$M$505,10,0)</f>
        <v>Númerica</v>
      </c>
      <c r="K50" s="7" t="str">
        <f>VLOOKUP(B50,'Plantilla publicacion'!$A$3:$M$505,11,0)</f>
        <v>2025-09-01</v>
      </c>
      <c r="L50" s="7" t="str">
        <f>VLOOKUP(B50,'Plantilla publicacion'!$A$3:$M$505,12,0)</f>
        <v>2025-10-31</v>
      </c>
      <c r="M50" s="58"/>
      <c r="N50" s="106" t="str">
        <f>VLOOKUP(B50,'Plantilla publicacion'!$A$3:$M$505,13,0)</f>
        <v>73-GRUPO DE TRABAJO DE COMUNICACION</v>
      </c>
    </row>
    <row r="51" spans="1:14" ht="26.25" thickBot="1" x14ac:dyDescent="0.3">
      <c r="A51" s="13" t="str">
        <f>VLOOKUP(B51,'Plantilla publicacion'!$A$3:$B$490,2,0)</f>
        <v>Actividad propia</v>
      </c>
      <c r="B51" s="107" t="s">
        <v>1165</v>
      </c>
      <c r="C51" s="201"/>
      <c r="D51" s="201">
        <f>VLOOKUP(B51,'Plantilla publicacion'!$A$3:$M$490,6,0)</f>
        <v>0</v>
      </c>
      <c r="E51" s="201"/>
      <c r="F51" s="201"/>
      <c r="G51" s="201" t="str">
        <f>VLOOKUP(B51,'Plantilla publicacion'!$A$3:$M$490,7,0)</f>
        <v>N/A</v>
      </c>
      <c r="H51" s="109" t="str">
        <f>VLOOKUP(B51,'Plantilla publicacion'!$A$3:$M$505,8,0)</f>
        <v>Solicitar la Publicación de los documentos en la página web. (Correo electrónico y Documento de la guía o manual a publicar)</v>
      </c>
      <c r="I51" s="109">
        <f>VLOOKUP(B51,'Plantilla publicacion'!$A$3:$M$505,9,0)</f>
        <v>4</v>
      </c>
      <c r="J51" s="109" t="str">
        <f>VLOOKUP(B51,'Plantilla publicacion'!$A$3:$M$505,10,0)</f>
        <v>Númerica</v>
      </c>
      <c r="K51" s="110" t="str">
        <f>VLOOKUP(B51,'Plantilla publicacion'!$A$3:$M$505,11,0)</f>
        <v>2025-11-04</v>
      </c>
      <c r="L51" s="110" t="str">
        <f>VLOOKUP(B51,'Plantilla publicacion'!$A$3:$M$505,12,0)</f>
        <v>2025-11-28</v>
      </c>
      <c r="M51" s="111"/>
      <c r="N51" s="112" t="str">
        <f>VLOOKUP(B51,'Plantilla publicacion'!$A$3:$M$505,13,0)</f>
        <v>1000-DESPACHO DEL SUPERINTENDENTE DELEGADO PARA LA PROTECCIÓN DE LA COMPETENCIA</v>
      </c>
    </row>
    <row r="52" spans="1:14" s="12" customFormat="1" ht="63.75" x14ac:dyDescent="0.25">
      <c r="A52" s="5" t="str">
        <f>VLOOKUP(B52,'Plantilla publicacion'!$A$3:$B$490,2,0)</f>
        <v>Producto</v>
      </c>
      <c r="B52" s="15" t="s">
        <v>1167</v>
      </c>
      <c r="C52" s="200" t="str">
        <f>VLOOKUP(B52,'Plantilla publicacion'!$A$3:$R$490,17,0)</f>
        <v>PND - 5-31-5-b- Convergencia regional - Entidades públicas territoriales y nacionales fortalecidas / PES - Transformación Institucional</v>
      </c>
      <c r="D52" s="200" t="str">
        <f>VLOOKUP(B52,'Plantilla publicacion'!$A$3:$M$497,6,0)</f>
        <v>56-Fortalecer la gestión de la información, el conocimiento y la innovación para optimizar la capacidad institucional</v>
      </c>
      <c r="E52" s="200" t="str">
        <f>VLOOKUP(B52,'Plantilla publicacion'!$A$3:$O$490,14,0)</f>
        <v>102-Cumplimiento de productos del PAI asociados a Fortalecer la gestión de la información, el conocimiento y la innovación para optimizar la capacidad institucional</v>
      </c>
      <c r="F52" s="200" t="str">
        <f>VLOOKUP(B52,'Plantilla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200" t="str">
        <f>VLOOKUP(B52,'Plantilla publicacion'!$A$3:$M$497,7,0)</f>
        <v>N/A</v>
      </c>
      <c r="H52" s="15" t="str">
        <f>VLOOKUP(B52,'Plantilla publicacion'!$A$3:$M$505,8,0)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publicacion'!$A$3:$M$505,9,0)</f>
        <v>5</v>
      </c>
      <c r="J52" s="15" t="str">
        <f>VLOOKUP(B52,'Plantilla publicacion'!$A$3:$M$505,10,0)</f>
        <v>Númerica</v>
      </c>
      <c r="K52" s="187" t="str">
        <f>VLOOKUP(B52,'Plantilla publicacion'!$A$3:$M$505,11,0)</f>
        <v>2025-02-03</v>
      </c>
      <c r="L52" s="187" t="str">
        <f>VLOOKUP(B52,'Plantilla publicacion'!$A$3:$M$505,12,0)</f>
        <v>2025-12-12</v>
      </c>
      <c r="M52" s="15" t="str">
        <f>IF(ISERROR(VLOOKUP(B52,'Plantilla publicacion'!$A$3:$P$490,16,0)),"NA",VLOOKUP(B52,'Plantilla publicacion'!$A$3:$P$490,16,0))</f>
        <v>PND 9_Ampliar los instrumentos de prevención / PND 10_Fortalecer las actividades de inspección, vigilancia y control / PES_20230189 / PES_20230192 / PEI_4 / PEI_5</v>
      </c>
      <c r="N52" s="15" t="str">
        <f>VLOOKUP(B52,'Plantilla publicacion'!$A$3:$M$505,13,0)</f>
        <v>1000-DESPACHO DEL SUPERINTENDENTE DELEGADO PARA LA PROTECCIÓN DE LA COMPETENCIA</v>
      </c>
    </row>
    <row r="53" spans="1:14" ht="25.5" x14ac:dyDescent="0.25">
      <c r="A53" s="13" t="str">
        <f>VLOOKUP(B53,'Plantilla publicacion'!$A$3:$B$490,2,0)</f>
        <v>Actividad propia</v>
      </c>
      <c r="B53" s="6" t="s">
        <v>1169</v>
      </c>
      <c r="C53" s="200"/>
      <c r="D53" s="200">
        <f>VLOOKUP(B53,'Plantilla publicacion'!$A$3:$M$490,6,0)</f>
        <v>0</v>
      </c>
      <c r="E53" s="200"/>
      <c r="F53" s="200"/>
      <c r="G53" s="200" t="str">
        <f>VLOOKUP(B53,'Plantilla publicacion'!$A$3:$M$490,7,0)</f>
        <v>N/A</v>
      </c>
      <c r="H53" s="6" t="str">
        <f>VLOOKUP(B53,'Plantilla publicacion'!$A$3:$M$505,8,0)</f>
        <v>Definir el alcance requerido, para los estudios o informes.  (Acta con el alcance definido)</v>
      </c>
      <c r="I53" s="6">
        <f>VLOOKUP(B53,'Plantilla publicacion'!$A$3:$M$505,9,0)</f>
        <v>5</v>
      </c>
      <c r="J53" s="6" t="str">
        <f>VLOOKUP(B53,'Plantilla publicacion'!$A$3:$M$505,10,0)</f>
        <v>Númerica</v>
      </c>
      <c r="K53" s="7" t="str">
        <f>VLOOKUP(B53,'Plantilla publicacion'!$A$3:$M$505,11,0)</f>
        <v>2025-02-03</v>
      </c>
      <c r="L53" s="7" t="str">
        <f>VLOOKUP(B53,'Plantilla publicacion'!$A$3:$M$505,12,0)</f>
        <v>2025-02-28</v>
      </c>
      <c r="M53" s="58"/>
      <c r="N53" s="17" t="str">
        <f>VLOOKUP(B53,'Plantilla publicacion'!$A$3:$M$505,13,0)</f>
        <v>1000-DESPACHO DEL SUPERINTENDENTE DELEGADO PARA LA PROTECCIÓN DE LA COMPETENCIA</v>
      </c>
    </row>
    <row r="54" spans="1:14" ht="26.25" thickBot="1" x14ac:dyDescent="0.3">
      <c r="A54" s="13" t="str">
        <f>VLOOKUP(B54,'Plantilla publicacion'!$A$3:$B$490,2,0)</f>
        <v>Actividad propia</v>
      </c>
      <c r="B54" s="11" t="s">
        <v>1171</v>
      </c>
      <c r="C54" s="200"/>
      <c r="D54" s="200">
        <f>VLOOKUP(B54,'Plantilla publicacion'!$A$3:$M$490,6,0)</f>
        <v>0</v>
      </c>
      <c r="E54" s="200"/>
      <c r="F54" s="200"/>
      <c r="G54" s="200" t="str">
        <f>VLOOKUP(B54,'Plantilla publicacion'!$A$3:$M$490,7,0)</f>
        <v>N/A</v>
      </c>
      <c r="H54" s="11" t="str">
        <f>VLOOKUP(B54,'Plantilla publicacion'!$A$3:$M$505,8,0)</f>
        <v>Realizar y entregar los estudios o informes   (Estudio presentado a la Delegada para la Protección de la Competencia)</v>
      </c>
      <c r="I54" s="11">
        <f>VLOOKUP(B54,'Plantilla publicacion'!$A$3:$M$505,9,0)</f>
        <v>5</v>
      </c>
      <c r="J54" s="11" t="str">
        <f>VLOOKUP(B54,'Plantilla publicacion'!$A$3:$M$505,10,0)</f>
        <v>Númerica</v>
      </c>
      <c r="K54" s="113" t="str">
        <f>VLOOKUP(B54,'Plantilla publicacion'!$A$3:$M$505,11,0)</f>
        <v>2025-03-03</v>
      </c>
      <c r="L54" s="113" t="str">
        <f>VLOOKUP(B54,'Plantilla publicacion'!$A$3:$M$505,12,0)</f>
        <v>2025-12-12</v>
      </c>
      <c r="M54" s="111"/>
      <c r="N54" s="115" t="str">
        <f>VLOOKUP(B54,'Plantilla publicacion'!$A$3:$M$505,13,0)</f>
        <v>1000-DESPACHO DEL SUPERINTENDENTE DELEGADO PARA LA PROTECCIÓN DE LA COMPETENCIA</v>
      </c>
    </row>
    <row r="55" spans="1:14" s="12" customFormat="1" ht="51" x14ac:dyDescent="0.25">
      <c r="A55" s="5" t="str">
        <f>VLOOKUP(B55,'Plantilla publicacion'!$A$3:$B$490,2,0)</f>
        <v>Producto</v>
      </c>
      <c r="B55" s="101" t="s">
        <v>1325</v>
      </c>
      <c r="C55" s="199" t="str">
        <f>VLOOKUP(B55,'Plantilla publicacion'!$A$3:$R$490,17,0)</f>
        <v>PND - 5-31-5-b- Convergencia regional - Entidades públicas territoriales y nacionales fortalecidas / PES - Cierre de brechas territoriales</v>
      </c>
      <c r="D55" s="199" t="str">
        <f>VLOOKUP(B55,'Plantilla publicacion'!$A$3:$M$497,6,0)</f>
        <v>58-Promover el enfoque preventivo, diferencial y territorial en el que hacer misional de la entidad</v>
      </c>
      <c r="E55" s="199" t="str">
        <f>VLOOKUP(B55,'Plantilla publicacion'!$A$3:$O$490,14,0)</f>
        <v>103-Cumplimiento de productos del PAI asociados a Promover el enfoque preventivo, diferencial y territorial en el que hacer misional de la entidad</v>
      </c>
      <c r="F55" s="199"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199" t="str">
        <f>VLOOKUP(B55,'Plantilla publicacion'!$A$3:$M$497,7,0)</f>
        <v>C-3503-0200-0009-40401c</v>
      </c>
      <c r="H55" s="103" t="str">
        <f>VLOOKUP(B55,'Plantilla publicacion'!$A$3:$M$505,8,0)</f>
        <v>Guía de Aprendizaje en Derecho de Consumo traducida a lenguaje de minorías étnicas, elaborada y socializada  (Guía en formato digital)</v>
      </c>
      <c r="I55" s="103">
        <f>VLOOKUP(B55,'Plantilla publicacion'!$A$3:$M$505,9,0)</f>
        <v>1</v>
      </c>
      <c r="J55" s="103" t="str">
        <f>VLOOKUP(B55,'Plantilla publicacion'!$A$3:$M$505,10,0)</f>
        <v>Númerica</v>
      </c>
      <c r="K55" s="188" t="str">
        <f>VLOOKUP(B55,'Plantilla publicacion'!$A$3:$M$505,11,0)</f>
        <v>2025-02-03</v>
      </c>
      <c r="L55" s="188" t="str">
        <f>VLOOKUP(B55,'Plantilla publicacion'!$A$3:$M$505,12,0)</f>
        <v>2025-12-15</v>
      </c>
      <c r="M55" s="15" t="str">
        <f>IF(ISERROR(VLOOKUP(B55,'Plantilla publicacion'!$A$3:$P$490,16,0)),"NA",VLOOKUP(B55,'Plantilla publicacion'!$A$3:$P$490,16,0))</f>
        <v>PND_8_Fortalecer las capacidades y conocimiento sobre derechos y deberes de las relaciones de consumo / PES_20230197 / PEI_17</v>
      </c>
      <c r="N55" s="104" t="str">
        <f>VLOOKUP(B55,'Plantilla publicacion'!$A$3:$M$505,13,0)</f>
        <v>3003-GRUPO DE TRABAJO DE APOYO A LA RED NACIONAL DE PROTECCIÓN  AL CONSUMIDOR;
71-GRUPO DE TRABAJO DE FORMACION</v>
      </c>
    </row>
    <row r="56" spans="1:14" ht="38.25" x14ac:dyDescent="0.25">
      <c r="A56" s="13" t="str">
        <f>VLOOKUP(B56,'Plantilla publicacion'!$A$3:$B$490,2,0)</f>
        <v>Actividad propia</v>
      </c>
      <c r="B56" s="105" t="s">
        <v>1327</v>
      </c>
      <c r="C56" s="200"/>
      <c r="D56" s="200">
        <f>VLOOKUP(B56,'Plantilla publicacion'!$A$3:$M$490,6,0)</f>
        <v>0</v>
      </c>
      <c r="E56" s="200"/>
      <c r="F56" s="200"/>
      <c r="G56" s="200" t="str">
        <f>VLOOKUP(B56,'Plantilla publicacion'!$A$3:$M$490,7,0)</f>
        <v>N/A</v>
      </c>
      <c r="H56" s="6" t="str">
        <f>VLOOKUP(B56,'Plantilla publicacion'!$A$3:$M$505,8,0)</f>
        <v>Definir el grupo étnico para la traducción de la Guía de Aprendizaje en Derecho de Consumo  (Acta de acuerdo de grupo étnico definido)</v>
      </c>
      <c r="I56" s="6">
        <f>VLOOKUP(B56,'Plantilla publicacion'!$A$3:$M$505,9,0)</f>
        <v>1</v>
      </c>
      <c r="J56" s="6" t="str">
        <f>VLOOKUP(B56,'Plantilla publicacion'!$A$3:$M$505,10,0)</f>
        <v>Númerica</v>
      </c>
      <c r="K56" s="7" t="str">
        <f>VLOOKUP(B56,'Plantilla publicacion'!$A$3:$M$505,11,0)</f>
        <v>2025-02-03</v>
      </c>
      <c r="L56" s="7" t="str">
        <f>VLOOKUP(B56,'Plantilla publicacion'!$A$3:$M$505,12,0)</f>
        <v>2025-03-31</v>
      </c>
      <c r="M56" s="58"/>
      <c r="N56" s="106" t="str">
        <f>VLOOKUP(B56,'Plantilla publicacion'!$A$3:$M$505,13,0)</f>
        <v>3003-GRUPO DE TRABAJO DE APOYO A LA RED NACIONAL DE PROTECCIÓN  AL CONSUMIDOR;
71-GRUPO DE TRABAJO DE FORMACION</v>
      </c>
    </row>
    <row r="57" spans="1:14" ht="38.25" x14ac:dyDescent="0.25">
      <c r="A57" s="13" t="str">
        <f>VLOOKUP(B57,'Plantilla publicacion'!$A$3:$B$490,2,0)</f>
        <v>Actividad propia</v>
      </c>
      <c r="B57" s="105" t="s">
        <v>1330</v>
      </c>
      <c r="C57" s="200"/>
      <c r="D57" s="200">
        <f>VLOOKUP(B57,'Plantilla publicacion'!$A$3:$M$490,6,0)</f>
        <v>0</v>
      </c>
      <c r="E57" s="200"/>
      <c r="F57" s="200"/>
      <c r="G57" s="200" t="str">
        <f>VLOOKUP(B57,'Plantilla publicacion'!$A$3:$M$490,7,0)</f>
        <v>N/A</v>
      </c>
      <c r="H57" s="6" t="str">
        <f>VLOOKUP(B57,'Plantilla publicacion'!$A$3:$M$505,8,0)</f>
        <v>Consolidar y traducir la Guía de Aprendizaje en Derecho de Consumo en lenguaje étnico aprobada (Guía de Aprendizaje en Derecho de Consumo en lenguaje étnico aprobada y traducida)</v>
      </c>
      <c r="I57" s="6">
        <f>VLOOKUP(B57,'Plantilla publicacion'!$A$3:$M$505,9,0)</f>
        <v>1</v>
      </c>
      <c r="J57" s="6" t="str">
        <f>VLOOKUP(B57,'Plantilla publicacion'!$A$3:$M$505,10,0)</f>
        <v>Númerica</v>
      </c>
      <c r="K57" s="7" t="str">
        <f>VLOOKUP(B57,'Plantilla publicacion'!$A$3:$M$505,11,0)</f>
        <v>2025-04-01</v>
      </c>
      <c r="L57" s="7" t="str">
        <f>VLOOKUP(B57,'Plantilla publicacion'!$A$3:$M$505,12,0)</f>
        <v>2025-08-29</v>
      </c>
      <c r="M57" s="58"/>
      <c r="N57" s="106" t="str">
        <f>VLOOKUP(B57,'Plantilla publicacion'!$A$3:$M$505,13,0)</f>
        <v>3003-GRUPO DE TRABAJO DE APOYO A LA RED NACIONAL DE PROTECCIÓN  AL CONSUMIDOR</v>
      </c>
    </row>
    <row r="58" spans="1:14" ht="38.25" x14ac:dyDescent="0.25">
      <c r="A58" s="13" t="str">
        <f>VLOOKUP(B58,'Plantilla publicacion'!$A$3:$B$490,2,0)</f>
        <v>Actividad propia</v>
      </c>
      <c r="B58" s="105" t="s">
        <v>1332</v>
      </c>
      <c r="C58" s="200"/>
      <c r="D58" s="200">
        <f>VLOOKUP(B58,'Plantilla publicacion'!$A$3:$M$490,6,0)</f>
        <v>0</v>
      </c>
      <c r="E58" s="200"/>
      <c r="F58" s="200"/>
      <c r="G58" s="200" t="str">
        <f>VLOOKUP(B58,'Plantilla publicacion'!$A$3:$M$490,7,0)</f>
        <v>N/A</v>
      </c>
      <c r="H58" s="6" t="str">
        <f>VLOOKUP(B58,'Plantilla publicacion'!$A$3:$M$505,8,0)</f>
        <v>Definir la Estrategia de socialización de la Guía de Aprendizaje en Derecho de Consumo (Documento Estrategia de socialización de la Guía de Aprendizaje en Derecho de Consumo)</v>
      </c>
      <c r="I58" s="6">
        <f>VLOOKUP(B58,'Plantilla publicacion'!$A$3:$M$505,9,0)</f>
        <v>1</v>
      </c>
      <c r="J58" s="6" t="str">
        <f>VLOOKUP(B58,'Plantilla publicacion'!$A$3:$M$505,10,0)</f>
        <v>Númerica</v>
      </c>
      <c r="K58" s="7" t="str">
        <f>VLOOKUP(B58,'Plantilla publicacion'!$A$3:$M$505,11,0)</f>
        <v>2025-06-03</v>
      </c>
      <c r="L58" s="7" t="str">
        <f>VLOOKUP(B58,'Plantilla publicacion'!$A$3:$M$505,12,0)</f>
        <v>2025-08-29</v>
      </c>
      <c r="M58" s="58"/>
      <c r="N58" s="106" t="str">
        <f>VLOOKUP(B58,'Plantilla publicacion'!$A$3:$M$505,13,0)</f>
        <v>3003-GRUPO DE TRABAJO DE APOYO A LA RED NACIONAL DE PROTECCIÓN  AL CONSUMIDOR</v>
      </c>
    </row>
    <row r="59" spans="1:14" ht="26.25" thickBot="1" x14ac:dyDescent="0.3">
      <c r="A59" s="13" t="str">
        <f>VLOOKUP(B59,'Plantilla publicacion'!$A$3:$B$490,2,0)</f>
        <v>Actividad propia</v>
      </c>
      <c r="B59" s="107" t="s">
        <v>1334</v>
      </c>
      <c r="C59" s="201"/>
      <c r="D59" s="201">
        <f>VLOOKUP(B59,'Plantilla publicacion'!$A$3:$M$490,6,0)</f>
        <v>0</v>
      </c>
      <c r="E59" s="201"/>
      <c r="F59" s="201"/>
      <c r="G59" s="201" t="str">
        <f>VLOOKUP(B59,'Plantilla publicacion'!$A$3:$M$490,7,0)</f>
        <v>N/A</v>
      </c>
      <c r="H59" s="109" t="str">
        <f>VLOOKUP(B59,'Plantilla publicacion'!$A$3:$M$505,8,0)</f>
        <v>Aplicar la estrategia de socialización definida (Informe de aplicación de la estrategia)</v>
      </c>
      <c r="I59" s="109">
        <f>VLOOKUP(B59,'Plantilla publicacion'!$A$3:$M$505,9,0)</f>
        <v>1</v>
      </c>
      <c r="J59" s="109" t="str">
        <f>VLOOKUP(B59,'Plantilla publicacion'!$A$3:$M$505,10,0)</f>
        <v>Númerica</v>
      </c>
      <c r="K59" s="110" t="str">
        <f>VLOOKUP(B59,'Plantilla publicacion'!$A$3:$M$505,11,0)</f>
        <v>2025-09-01</v>
      </c>
      <c r="L59" s="110" t="str">
        <f>VLOOKUP(B59,'Plantilla publicacion'!$A$3:$M$505,12,0)</f>
        <v>2025-12-15</v>
      </c>
      <c r="M59" s="111"/>
      <c r="N59" s="112" t="str">
        <f>VLOOKUP(B59,'Plantilla publicacion'!$A$3:$M$505,13,0)</f>
        <v>3003-GRUPO DE TRABAJO DE APOYO A LA RED NACIONAL DE PROTECCIÓN  AL CONSUMIDOR</v>
      </c>
    </row>
    <row r="60" spans="1:14" s="12" customFormat="1" ht="63.75" x14ac:dyDescent="0.25">
      <c r="A60" s="5" t="str">
        <f>VLOOKUP(B60,'Plantilla publicacion'!$A$3:$B$490,2,0)</f>
        <v>Producto</v>
      </c>
      <c r="B60" s="15" t="s">
        <v>1388</v>
      </c>
      <c r="C60" s="200" t="str">
        <f>VLOOKUP(B60,'Plantilla publicacion'!$A$3:$R$490,17,0)</f>
        <v>PND - 5-31-5-b- Convergencia regional - Entidades públicas territoriales y nacionales fortalecidas / PES - Transformación Institucional</v>
      </c>
      <c r="D60" s="200" t="str">
        <f>VLOOKUP(B60,'Plantilla publicacion'!$A$3:$M$497,6,0)</f>
        <v>56-Fortalecer la gestión de la información, el conocimiento y la innovación para optimizar la capacidad institucional</v>
      </c>
      <c r="E60" s="200" t="str">
        <f>VLOOKUP(B60,'Plantilla publicacion'!$A$3:$O$490,14,0)</f>
        <v>102-Cumplimiento de productos del PAI asociados a Fortalecer la gestión de la información, el conocimiento y la innovación para optimizar la capacidad institucional</v>
      </c>
      <c r="F60" s="200" t="str">
        <f>VLOOKUP(B60,'Plantilla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200" t="str">
        <f>VLOOKUP(B60,'Plantilla publicacion'!$A$3:$M$497,7,0)</f>
        <v>N/A</v>
      </c>
      <c r="H60" s="15" t="str">
        <f>VLOOKUP(B60,'Plantilla publicacion'!$A$3:$M$505,8,0)</f>
        <v>Capacitaciones internas al personal que atiende y oriente a los usuarios en las Casas del Consumidor, realizadas - Imágenes (fotografía o captura de pantalla) de la difusión realizada</v>
      </c>
      <c r="I60" s="15">
        <f>VLOOKUP(B60,'Plantilla publicacion'!$A$3:$M$505,9,0)</f>
        <v>8</v>
      </c>
      <c r="J60" s="15" t="str">
        <f>VLOOKUP(B60,'Plantilla publicacion'!$A$3:$M$505,10,0)</f>
        <v>Númerica</v>
      </c>
      <c r="K60" s="187" t="str">
        <f>VLOOKUP(B60,'Plantilla publicacion'!$A$3:$M$505,11,0)</f>
        <v>2025-01-15</v>
      </c>
      <c r="L60" s="187" t="str">
        <f>VLOOKUP(B60,'Plantilla publicacion'!$A$3:$M$505,12,0)</f>
        <v>2025-12-30</v>
      </c>
      <c r="M60" s="15">
        <f>IF(ISERROR(VLOOKUP(B60,'Plantilla publicacion'!$A$3:$P$490,16,0)),"NA",VLOOKUP(B60,'Plantilla publicacion'!$A$3:$P$490,16,0))</f>
        <v>0</v>
      </c>
      <c r="N60" s="15" t="str">
        <f>VLOOKUP(B60,'Plantilla publicacion'!$A$3:$M$505,13,0)</f>
        <v>3000-DESPACHO DEL SUPERINTENDENTE DELEGADO PARA LA PROTECCIÓN DEL CONSUMIDOR;
3100-DIRECCION DE INVESTIGACIONES DE PROTECCION AL CONSUMIDOR;
3200-DIRECCIÓN DE INVESTIGACIONES DE PROTECCIÓN DE USUARIOS DE SERVICIOS DE COMUNICACIONES</v>
      </c>
    </row>
    <row r="61" spans="1:14" ht="63.75" x14ac:dyDescent="0.25">
      <c r="A61" s="13" t="str">
        <f>VLOOKUP(B61,'Plantilla publicacion'!$A$3:$B$490,2,0)</f>
        <v>Actividad propia</v>
      </c>
      <c r="B61" s="6" t="s">
        <v>1389</v>
      </c>
      <c r="C61" s="200"/>
      <c r="D61" s="200">
        <f>VLOOKUP(B61,'Plantilla publicacion'!$A$3:$M$490,6,0)</f>
        <v>0</v>
      </c>
      <c r="E61" s="200"/>
      <c r="F61" s="200"/>
      <c r="G61" s="200" t="str">
        <f>VLOOKUP(B61,'Plantilla publicacion'!$A$3:$M$490,7,0)</f>
        <v>N/A</v>
      </c>
      <c r="H61" s="6" t="str">
        <f>VLOOKUP(B61,'Plantilla publicacion'!$A$3:$M$505,8,0)</f>
        <v>Definir el plan de trabajo de las jornadas a realizar ( Listado de asistencia a reunión)</v>
      </c>
      <c r="I61" s="6">
        <f>VLOOKUP(B61,'Plantilla publicacion'!$A$3:$M$505,9,0)</f>
        <v>1</v>
      </c>
      <c r="J61" s="6" t="str">
        <f>VLOOKUP(B61,'Plantilla publicacion'!$A$3:$M$505,10,0)</f>
        <v>Númerica</v>
      </c>
      <c r="K61" s="7" t="str">
        <f>VLOOKUP(B61,'Plantilla publicacion'!$A$3:$M$505,11,0)</f>
        <v>2025-01-15</v>
      </c>
      <c r="L61" s="7" t="str">
        <f>VLOOKUP(B61,'Plantilla publicacion'!$A$3:$M$505,12,0)</f>
        <v>2025-02-28</v>
      </c>
      <c r="M61" s="58"/>
      <c r="N61" s="17" t="str">
        <f>VLOOKUP(B61,'Plantilla publicacion'!$A$3:$M$505,13,0)</f>
        <v>3000-DESPACHO DEL SUPERINTENDENTE DELEGADO PARA LA PROTECCIÓN DEL CONSUMIDOR;
3100-DIRECCION DE INVESTIGACIONES DE PROTECCION AL CONSUMIDOR;
3200-DIRECCIÓN DE INVESTIGACIONES DE PROTECCIÓN DE USUARIOS DE SERVICIOS DE COMUNICACIONES</v>
      </c>
    </row>
    <row r="62" spans="1:14" ht="63.75" x14ac:dyDescent="0.25">
      <c r="A62" s="13" t="str">
        <f>VLOOKUP(B62,'Plantilla publicacion'!$A$3:$B$490,2,0)</f>
        <v>Actividad propia</v>
      </c>
      <c r="B62" s="6" t="s">
        <v>1390</v>
      </c>
      <c r="C62" s="228"/>
      <c r="D62" s="228">
        <f>VLOOKUP(B62,'Plantilla publicacion'!$A$3:$M$490,6,0)</f>
        <v>0</v>
      </c>
      <c r="E62" s="228"/>
      <c r="F62" s="228"/>
      <c r="G62" s="228" t="str">
        <f>VLOOKUP(B62,'Plantilla publicacion'!$A$3:$M$490,7,0)</f>
        <v>N/A</v>
      </c>
      <c r="H62" s="6" t="str">
        <f>VLOOKUP(B62,'Plantilla publicacion'!$A$3:$M$505,8,0)</f>
        <v>Desarrollar las jornadas de capacitación - Imágenes (fotografía o captura de pantalla) de la difusión realizada.</v>
      </c>
      <c r="I62" s="6">
        <f>VLOOKUP(B62,'Plantilla publicacion'!$A$3:$M$505,9,0)</f>
        <v>8</v>
      </c>
      <c r="J62" s="6" t="str">
        <f>VLOOKUP(B62,'Plantilla publicacion'!$A$3:$M$505,10,0)</f>
        <v>Númerica</v>
      </c>
      <c r="K62" s="7" t="str">
        <f>VLOOKUP(B62,'Plantilla publicacion'!$A$3:$M$505,11,0)</f>
        <v>2025-03-03</v>
      </c>
      <c r="L62" s="7" t="str">
        <f>VLOOKUP(B62,'Plantilla publicacion'!$A$3:$M$505,12,0)</f>
        <v>2025-12-30</v>
      </c>
      <c r="M62" s="58"/>
      <c r="N62" s="17" t="str">
        <f>VLOOKUP(B62,'Plantilla publicacion'!$A$3:$M$505,13,0)</f>
        <v>3000-DESPACHO DEL SUPERINTENDENTE DELEGADO PARA LA PROTECCIÓN DEL CONSUMIDOR;
3100-DIRECCION DE INVESTIGACIONES DE PROTECCION AL CONSUMIDOR;
3200-DIRECCIÓN DE INVESTIGACIONES DE PROTECCIÓN DE USUARIOS DE SERVICIOS DE COMUNICACIONES</v>
      </c>
    </row>
  </sheetData>
  <autoFilter ref="A9:N62" xr:uid="{B0919974-6D97-4421-A06A-70059AE1A889}"/>
  <mergeCells count="61">
    <mergeCell ref="B8:D8"/>
    <mergeCell ref="G8:N8"/>
    <mergeCell ref="B4:N4"/>
    <mergeCell ref="B6:N6"/>
    <mergeCell ref="B7:N7"/>
    <mergeCell ref="B5:L5"/>
    <mergeCell ref="C22:C24"/>
    <mergeCell ref="G22:G24"/>
    <mergeCell ref="F22:F24"/>
    <mergeCell ref="E22:E24"/>
    <mergeCell ref="D22:D24"/>
    <mergeCell ref="C52:C54"/>
    <mergeCell ref="G52:G54"/>
    <mergeCell ref="F52:F54"/>
    <mergeCell ref="E52:E54"/>
    <mergeCell ref="D52:D54"/>
    <mergeCell ref="G60:G62"/>
    <mergeCell ref="F60:F62"/>
    <mergeCell ref="E60:E62"/>
    <mergeCell ref="D60:D62"/>
    <mergeCell ref="C60:C62"/>
    <mergeCell ref="C55:C59"/>
    <mergeCell ref="D55:D59"/>
    <mergeCell ref="E55:E59"/>
    <mergeCell ref="F55:F59"/>
    <mergeCell ref="G55:G59"/>
    <mergeCell ref="C16:C21"/>
    <mergeCell ref="D16:D21"/>
    <mergeCell ref="E16:E21"/>
    <mergeCell ref="F16:F21"/>
    <mergeCell ref="G16:G21"/>
    <mergeCell ref="C10:C15"/>
    <mergeCell ref="D10:D15"/>
    <mergeCell ref="E10:E15"/>
    <mergeCell ref="F10:F15"/>
    <mergeCell ref="G10:G15"/>
    <mergeCell ref="C46:C51"/>
    <mergeCell ref="G46:G51"/>
    <mergeCell ref="F46:F51"/>
    <mergeCell ref="E46:E51"/>
    <mergeCell ref="D46:D51"/>
    <mergeCell ref="C43:C45"/>
    <mergeCell ref="D43:D45"/>
    <mergeCell ref="F43:F45"/>
    <mergeCell ref="G43:G45"/>
    <mergeCell ref="E43:E45"/>
    <mergeCell ref="C38:C42"/>
    <mergeCell ref="D38:D42"/>
    <mergeCell ref="E38:E42"/>
    <mergeCell ref="F38:F42"/>
    <mergeCell ref="G38:G42"/>
    <mergeCell ref="C31:C37"/>
    <mergeCell ref="D31:D37"/>
    <mergeCell ref="E31:E37"/>
    <mergeCell ref="F31:F37"/>
    <mergeCell ref="G31:G37"/>
    <mergeCell ref="C25:C30"/>
    <mergeCell ref="D25:D30"/>
    <mergeCell ref="E25:E30"/>
    <mergeCell ref="F25:F30"/>
    <mergeCell ref="G25:G30"/>
  </mergeCells>
  <conditionalFormatting sqref="A7:N8 A5:A6 N5 B44:B45 B47:B51 B53:B54 B56:B59 B61:B62 B11:B15 B17:B21 B23:B24 B26:B30 B32:B37 B39:B42 A1:G1 A4:N4 O4:XFD8 A63:XFD1048576 I1:XFD1 A2:XFD3 H61:XFD62 H56:XFD59 H47:XFD51 H44:XFD45 H53:XFD54 H39:XFD42 H17:XFD21 H23:XFD24 H32:XFD37 H26:XFD30 H11:XFD15 N16:XFD16 N22:XFD22 N25:XFD25 N31:XFD31 N38:XFD38 N43:XFD43 N46:XFD46 N52:XFD52 N55:XFD55 N60:XFD60">
    <cfRule type="cellIs" dxfId="71" priority="93" operator="equal">
      <formula>0</formula>
    </cfRule>
  </conditionalFormatting>
  <conditionalFormatting sqref="A44:A45 A47:A51 A53:A54 A56:A59 A61:A62 A11:A15 A17:A21 A23:A24 A26:A30 A32:A37 A39:A42">
    <cfRule type="cellIs" dxfId="70" priority="92" operator="equal">
      <formula>0</formula>
    </cfRule>
  </conditionalFormatting>
  <conditionalFormatting sqref="B6:N6">
    <cfRule type="cellIs" dxfId="69" priority="91" operator="equal">
      <formula>0</formula>
    </cfRule>
  </conditionalFormatting>
  <conditionalFormatting sqref="A10:B10 H10:L10 N10:XFD10">
    <cfRule type="cellIs" dxfId="68" priority="90" operator="equal">
      <formula>0</formula>
    </cfRule>
  </conditionalFormatting>
  <conditionalFormatting sqref="A16:B16 H16:L16">
    <cfRule type="cellIs" dxfId="67" priority="89" operator="equal">
      <formula>0</formula>
    </cfRule>
  </conditionalFormatting>
  <conditionalFormatting sqref="A22:B22 H22:L22">
    <cfRule type="cellIs" dxfId="66" priority="88" operator="equal">
      <formula>0</formula>
    </cfRule>
  </conditionalFormatting>
  <conditionalFormatting sqref="A25:B25 H25:L25">
    <cfRule type="cellIs" dxfId="65" priority="87" operator="equal">
      <formula>0</formula>
    </cfRule>
  </conditionalFormatting>
  <conditionalFormatting sqref="A31:B31 H31:L31">
    <cfRule type="cellIs" dxfId="64" priority="86" operator="equal">
      <formula>0</formula>
    </cfRule>
  </conditionalFormatting>
  <conditionalFormatting sqref="A38:B38 H38:L38">
    <cfRule type="cellIs" dxfId="63" priority="85" operator="equal">
      <formula>0</formula>
    </cfRule>
  </conditionalFormatting>
  <conditionalFormatting sqref="A43:B43 H43:L43">
    <cfRule type="cellIs" dxfId="62" priority="84" operator="equal">
      <formula>0</formula>
    </cfRule>
  </conditionalFormatting>
  <conditionalFormatting sqref="A46:B46 H46:L46">
    <cfRule type="cellIs" dxfId="61" priority="83" operator="equal">
      <formula>0</formula>
    </cfRule>
  </conditionalFormatting>
  <conditionalFormatting sqref="A52:B52 H52:L52">
    <cfRule type="cellIs" dxfId="60" priority="82" operator="equal">
      <formula>0</formula>
    </cfRule>
  </conditionalFormatting>
  <conditionalFormatting sqref="A55:B55 H55:L55">
    <cfRule type="cellIs" dxfId="59" priority="81" operator="equal">
      <formula>0</formula>
    </cfRule>
  </conditionalFormatting>
  <conditionalFormatting sqref="A60:B60 H60:L60">
    <cfRule type="cellIs" dxfId="58" priority="80" operator="equal">
      <formula>0</formula>
    </cfRule>
  </conditionalFormatting>
  <conditionalFormatting sqref="A9:XFD9">
    <cfRule type="cellIs" dxfId="57" priority="56" operator="equal">
      <formula>0</formula>
    </cfRule>
  </conditionalFormatting>
  <conditionalFormatting sqref="C55:G55">
    <cfRule type="cellIs" dxfId="56" priority="54" operator="equal">
      <formula>0</formula>
    </cfRule>
  </conditionalFormatting>
  <conditionalFormatting sqref="C46:D46">
    <cfRule type="cellIs" dxfId="55" priority="52" operator="equal">
      <formula>0</formula>
    </cfRule>
  </conditionalFormatting>
  <conditionalFormatting sqref="C43:E43">
    <cfRule type="cellIs" dxfId="54" priority="51" operator="equal">
      <formula>0</formula>
    </cfRule>
  </conditionalFormatting>
  <conditionalFormatting sqref="C38:G38">
    <cfRule type="cellIs" dxfId="53" priority="50" operator="equal">
      <formula>0</formula>
    </cfRule>
  </conditionalFormatting>
  <conditionalFormatting sqref="C31:G31">
    <cfRule type="cellIs" dxfId="52" priority="49" operator="equal">
      <formula>0</formula>
    </cfRule>
  </conditionalFormatting>
  <conditionalFormatting sqref="C25:G25">
    <cfRule type="cellIs" dxfId="51" priority="48" operator="equal">
      <formula>0</formula>
    </cfRule>
  </conditionalFormatting>
  <conditionalFormatting sqref="C16:G16">
    <cfRule type="cellIs" dxfId="50" priority="46" operator="equal">
      <formula>0</formula>
    </cfRule>
  </conditionalFormatting>
  <conditionalFormatting sqref="C10:G10">
    <cfRule type="cellIs" dxfId="49" priority="45" operator="equal">
      <formula>0</formula>
    </cfRule>
  </conditionalFormatting>
  <conditionalFormatting sqref="C22">
    <cfRule type="cellIs" dxfId="48" priority="44" operator="equal">
      <formula>0</formula>
    </cfRule>
  </conditionalFormatting>
  <conditionalFormatting sqref="G22">
    <cfRule type="cellIs" dxfId="47" priority="43" operator="equal">
      <formula>0</formula>
    </cfRule>
  </conditionalFormatting>
  <conditionalFormatting sqref="F22">
    <cfRule type="cellIs" dxfId="46" priority="42" operator="equal">
      <formula>0</formula>
    </cfRule>
  </conditionalFormatting>
  <conditionalFormatting sqref="E22">
    <cfRule type="cellIs" dxfId="45" priority="41" operator="equal">
      <formula>0</formula>
    </cfRule>
  </conditionalFormatting>
  <conditionalFormatting sqref="D22">
    <cfRule type="cellIs" dxfId="44" priority="40" operator="equal">
      <formula>0</formula>
    </cfRule>
  </conditionalFormatting>
  <conditionalFormatting sqref="C52">
    <cfRule type="cellIs" dxfId="43" priority="39" operator="equal">
      <formula>0</formula>
    </cfRule>
  </conditionalFormatting>
  <conditionalFormatting sqref="G52">
    <cfRule type="cellIs" dxfId="42" priority="38" operator="equal">
      <formula>0</formula>
    </cfRule>
  </conditionalFormatting>
  <conditionalFormatting sqref="F52">
    <cfRule type="cellIs" dxfId="41" priority="37" operator="equal">
      <formula>0</formula>
    </cfRule>
  </conditionalFormatting>
  <conditionalFormatting sqref="E52">
    <cfRule type="cellIs" dxfId="40" priority="36" operator="equal">
      <formula>0</formula>
    </cfRule>
  </conditionalFormatting>
  <conditionalFormatting sqref="D52">
    <cfRule type="cellIs" dxfId="39" priority="35" operator="equal">
      <formula>0</formula>
    </cfRule>
  </conditionalFormatting>
  <conditionalFormatting sqref="G60">
    <cfRule type="cellIs" dxfId="38" priority="34" operator="equal">
      <formula>0</formula>
    </cfRule>
  </conditionalFormatting>
  <conditionalFormatting sqref="F60">
    <cfRule type="cellIs" dxfId="37" priority="33" operator="equal">
      <formula>0</formula>
    </cfRule>
  </conditionalFormatting>
  <conditionalFormatting sqref="E60">
    <cfRule type="cellIs" dxfId="36" priority="32" operator="equal">
      <formula>0</formula>
    </cfRule>
  </conditionalFormatting>
  <conditionalFormatting sqref="D60">
    <cfRule type="cellIs" dxfId="35" priority="31" operator="equal">
      <formula>0</formula>
    </cfRule>
  </conditionalFormatting>
  <conditionalFormatting sqref="C60">
    <cfRule type="cellIs" dxfId="34" priority="30" operator="equal">
      <formula>0</formula>
    </cfRule>
  </conditionalFormatting>
  <conditionalFormatting sqref="G46">
    <cfRule type="cellIs" dxfId="33" priority="29" operator="equal">
      <formula>0</formula>
    </cfRule>
  </conditionalFormatting>
  <conditionalFormatting sqref="F46">
    <cfRule type="cellIs" dxfId="32" priority="28" operator="equal">
      <formula>0</formula>
    </cfRule>
  </conditionalFormatting>
  <conditionalFormatting sqref="E46">
    <cfRule type="cellIs" dxfId="31" priority="27" operator="equal">
      <formula>0</formula>
    </cfRule>
  </conditionalFormatting>
  <conditionalFormatting sqref="F43">
    <cfRule type="cellIs" dxfId="30" priority="26" operator="equal">
      <formula>0</formula>
    </cfRule>
  </conditionalFormatting>
  <conditionalFormatting sqref="G43">
    <cfRule type="cellIs" dxfId="29" priority="25" operator="equal">
      <formula>0</formula>
    </cfRule>
  </conditionalFormatting>
  <conditionalFormatting sqref="M10">
    <cfRule type="cellIs" dxfId="28" priority="24" operator="equal">
      <formula>0</formula>
    </cfRule>
  </conditionalFormatting>
  <conditionalFormatting sqref="M46">
    <cfRule type="cellIs" dxfId="27" priority="17" operator="equal">
      <formula>0</formula>
    </cfRule>
  </conditionalFormatting>
  <conditionalFormatting sqref="M52">
    <cfRule type="cellIs" dxfId="26" priority="16" operator="equal">
      <formula>0</formula>
    </cfRule>
  </conditionalFormatting>
  <conditionalFormatting sqref="M60">
    <cfRule type="cellIs" dxfId="25" priority="14" operator="equal">
      <formula>0</formula>
    </cfRule>
  </conditionalFormatting>
  <conditionalFormatting sqref="M55">
    <cfRule type="cellIs" dxfId="24" priority="12" operator="equal">
      <formula>0</formula>
    </cfRule>
  </conditionalFormatting>
  <conditionalFormatting sqref="M43">
    <cfRule type="cellIs" dxfId="23" priority="11" operator="equal">
      <formula>0</formula>
    </cfRule>
  </conditionalFormatting>
  <conditionalFormatting sqref="M25">
    <cfRule type="cellIs" dxfId="22" priority="7" operator="equal">
      <formula>0</formula>
    </cfRule>
  </conditionalFormatting>
  <conditionalFormatting sqref="M38">
    <cfRule type="cellIs" dxfId="21" priority="5" operator="equal">
      <formula>0</formula>
    </cfRule>
  </conditionalFormatting>
  <conditionalFormatting sqref="M31">
    <cfRule type="cellIs" dxfId="20" priority="4" operator="equal">
      <formula>0</formula>
    </cfRule>
  </conditionalFormatting>
  <conditionalFormatting sqref="M16">
    <cfRule type="cellIs" dxfId="19" priority="3" operator="equal">
      <formula>0</formula>
    </cfRule>
  </conditionalFormatting>
  <conditionalFormatting sqref="M22">
    <cfRule type="cellIs" dxfId="18" priority="2"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3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N18"/>
  <sheetViews>
    <sheetView showGridLines="0" view="pageBreakPreview" topLeftCell="B1" zoomScale="71" zoomScaleNormal="110" zoomScaleSheetLayoutView="100" workbookViewId="0">
      <selection activeCell="A4" sqref="A4"/>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4" width="29.42578125" style="1" customWidth="1"/>
    <col min="15" max="16384" width="11.42578125" style="5"/>
  </cols>
  <sheetData>
    <row r="1" spans="1:14" ht="43.5" customHeight="1" x14ac:dyDescent="0.25">
      <c r="B1" s="192"/>
      <c r="C1" s="192"/>
      <c r="D1" s="192"/>
      <c r="E1" s="192"/>
      <c r="F1" s="192"/>
      <c r="G1" s="192"/>
      <c r="H1" s="288" t="s">
        <v>14</v>
      </c>
      <c r="I1" s="289"/>
      <c r="J1" s="289"/>
      <c r="K1" s="289"/>
      <c r="L1" s="289"/>
      <c r="M1" s="289"/>
      <c r="N1" s="289"/>
    </row>
    <row r="2" spans="1:14" ht="25.5" customHeight="1" x14ac:dyDescent="0.25">
      <c r="B2" s="192"/>
      <c r="C2" s="192"/>
      <c r="D2" s="192"/>
      <c r="E2" s="192"/>
      <c r="F2" s="192"/>
      <c r="G2" s="192"/>
      <c r="H2" s="290"/>
      <c r="I2" s="291"/>
      <c r="J2" s="291"/>
      <c r="K2" s="291"/>
      <c r="L2" s="291"/>
      <c r="M2" s="291"/>
      <c r="N2" s="291"/>
    </row>
    <row r="3" spans="1:14" ht="32.25" customHeight="1" x14ac:dyDescent="0.25">
      <c r="B3" s="234"/>
      <c r="C3" s="234"/>
      <c r="D3" s="234"/>
      <c r="E3" s="234"/>
      <c r="F3" s="234"/>
      <c r="G3" s="234"/>
      <c r="H3" s="292"/>
      <c r="I3" s="293"/>
      <c r="J3" s="293"/>
      <c r="K3" s="293"/>
      <c r="L3" s="293"/>
      <c r="M3" s="293"/>
      <c r="N3" s="293"/>
    </row>
    <row r="4" spans="1:14" ht="30.75" customHeight="1" x14ac:dyDescent="0.25">
      <c r="B4" s="236" t="s">
        <v>1512</v>
      </c>
      <c r="C4" s="236"/>
      <c r="D4" s="236"/>
      <c r="E4" s="236"/>
      <c r="F4" s="236"/>
      <c r="G4" s="236"/>
      <c r="H4" s="236"/>
      <c r="I4" s="236"/>
      <c r="J4" s="236"/>
      <c r="K4" s="236"/>
      <c r="L4" s="236"/>
      <c r="M4" s="236"/>
      <c r="N4" s="237"/>
    </row>
    <row r="5" spans="1:14" ht="57.75" customHeight="1" x14ac:dyDescent="0.25">
      <c r="B5" s="297" t="s">
        <v>1513</v>
      </c>
      <c r="C5" s="297"/>
      <c r="D5" s="297"/>
      <c r="E5" s="297"/>
      <c r="F5" s="297"/>
      <c r="G5" s="297"/>
      <c r="H5" s="297"/>
      <c r="I5" s="297"/>
      <c r="J5" s="297"/>
      <c r="K5" s="297"/>
      <c r="L5" s="297"/>
      <c r="M5" s="52"/>
      <c r="N5" s="10"/>
    </row>
    <row r="6" spans="1:14" ht="28.5" customHeight="1" thickBot="1" x14ac:dyDescent="0.3">
      <c r="B6" s="238" t="str">
        <f>CONCATENATE(COUNTIF(A10:A36,"producto")," PRODUCTOS")</f>
        <v>3 PRODUCTOS</v>
      </c>
      <c r="C6" s="238"/>
      <c r="D6" s="238"/>
      <c r="E6" s="238"/>
      <c r="F6" s="238"/>
      <c r="G6" s="238"/>
      <c r="H6" s="238"/>
      <c r="I6" s="238"/>
      <c r="J6" s="238"/>
      <c r="K6" s="238"/>
      <c r="L6" s="238"/>
      <c r="M6" s="238"/>
      <c r="N6" s="238"/>
    </row>
    <row r="7" spans="1:14" ht="32.25" customHeight="1" thickBot="1" x14ac:dyDescent="0.3">
      <c r="B7" s="294" t="s">
        <v>15</v>
      </c>
      <c r="C7" s="295"/>
      <c r="D7" s="295"/>
      <c r="E7" s="295"/>
      <c r="F7" s="295"/>
      <c r="G7" s="295"/>
      <c r="H7" s="295"/>
      <c r="I7" s="295"/>
      <c r="J7" s="295"/>
      <c r="K7" s="295"/>
      <c r="L7" s="295"/>
      <c r="M7" s="295"/>
      <c r="N7" s="296"/>
    </row>
    <row r="8" spans="1:14" ht="16.5" hidden="1" customHeight="1" thickBot="1" x14ac:dyDescent="0.3">
      <c r="B8" s="282" t="s">
        <v>8</v>
      </c>
      <c r="C8" s="283"/>
      <c r="D8" s="284"/>
      <c r="E8" s="72"/>
      <c r="F8" s="72"/>
      <c r="G8" s="285"/>
      <c r="H8" s="286"/>
      <c r="I8" s="286"/>
      <c r="J8" s="286"/>
      <c r="K8" s="286"/>
      <c r="L8" s="286"/>
      <c r="M8" s="286"/>
      <c r="N8" s="287"/>
    </row>
    <row r="9" spans="1:14" ht="48" customHeight="1" thickBot="1" x14ac:dyDescent="0.3">
      <c r="B9" s="77" t="s">
        <v>484</v>
      </c>
      <c r="C9" s="79" t="s">
        <v>1547</v>
      </c>
      <c r="D9" s="79" t="s">
        <v>0</v>
      </c>
      <c r="E9" s="79" t="s">
        <v>1494</v>
      </c>
      <c r="F9" s="79" t="s">
        <v>1550</v>
      </c>
      <c r="G9" s="79" t="s">
        <v>1</v>
      </c>
      <c r="H9" s="79" t="s">
        <v>2</v>
      </c>
      <c r="I9" s="79" t="s">
        <v>3</v>
      </c>
      <c r="J9" s="79" t="s">
        <v>4</v>
      </c>
      <c r="K9" s="80" t="s">
        <v>5</v>
      </c>
      <c r="L9" s="80" t="s">
        <v>6</v>
      </c>
      <c r="M9" s="82" t="s">
        <v>1548</v>
      </c>
      <c r="N9" s="81" t="s">
        <v>7</v>
      </c>
    </row>
    <row r="10" spans="1:14" s="12" customFormat="1" ht="25.5" x14ac:dyDescent="0.25">
      <c r="A10" s="5" t="str">
        <f>VLOOKUP(B10,'Plantilla publicacion'!$A$3:$B$490,2,0)</f>
        <v>Producto</v>
      </c>
      <c r="B10" s="101" t="s">
        <v>523</v>
      </c>
      <c r="C10" s="199" t="str">
        <f>VLOOKUP(B10,'Plantilla publicacion'!$A$3:$R$490,17,0)</f>
        <v>PND - 5-31-5-b- Convergencia regional - Entidades públicas territoriales y nacionales fortalecidas / PES - Transformación Institucional</v>
      </c>
      <c r="D10" s="199" t="str">
        <f>VLOOKUP(B10,'Plantilla publicacion'!$A$3:$M$505,6,0)</f>
        <v>60-Fortalecer el Sistema Integral de Gestión Institucional en el marco del Modelo Integrado de Planeación y gestión para mejorar la prestación del servicio.</v>
      </c>
      <c r="E10" s="199" t="str">
        <f>VLOOKUP(B10,'Plantilla publicacion'!$A$3:$O$490,14,0)</f>
        <v>106-Cumplimiento de productos del PAI asociados a Fortalecer el Sistema Integral de Gestión Institucional para mejorar la prestación del servicio.</v>
      </c>
      <c r="F10" s="19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199" t="str">
        <f>VLOOKUP(B10,'Plantilla publicacion'!$A$3:$M$505,7,0)</f>
        <v>N/A</v>
      </c>
      <c r="H10" s="103" t="str">
        <f>VLOOKUP(B10,'Plantilla publicacion'!$A$3:$M$505,8,0)</f>
        <v>Plan Anual de Auditorías ejecutado y presentado al CICCI (actas del CICCI firmadas semestralmente por Superintendente y jefe OCI)</v>
      </c>
      <c r="I10" s="103">
        <f>VLOOKUP(B10,'Plantilla publicacion'!$A$3:$M$505,9,0)</f>
        <v>100</v>
      </c>
      <c r="J10" s="103" t="str">
        <f>VLOOKUP(B10,'Plantilla publicacion'!$A$3:$M$505,10,0)</f>
        <v>Porcentual</v>
      </c>
      <c r="K10" s="188" t="str">
        <f>VLOOKUP(B10,'Plantilla publicacion'!$A$3:$M$505,11,0)</f>
        <v>2025-01-02</v>
      </c>
      <c r="L10" s="188" t="str">
        <f>VLOOKUP(B10,'Plantilla publicacion'!$A$3:$M$505,12,0)</f>
        <v>2025-12-31</v>
      </c>
      <c r="M10" s="103">
        <f>IF(ISERROR(VLOOKUP(B10,'Plantilla publicacion'!$A$3:$P$490,16,0)),"NA",VLOOKUP(B10,'Plantilla publicacion'!$A$3:$P$490,16,0))</f>
        <v>0</v>
      </c>
      <c r="N10" s="104" t="str">
        <f>VLOOKUP(B10,'Plantilla publicacion'!$A$3:$M$505,13,0)</f>
        <v>50-OFICINA DE CONTROL INTERNO</v>
      </c>
    </row>
    <row r="11" spans="1:14" ht="51" x14ac:dyDescent="0.25">
      <c r="A11" s="13" t="str">
        <f>VLOOKUP(B11,'Plantilla publicacion'!$A$3:$B$490,2,0)</f>
        <v>Actividad propia</v>
      </c>
      <c r="B11" s="105" t="s">
        <v>527</v>
      </c>
      <c r="C11" s="200"/>
      <c r="D11" s="200">
        <f>VLOOKUP(B11,'Plantilla publicacion'!$A$3:$M$490,6,0)</f>
        <v>0</v>
      </c>
      <c r="E11" s="200"/>
      <c r="F11" s="200"/>
      <c r="G11" s="200" t="str">
        <f>VLOOKUP(B11,'Plantilla publicacion'!$A$3:$M$490,7,0)</f>
        <v>N/A</v>
      </c>
      <c r="H11" s="6" t="str">
        <f>VLOOKUP(B11,'Plantilla publicacion'!$A$3:$M$505,8,0)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publicacion'!$A$3:$M$505,9,0)</f>
        <v>100</v>
      </c>
      <c r="J11" s="6" t="str">
        <f>VLOOKUP(B11,'Plantilla publicacion'!$A$3:$M$505,10,0)</f>
        <v>Porcentual</v>
      </c>
      <c r="K11" s="7" t="str">
        <f>VLOOKUP(B11,'Plantilla publicacion'!$A$3:$M$505,11,0)</f>
        <v>2025-01-02</v>
      </c>
      <c r="L11" s="7" t="str">
        <f>VLOOKUP(B11,'Plantilla publicacion'!$A$3:$M$505,12,0)</f>
        <v>2025-12-31</v>
      </c>
      <c r="M11" s="58"/>
      <c r="N11" s="106" t="str">
        <f>VLOOKUP(B11,'Plantilla publicacion'!$A$3:$M$505,13,0)</f>
        <v>50-OFICINA DE CONTROL INTERNO</v>
      </c>
    </row>
    <row r="12" spans="1:14" ht="51.75" thickBot="1" x14ac:dyDescent="0.3">
      <c r="A12" s="13" t="str">
        <f>VLOOKUP(B12,'Plantilla publicacion'!$A$3:$B$490,2,0)</f>
        <v>Actividad propia</v>
      </c>
      <c r="B12" s="107" t="s">
        <v>528</v>
      </c>
      <c r="C12" s="201"/>
      <c r="D12" s="201">
        <f>VLOOKUP(B12,'Plantilla publicacion'!$A$3:$M$490,6,0)</f>
        <v>0</v>
      </c>
      <c r="E12" s="201"/>
      <c r="F12" s="201"/>
      <c r="G12" s="201" t="str">
        <f>VLOOKUP(B12,'Plantilla publicacion'!$A$3:$M$490,7,0)</f>
        <v>N/A</v>
      </c>
      <c r="H12" s="109" t="str">
        <f>VLOOKUP(B12,'Plantilla publicacion'!$A$3:$M$505,8,0)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9">
        <f>VLOOKUP(B12,'Plantilla publicacion'!$A$3:$M$505,9,0)</f>
        <v>2</v>
      </c>
      <c r="J12" s="109" t="str">
        <f>VLOOKUP(B12,'Plantilla publicacion'!$A$3:$M$505,10,0)</f>
        <v>Númerica</v>
      </c>
      <c r="K12" s="110" t="str">
        <f>VLOOKUP(B12,'Plantilla publicacion'!$A$3:$M$505,11,0)</f>
        <v>2025-06-03</v>
      </c>
      <c r="L12" s="110" t="str">
        <f>VLOOKUP(B12,'Plantilla publicacion'!$A$3:$M$505,12,0)</f>
        <v>2025-12-31</v>
      </c>
      <c r="M12" s="111"/>
      <c r="N12" s="112" t="str">
        <f>VLOOKUP(B12,'Plantilla publicacion'!$A$3:$M$505,13,0)</f>
        <v>50-OFICINA DE CONTROL INTERNO</v>
      </c>
    </row>
    <row r="13" spans="1:14" s="12" customFormat="1" ht="38.25" x14ac:dyDescent="0.25">
      <c r="A13" s="5" t="str">
        <f>VLOOKUP(B13,'Plantilla publicacion'!$A$3:$B$490,2,0)</f>
        <v>Producto</v>
      </c>
      <c r="B13" s="15" t="s">
        <v>530</v>
      </c>
      <c r="C13" s="200" t="str">
        <f>VLOOKUP(B13,'Plantilla publicacion'!$A$3:$R$490,17,0)</f>
        <v>PND - 5-31-5-b- Convergencia regional - Entidades públicas territoriales y nacionales fortalecidas / PES - Transformación Institucional</v>
      </c>
      <c r="D13" s="200" t="str">
        <f>VLOOKUP(B13,'Plantilla publicacion'!$A$3:$M$505,6,0)</f>
        <v>60-Fortalecer el Sistema Integral de Gestión Institucional en el marco del Modelo Integrado de Planeación y gestión para mejorar la prestación del servicio.</v>
      </c>
      <c r="E13" s="200" t="str">
        <f>VLOOKUP(B13,'Plantilla publicacion'!$A$3:$O$490,14,0)</f>
        <v>106-Cumplimiento de productos del PAI asociados a Fortalecer el Sistema Integral de Gestión Institucional para mejorar la prestación del servicio.</v>
      </c>
      <c r="F13" s="200"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200" t="str">
        <f>VLOOKUP(B13,'Plantilla publicacion'!$A$3:$M$505,7,0)</f>
        <v>N/A</v>
      </c>
      <c r="H13" s="15" t="str">
        <f>VLOOKUP(B13,'Plantilla publicacion'!$A$3:$M$505,8,0)</f>
        <v>Seguimiento Planes de trabajo MIPG en el marco de la Política Control Interno, con seguimiento realizado y radicado ante la OAP  (Informe)Entregable: (Informes de seguimiento  a la implementación y actas del comité)</v>
      </c>
      <c r="I13" s="15">
        <f>VLOOKUP(B13,'Plantilla publicacion'!$A$3:$M$505,9,0)</f>
        <v>1</v>
      </c>
      <c r="J13" s="15" t="str">
        <f>VLOOKUP(B13,'Plantilla publicacion'!$A$3:$M$505,10,0)</f>
        <v>Númerica</v>
      </c>
      <c r="K13" s="187" t="str">
        <f>VLOOKUP(B13,'Plantilla publicacion'!$A$3:$M$505,11,0)</f>
        <v>2025-04-01</v>
      </c>
      <c r="L13" s="187" t="str">
        <f>VLOOKUP(B13,'Plantilla publicacion'!$A$3:$M$505,12,0)</f>
        <v>2025-07-31</v>
      </c>
      <c r="M13" s="141">
        <f>IF(ISERROR(VLOOKUP(B13,'Plantilla publicacion'!$A$3:$P$490,16,0)),"NA",VLOOKUP(B13,'Plantilla publicacion'!$A$3:$P$490,16,0))</f>
        <v>0</v>
      </c>
      <c r="N13" s="15" t="str">
        <f>VLOOKUP(B13,'Plantilla publicacion'!$A$3:$M$505,13,0)</f>
        <v>50-OFICINA DE CONTROL INTERNO</v>
      </c>
    </row>
    <row r="14" spans="1:14" ht="38.25" x14ac:dyDescent="0.25">
      <c r="A14" s="13" t="str">
        <f>VLOOKUP(B14,'Plantilla publicacion'!$A$3:$B$490,2,0)</f>
        <v>Actividad propia</v>
      </c>
      <c r="B14" s="6" t="s">
        <v>532</v>
      </c>
      <c r="C14" s="200"/>
      <c r="D14" s="200">
        <f>VLOOKUP(B14,'Plantilla publicacion'!$A$3:$M$490,6,0)</f>
        <v>0</v>
      </c>
      <c r="E14" s="200"/>
      <c r="F14" s="200"/>
      <c r="G14" s="200" t="str">
        <f>VLOOKUP(B14,'Plantilla publicacion'!$A$3:$M$490,7,0)</f>
        <v>N/A</v>
      </c>
      <c r="H14" s="6" t="str">
        <f>VLOOKUP(B14,'Plantilla publicacion'!$A$3:$M$505,8,0)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publicacion'!$A$3:$M$505,9,0)</f>
        <v>1</v>
      </c>
      <c r="J14" s="6" t="str">
        <f>VLOOKUP(B14,'Plantilla publicacion'!$A$3:$M$505,10,0)</f>
        <v>Númerica</v>
      </c>
      <c r="K14" s="7" t="str">
        <f>VLOOKUP(B14,'Plantilla publicacion'!$A$3:$M$505,11,0)</f>
        <v>2025-04-01</v>
      </c>
      <c r="L14" s="7" t="str">
        <f>VLOOKUP(B14,'Plantilla publicacion'!$A$3:$M$505,12,0)</f>
        <v>2025-07-31</v>
      </c>
      <c r="M14" s="58"/>
      <c r="N14" s="17" t="str">
        <f>VLOOKUP(B14,'Plantilla publicacion'!$A$3:$M$505,13,0)</f>
        <v>50-OFICINA DE CONTROL INTERNO</v>
      </c>
    </row>
    <row r="15" spans="1:14" ht="26.25" thickBot="1" x14ac:dyDescent="0.3">
      <c r="A15" s="13" t="str">
        <f>VLOOKUP(B15,'Plantilla publicacion'!$A$3:$B$490,2,0)</f>
        <v>Actividad propia</v>
      </c>
      <c r="B15" s="11" t="s">
        <v>533</v>
      </c>
      <c r="C15" s="200"/>
      <c r="D15" s="200">
        <f>VLOOKUP(B15,'Plantilla publicacion'!$A$3:$M$490,6,0)</f>
        <v>0</v>
      </c>
      <c r="E15" s="200"/>
      <c r="F15" s="200"/>
      <c r="G15" s="200" t="str">
        <f>VLOOKUP(B15,'Plantilla publicacion'!$A$3:$M$490,7,0)</f>
        <v>N/A</v>
      </c>
      <c r="H15" s="11" t="str">
        <f>VLOOKUP(B15,'Plantilla publicacion'!$A$3:$M$505,8,0)</f>
        <v>Elaborar y presentar al Comité Institucional de Gestión y Desempeño el informe de seguimiento a la implementación del MIPG (Actas de CIGD)</v>
      </c>
      <c r="I15" s="11">
        <f>VLOOKUP(B15,'Plantilla publicacion'!$A$3:$M$505,9,0)</f>
        <v>1</v>
      </c>
      <c r="J15" s="11" t="str">
        <f>VLOOKUP(B15,'Plantilla publicacion'!$A$3:$M$505,10,0)</f>
        <v>Númerica</v>
      </c>
      <c r="K15" s="113" t="str">
        <f>VLOOKUP(B15,'Plantilla publicacion'!$A$3:$M$505,11,0)</f>
        <v>2025-04-01</v>
      </c>
      <c r="L15" s="113" t="str">
        <f>VLOOKUP(B15,'Plantilla publicacion'!$A$3:$M$505,12,0)</f>
        <v>2025-07-31</v>
      </c>
      <c r="M15" s="114"/>
      <c r="N15" s="115" t="str">
        <f>VLOOKUP(B15,'Plantilla publicacion'!$A$3:$M$505,13,0)</f>
        <v>50-OFICINA DE CONTROL INTERNO</v>
      </c>
    </row>
    <row r="16" spans="1:14" s="12" customFormat="1" ht="25.5" x14ac:dyDescent="0.25">
      <c r="A16" s="5" t="str">
        <f>VLOOKUP(B16,'Plantilla publicacion'!$A$3:$B$490,2,0)</f>
        <v>Producto</v>
      </c>
      <c r="B16" s="101" t="s">
        <v>534</v>
      </c>
      <c r="C16" s="199" t="str">
        <f>VLOOKUP(B16,'Plantilla publicacion'!$A$3:$R$490,17,0)</f>
        <v>PND - 5-31-5-b- Convergencia regional - Entidades públicas territoriales y nacionales fortalecidas / PES - Transformación Institucional</v>
      </c>
      <c r="D16" s="199" t="str">
        <f>VLOOKUP(B16,'Plantilla publicacion'!$A$3:$M$505,6,0)</f>
        <v>60-Fortalecer el Sistema Integral de Gestión Institucional en el marco del Modelo Integrado de Planeación y gestión para mejorar la prestación del servicio.</v>
      </c>
      <c r="E16" s="199" t="str">
        <f>VLOOKUP(B16,'Plantilla publicacion'!$A$3:$O$490,14,0)</f>
        <v>106-Cumplimiento de productos del PAI asociados a Fortalecer el Sistema Integral de Gestión Institucional para mejorar la prestación del servicio.</v>
      </c>
      <c r="F16" s="199"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199" t="str">
        <f>VLOOKUP(B16,'Plantilla publicacion'!$A$3:$M$505,7,0)</f>
        <v>N/A</v>
      </c>
      <c r="H16" s="103" t="str">
        <f>VLOOKUP(B16,'Plantilla publicacion'!$A$3:$M$505,8,0)</f>
        <v>Objetivos estratégicos y orientaciones PND, evaluados frente a la planeación 2025 y el PES (Informe elaborado y enviado a Despacho y OAP/memorando o correo)</v>
      </c>
      <c r="I16" s="103">
        <f>VLOOKUP(B16,'Plantilla publicacion'!$A$3:$M$505,9,0)</f>
        <v>1</v>
      </c>
      <c r="J16" s="103" t="str">
        <f>VLOOKUP(B16,'Plantilla publicacion'!$A$3:$M$505,10,0)</f>
        <v>Númerica</v>
      </c>
      <c r="K16" s="188" t="str">
        <f>VLOOKUP(B16,'Plantilla publicacion'!$A$3:$M$505,11,0)</f>
        <v>2025-02-19</v>
      </c>
      <c r="L16" s="188" t="str">
        <f>VLOOKUP(B16,'Plantilla publicacion'!$A$3:$M$505,12,0)</f>
        <v>2025-08-04</v>
      </c>
      <c r="M16" s="103">
        <f>IF(ISERROR(VLOOKUP(B16,'Plantilla publicacion'!$A$3:$P$490,16,0)),"NA",VLOOKUP(B16,'Plantilla publicacion'!$A$3:$P$490,16,0))</f>
        <v>0</v>
      </c>
      <c r="N16" s="104" t="str">
        <f>VLOOKUP(B16,'Plantilla publicacion'!$A$3:$M$505,13,0)</f>
        <v>50-OFICINA DE CONTROL INTERNO</v>
      </c>
    </row>
    <row r="17" spans="1:14" ht="38.25" x14ac:dyDescent="0.25">
      <c r="A17" s="13" t="str">
        <f>VLOOKUP(B17,'Plantilla publicacion'!$A$3:$B$490,2,0)</f>
        <v>Actividad propia</v>
      </c>
      <c r="B17" s="105" t="s">
        <v>536</v>
      </c>
      <c r="C17" s="200"/>
      <c r="D17" s="200">
        <f>VLOOKUP(B17,'Plantilla publicacion'!$A$3:$M$490,6,0)</f>
        <v>0</v>
      </c>
      <c r="E17" s="200"/>
      <c r="F17" s="200"/>
      <c r="G17" s="200"/>
      <c r="H17" s="6" t="str">
        <f>VLOOKUP(B17,'Plantilla publicacion'!$A$3:$M$505,8,0)</f>
        <v>Evaluar el cumplimiento de compromisos que la Superintendencia  tiene en el Plan Estratégico Sectorial frente a los objetivos estratégicos del ministerio (informe con los resultados de la evaluación elaborado)</v>
      </c>
      <c r="I17" s="6">
        <f>VLOOKUP(B17,'Plantilla publicacion'!$A$3:$M$505,9,0)</f>
        <v>1</v>
      </c>
      <c r="J17" s="6" t="str">
        <f>VLOOKUP(B17,'Plantilla publicacion'!$A$3:$M$505,10,0)</f>
        <v>Númerica</v>
      </c>
      <c r="K17" s="7" t="str">
        <f>VLOOKUP(B17,'Plantilla publicacion'!$A$3:$M$505,11,0)</f>
        <v>2025-02-19</v>
      </c>
      <c r="L17" s="7" t="str">
        <f>VLOOKUP(B17,'Plantilla publicacion'!$A$3:$M$505,12,0)</f>
        <v>2025-08-04</v>
      </c>
      <c r="M17" s="58"/>
      <c r="N17" s="106" t="str">
        <f>VLOOKUP(B17,'Plantilla publicacion'!$A$3:$M$505,13,0)</f>
        <v>50-OFICINA DE CONTROL INTERNO</v>
      </c>
    </row>
    <row r="18" spans="1:14" ht="26.25" thickBot="1" x14ac:dyDescent="0.3">
      <c r="A18" s="13" t="str">
        <f>VLOOKUP(B18,'Plantilla publicacion'!$A$3:$B$490,2,0)</f>
        <v>Actividad propia</v>
      </c>
      <c r="B18" s="107" t="s">
        <v>539</v>
      </c>
      <c r="C18" s="201"/>
      <c r="D18" s="201">
        <f>VLOOKUP(B18,'Plantilla publicacion'!$A$3:$M$490,6,0)</f>
        <v>0</v>
      </c>
      <c r="E18" s="201"/>
      <c r="F18" s="201"/>
      <c r="G18" s="201"/>
      <c r="H18" s="109" t="str">
        <f>VLOOKUP(B18,'Plantilla publicacion'!$A$3:$M$505,8,0)</f>
        <v>Elaborar y radicar ante los responsables, el informe. (informe con los resultados de la evaluación elaborado y radicado al Superintendente y OAP / Correo-Memorando)</v>
      </c>
      <c r="I18" s="109">
        <f>VLOOKUP(B18,'Plantilla publicacion'!$A$3:$M$505,9,0)</f>
        <v>1</v>
      </c>
      <c r="J18" s="109" t="str">
        <f>VLOOKUP(B18,'Plantilla publicacion'!$A$3:$M$505,10,0)</f>
        <v>Númerica</v>
      </c>
      <c r="K18" s="110" t="str">
        <f>VLOOKUP(B18,'Plantilla publicacion'!$A$3:$M$505,11,0)</f>
        <v>2025-02-19</v>
      </c>
      <c r="L18" s="110" t="str">
        <f>VLOOKUP(B18,'Plantilla publicacion'!$A$3:$M$505,12,0)</f>
        <v>2025-08-04</v>
      </c>
      <c r="M18" s="111"/>
      <c r="N18" s="112" t="str">
        <f>VLOOKUP(B18,'Plantilla publicacion'!$A$3:$M$505,13,0)</f>
        <v>50-OFICINA DE CONTROL INTERNO</v>
      </c>
    </row>
  </sheetData>
  <autoFilter ref="A9:N18" xr:uid="{5AD4A8B9-DA5F-4133-BA0D-1F60F10F51BC}"/>
  <mergeCells count="23">
    <mergeCell ref="B8:D8"/>
    <mergeCell ref="G8:N8"/>
    <mergeCell ref="B1:G3"/>
    <mergeCell ref="H1:N3"/>
    <mergeCell ref="B4:N4"/>
    <mergeCell ref="B6:N6"/>
    <mergeCell ref="B7:N7"/>
    <mergeCell ref="B5:L5"/>
    <mergeCell ref="C10:C12"/>
    <mergeCell ref="G10:G12"/>
    <mergeCell ref="F10:F12"/>
    <mergeCell ref="E10:E12"/>
    <mergeCell ref="D10:D12"/>
    <mergeCell ref="C13:C15"/>
    <mergeCell ref="D13:D15"/>
    <mergeCell ref="E13:E15"/>
    <mergeCell ref="F13:F15"/>
    <mergeCell ref="G13:G15"/>
    <mergeCell ref="G16:G18"/>
    <mergeCell ref="F16:F18"/>
    <mergeCell ref="E16:E18"/>
    <mergeCell ref="D16:D18"/>
    <mergeCell ref="C16:C18"/>
  </mergeCells>
  <conditionalFormatting sqref="H14:N15 H11:N12 H17:N18">
    <cfRule type="cellIs" dxfId="17" priority="34" operator="equal">
      <formula>0</formula>
    </cfRule>
  </conditionalFormatting>
  <conditionalFormatting sqref="A11:A12 A14:A15 N10:XFD10 N13:XFD13 A16:XFD16 A17:A18">
    <cfRule type="cellIs" dxfId="16" priority="33" operator="equal">
      <formula>0</formula>
    </cfRule>
  </conditionalFormatting>
  <conditionalFormatting sqref="B6:N6">
    <cfRule type="cellIs" dxfId="15" priority="32" operator="equal">
      <formula>0</formula>
    </cfRule>
  </conditionalFormatting>
  <conditionalFormatting sqref="A10:B10 H10:L10">
    <cfRule type="cellIs" dxfId="14" priority="31" operator="equal">
      <formula>0</formula>
    </cfRule>
  </conditionalFormatting>
  <conditionalFormatting sqref="A13:B13 H13:L13">
    <cfRule type="cellIs" dxfId="13" priority="30" operator="equal">
      <formula>0</formula>
    </cfRule>
  </conditionalFormatting>
  <conditionalFormatting sqref="A9:XFD9">
    <cfRule type="cellIs" dxfId="12" priority="21" operator="equal">
      <formula>0</formula>
    </cfRule>
  </conditionalFormatting>
  <conditionalFormatting sqref="C10">
    <cfRule type="cellIs" dxfId="11" priority="17" operator="equal">
      <formula>0</formula>
    </cfRule>
  </conditionalFormatting>
  <conditionalFormatting sqref="G10">
    <cfRule type="cellIs" dxfId="10" priority="16" operator="equal">
      <formula>0</formula>
    </cfRule>
  </conditionalFormatting>
  <conditionalFormatting sqref="F10">
    <cfRule type="cellIs" dxfId="9" priority="15" operator="equal">
      <formula>0</formula>
    </cfRule>
  </conditionalFormatting>
  <conditionalFormatting sqref="E10">
    <cfRule type="cellIs" dxfId="8" priority="14" operator="equal">
      <formula>0</formula>
    </cfRule>
  </conditionalFormatting>
  <conditionalFormatting sqref="D10">
    <cfRule type="cellIs" dxfId="7" priority="13" operator="equal">
      <formula>0</formula>
    </cfRule>
  </conditionalFormatting>
  <conditionalFormatting sqref="C13">
    <cfRule type="cellIs" dxfId="6" priority="12" operator="equal">
      <formula>0</formula>
    </cfRule>
  </conditionalFormatting>
  <conditionalFormatting sqref="D13">
    <cfRule type="cellIs" dxfId="5" priority="11" operator="equal">
      <formula>0</formula>
    </cfRule>
  </conditionalFormatting>
  <conditionalFormatting sqref="E13">
    <cfRule type="cellIs" dxfId="4" priority="10" operator="equal">
      <formula>0</formula>
    </cfRule>
  </conditionalFormatting>
  <conditionalFormatting sqref="F13">
    <cfRule type="cellIs" dxfId="3" priority="9" operator="equal">
      <formula>0</formula>
    </cfRule>
  </conditionalFormatting>
  <conditionalFormatting sqref="G13">
    <cfRule type="cellIs" dxfId="2" priority="8" operator="equal">
      <formula>0</formula>
    </cfRule>
  </conditionalFormatting>
  <conditionalFormatting sqref="M13">
    <cfRule type="cellIs" dxfId="1" priority="6" operator="equal">
      <formula>0</formula>
    </cfRule>
  </conditionalFormatting>
  <conditionalFormatting sqref="M10">
    <cfRule type="cellIs" dxfId="0" priority="4"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C10 C13 C16" xr:uid="{2A684977-8470-4A36-93A4-3B25231484CE}">
      <formula1>politicas</formula1>
    </dataValidation>
    <dataValidation type="list" allowBlank="1" showInputMessage="1" showErrorMessage="1" sqref="N10:N18" xr:uid="{0205168F-4B56-4A77-8409-9E48DD98B670}">
      <formula1>area</formula1>
    </dataValidation>
    <dataValidation type="list" allowBlank="1" showErrorMessage="1" sqref="J10:J18" xr:uid="{AA4247F2-E880-4E05-9771-0907D98FFE79}">
      <formula1>"1-Númerica,2-Porcentual"</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PAI 2025 Consolidado</vt:lpstr>
      <vt:lpstr>Plantilla publicacion</vt:lpstr>
      <vt:lpstr>Convenciones</vt:lpstr>
      <vt:lpstr>PAI 2025 GPS rempl2)</vt:lpstr>
      <vt:lpstr>Plan de acci�n consolidado 2025</vt:lpstr>
      <vt:lpstr>'Dimensión 3-Gestión con Valor'!Área_de_impresión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2025-08-13T20:29:48Z</dcterms:modified>
</cp:coreProperties>
</file>