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zpena\Documents\MINISTERIO INFORMES\2015\"/>
    </mc:Choice>
  </mc:AlternateContent>
  <bookViews>
    <workbookView xWindow="0" yWindow="0" windowWidth="28800" windowHeight="12435"/>
  </bookViews>
  <sheets>
    <sheet name="EJECU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35" i="1" l="1"/>
  <c r="H35" i="1"/>
  <c r="I35" i="1" s="1"/>
  <c r="F35" i="1"/>
  <c r="G35" i="1" s="1"/>
  <c r="E35" i="1"/>
  <c r="D35" i="1"/>
  <c r="C35" i="1"/>
  <c r="B35" i="1"/>
  <c r="J34" i="1"/>
  <c r="H34" i="1"/>
  <c r="F34" i="1"/>
  <c r="G34" i="1" s="1"/>
  <c r="E34" i="1"/>
  <c r="I34" i="1" s="1"/>
  <c r="D34" i="1"/>
  <c r="C34" i="1"/>
  <c r="B34" i="1"/>
  <c r="J33" i="1"/>
  <c r="H33" i="1"/>
  <c r="I33" i="1" s="1"/>
  <c r="F33" i="1"/>
  <c r="G33" i="1" s="1"/>
  <c r="E33" i="1"/>
  <c r="D33" i="1"/>
  <c r="C33" i="1"/>
  <c r="B33" i="1"/>
  <c r="J32" i="1"/>
  <c r="H32" i="1"/>
  <c r="I32" i="1" s="1"/>
  <c r="G32" i="1"/>
  <c r="F32" i="1"/>
  <c r="E32" i="1"/>
  <c r="D32" i="1"/>
  <c r="C32" i="1"/>
  <c r="B32" i="1"/>
  <c r="J31" i="1"/>
  <c r="H31" i="1"/>
  <c r="I31" i="1" s="1"/>
  <c r="F31" i="1"/>
  <c r="G31" i="1" s="1"/>
  <c r="E31" i="1"/>
  <c r="D31" i="1"/>
  <c r="C31" i="1"/>
  <c r="B31" i="1"/>
  <c r="J30" i="1"/>
  <c r="H30" i="1"/>
  <c r="F30" i="1"/>
  <c r="G30" i="1" s="1"/>
  <c r="E30" i="1"/>
  <c r="I30" i="1" s="1"/>
  <c r="D30" i="1"/>
  <c r="C30" i="1"/>
  <c r="B30" i="1"/>
  <c r="J29" i="1"/>
  <c r="H29" i="1"/>
  <c r="I29" i="1" s="1"/>
  <c r="F29" i="1"/>
  <c r="G29" i="1" s="1"/>
  <c r="E29" i="1"/>
  <c r="D29" i="1"/>
  <c r="C29" i="1"/>
  <c r="B29" i="1"/>
  <c r="J28" i="1"/>
  <c r="H28" i="1"/>
  <c r="I28" i="1" s="1"/>
  <c r="G28" i="1"/>
  <c r="F28" i="1"/>
  <c r="E28" i="1"/>
  <c r="D28" i="1"/>
  <c r="C28" i="1"/>
  <c r="B28" i="1"/>
  <c r="J27" i="1"/>
  <c r="H27" i="1"/>
  <c r="H24" i="1" s="1"/>
  <c r="I24" i="1" s="1"/>
  <c r="F27" i="1"/>
  <c r="G27" i="1" s="1"/>
  <c r="E27" i="1"/>
  <c r="D27" i="1"/>
  <c r="D24" i="1" s="1"/>
  <c r="C27" i="1"/>
  <c r="B27" i="1"/>
  <c r="J26" i="1"/>
  <c r="H26" i="1"/>
  <c r="F26" i="1"/>
  <c r="G26" i="1" s="1"/>
  <c r="E26" i="1"/>
  <c r="E24" i="1" s="1"/>
  <c r="D26" i="1"/>
  <c r="C26" i="1"/>
  <c r="B26" i="1"/>
  <c r="J25" i="1"/>
  <c r="J24" i="1" s="1"/>
  <c r="H25" i="1"/>
  <c r="I25" i="1" s="1"/>
  <c r="F25" i="1"/>
  <c r="F24" i="1" s="1"/>
  <c r="G24" i="1" s="1"/>
  <c r="E25" i="1"/>
  <c r="D25" i="1"/>
  <c r="C25" i="1"/>
  <c r="B25" i="1"/>
  <c r="B24" i="1" s="1"/>
  <c r="C24" i="1"/>
  <c r="J23" i="1"/>
  <c r="H23" i="1"/>
  <c r="I23" i="1" s="1"/>
  <c r="F23" i="1"/>
  <c r="G23" i="1" s="1"/>
  <c r="E23" i="1"/>
  <c r="D23" i="1"/>
  <c r="C23" i="1"/>
  <c r="B23" i="1"/>
  <c r="J22" i="1"/>
  <c r="H22" i="1"/>
  <c r="F22" i="1"/>
  <c r="G22" i="1" s="1"/>
  <c r="E22" i="1"/>
  <c r="I22" i="1" s="1"/>
  <c r="D22" i="1"/>
  <c r="C22" i="1"/>
  <c r="B22" i="1"/>
  <c r="J21" i="1"/>
  <c r="H21" i="1"/>
  <c r="I21" i="1" s="1"/>
  <c r="F21" i="1"/>
  <c r="G21" i="1" s="1"/>
  <c r="E21" i="1"/>
  <c r="D21" i="1"/>
  <c r="C21" i="1"/>
  <c r="B21" i="1"/>
  <c r="J20" i="1"/>
  <c r="H20" i="1"/>
  <c r="I20" i="1" s="1"/>
  <c r="G20" i="1"/>
  <c r="F20" i="1"/>
  <c r="E20" i="1"/>
  <c r="D20" i="1"/>
  <c r="C20" i="1"/>
  <c r="B20" i="1"/>
  <c r="J19" i="1"/>
  <c r="H19" i="1"/>
  <c r="I19" i="1" s="1"/>
  <c r="F19" i="1"/>
  <c r="G19" i="1" s="1"/>
  <c r="E19" i="1"/>
  <c r="D19" i="1"/>
  <c r="D16" i="1" s="1"/>
  <c r="C19" i="1"/>
  <c r="B19" i="1"/>
  <c r="J18" i="1"/>
  <c r="H18" i="1"/>
  <c r="F18" i="1"/>
  <c r="G18" i="1" s="1"/>
  <c r="E18" i="1"/>
  <c r="I18" i="1" s="1"/>
  <c r="D18" i="1"/>
  <c r="C18" i="1"/>
  <c r="B18" i="1"/>
  <c r="J17" i="1"/>
  <c r="J16" i="1" s="1"/>
  <c r="H17" i="1"/>
  <c r="I17" i="1" s="1"/>
  <c r="F17" i="1"/>
  <c r="F16" i="1" s="1"/>
  <c r="E17" i="1"/>
  <c r="D17" i="1"/>
  <c r="C17" i="1"/>
  <c r="B17" i="1"/>
  <c r="B16" i="1" s="1"/>
  <c r="C16" i="1"/>
  <c r="J15" i="1"/>
  <c r="H15" i="1"/>
  <c r="H13" i="1" s="1"/>
  <c r="F15" i="1"/>
  <c r="G15" i="1" s="1"/>
  <c r="E15" i="1"/>
  <c r="D15" i="1"/>
  <c r="D13" i="1" s="1"/>
  <c r="C15" i="1"/>
  <c r="B15" i="1"/>
  <c r="J14" i="1"/>
  <c r="H14" i="1"/>
  <c r="F14" i="1"/>
  <c r="G14" i="1" s="1"/>
  <c r="E14" i="1"/>
  <c r="E13" i="1" s="1"/>
  <c r="D14" i="1"/>
  <c r="C14" i="1"/>
  <c r="B14" i="1"/>
  <c r="J13" i="1"/>
  <c r="F13" i="1"/>
  <c r="G13" i="1" s="1"/>
  <c r="C13" i="1"/>
  <c r="B13" i="1"/>
  <c r="J12" i="1"/>
  <c r="H12" i="1"/>
  <c r="I12" i="1" s="1"/>
  <c r="G12" i="1"/>
  <c r="F12" i="1"/>
  <c r="E12" i="1"/>
  <c r="D12" i="1"/>
  <c r="C12" i="1"/>
  <c r="B12" i="1"/>
  <c r="J11" i="1"/>
  <c r="H11" i="1"/>
  <c r="I11" i="1" s="1"/>
  <c r="F11" i="1"/>
  <c r="G11" i="1" s="1"/>
  <c r="E11" i="1"/>
  <c r="D11" i="1"/>
  <c r="C11" i="1"/>
  <c r="B11" i="1"/>
  <c r="J10" i="1"/>
  <c r="H10" i="1"/>
  <c r="F10" i="1"/>
  <c r="G10" i="1" s="1"/>
  <c r="E10" i="1"/>
  <c r="I10" i="1" s="1"/>
  <c r="D10" i="1"/>
  <c r="C10" i="1"/>
  <c r="B10" i="1"/>
  <c r="J9" i="1"/>
  <c r="H9" i="1"/>
  <c r="I9" i="1" s="1"/>
  <c r="F9" i="1"/>
  <c r="G9" i="1" s="1"/>
  <c r="E9" i="1"/>
  <c r="D9" i="1"/>
  <c r="C9" i="1"/>
  <c r="B9" i="1"/>
  <c r="J8" i="1"/>
  <c r="H8" i="1"/>
  <c r="I8" i="1" s="1"/>
  <c r="G8" i="1"/>
  <c r="F8" i="1"/>
  <c r="E8" i="1"/>
  <c r="D8" i="1"/>
  <c r="C8" i="1"/>
  <c r="C5" i="1" s="1"/>
  <c r="C4" i="1" s="1"/>
  <c r="C36" i="1" s="1"/>
  <c r="B8" i="1"/>
  <c r="J7" i="1"/>
  <c r="H7" i="1"/>
  <c r="H5" i="1" s="1"/>
  <c r="F7" i="1"/>
  <c r="G7" i="1" s="1"/>
  <c r="E7" i="1"/>
  <c r="D7" i="1"/>
  <c r="D5" i="1" s="1"/>
  <c r="C7" i="1"/>
  <c r="B7" i="1"/>
  <c r="J6" i="1"/>
  <c r="H6" i="1"/>
  <c r="F6" i="1"/>
  <c r="G6" i="1" s="1"/>
  <c r="E6" i="1"/>
  <c r="E5" i="1" s="1"/>
  <c r="D6" i="1"/>
  <c r="C6" i="1"/>
  <c r="B6" i="1"/>
  <c r="J5" i="1"/>
  <c r="F5" i="1"/>
  <c r="F4" i="1" s="1"/>
  <c r="B5" i="1"/>
  <c r="B4" i="1" s="1"/>
  <c r="B36" i="1" s="1"/>
  <c r="I5" i="1" l="1"/>
  <c r="F36" i="1"/>
  <c r="D4" i="1"/>
  <c r="D36" i="1" s="1"/>
  <c r="J4" i="1"/>
  <c r="J36" i="1" s="1"/>
  <c r="E4" i="1"/>
  <c r="E36" i="1" s="1"/>
  <c r="I13" i="1"/>
  <c r="I6" i="1"/>
  <c r="I14" i="1"/>
  <c r="I26" i="1"/>
  <c r="I15" i="1"/>
  <c r="H16" i="1"/>
  <c r="I16" i="1" s="1"/>
  <c r="G25" i="1"/>
  <c r="I27" i="1"/>
  <c r="E16" i="1"/>
  <c r="G16" i="1" s="1"/>
  <c r="G5" i="1"/>
  <c r="I7" i="1"/>
  <c r="G17" i="1"/>
  <c r="G4" i="1" l="1"/>
  <c r="G36" i="1"/>
  <c r="H4" i="1"/>
  <c r="I4" i="1" l="1"/>
  <c r="H36" i="1"/>
  <c r="I36" i="1" s="1"/>
</calcChain>
</file>

<file path=xl/sharedStrings.xml><?xml version="1.0" encoding="utf-8"?>
<sst xmlns="http://schemas.openxmlformats.org/spreadsheetml/2006/main" count="46" uniqueCount="46">
  <si>
    <t xml:space="preserve">SUPERINTENDENCIA DE INDUSTRIA Y COMERCIO EJECUCIÓN PRESUPUESTAL ENERO 2015   </t>
  </si>
  <si>
    <t>CONCEPTO</t>
  </si>
  <si>
    <t xml:space="preserve"> APR. INICIAL</t>
  </si>
  <si>
    <t>MODIFICACIONES</t>
  </si>
  <si>
    <t xml:space="preserve"> APR. VIGENTE</t>
  </si>
  <si>
    <t xml:space="preserve"> COMPROMISO</t>
  </si>
  <si>
    <t>% COMPROMISO</t>
  </si>
  <si>
    <t xml:space="preserve"> OBLIGACION</t>
  </si>
  <si>
    <t>% OBLIGADO</t>
  </si>
  <si>
    <t xml:space="preserve"> PAGOS</t>
  </si>
  <si>
    <t>ADICIÓN</t>
  </si>
  <si>
    <t>REDUCIÓN</t>
  </si>
  <si>
    <t>FUNCIONAMIENTO</t>
  </si>
  <si>
    <t>Gastos de Personal</t>
  </si>
  <si>
    <t>CONTRIBUCIONES INHERENTES A LA NOMINA SECTOR PRIVADO Y PUBLICO</t>
  </si>
  <si>
    <t>HORAS EXTRAS, DIAS FESTIVOS E INDEMNIZACION POR VACACIONES</t>
  </si>
  <si>
    <t>OTROS</t>
  </si>
  <si>
    <t>OTROS GASTOS PERSONALES - PREVIO CONCEPTO DGPPN</t>
  </si>
  <si>
    <t>PRIMA TECNICA</t>
  </si>
  <si>
    <t>SERVICIOS PERSONALES INDIRECTOS</t>
  </si>
  <si>
    <t>SUELDOS DE PERSONAL DE NOMINA</t>
  </si>
  <si>
    <t>Gastos Generales</t>
  </si>
  <si>
    <t>ADQUISICION DE BIENES Y SERVICIOS</t>
  </si>
  <si>
    <t>IMPUESTOS Y MULTAS</t>
  </si>
  <si>
    <t>Transferencias Corrientes</t>
  </si>
  <si>
    <t>APORTE PREVISION SOCIAL SERVICIOS MEDICOS</t>
  </si>
  <si>
    <t>CONVENCION DEL METRO - OFICINA INTERNACIONAL DE PESAS Y MEDIDAS - BIPM. LEY 1512 DE 2012</t>
  </si>
  <si>
    <t>CUOTA DE AUDITAJE CONTRANAL</t>
  </si>
  <si>
    <t>MESADAS PENSIONALES</t>
  </si>
  <si>
    <t>ORGANIZACION PARA LA COOPERACION Y EL DESARROLLO ECONOMICO OCDE-ARTICULO 47 LEY 1450 DE 2011</t>
  </si>
  <si>
    <t>PROVISION PARA GASTOS INSTITUCIONALES Y/O SECTORIALES CONTINGENTES - PREVIO CONCEPTO DGPPN</t>
  </si>
  <si>
    <t>SENTENCIAS Y CONCILIACIONES</t>
  </si>
  <si>
    <t>INVERSIÓN</t>
  </si>
  <si>
    <t>ADECUACION,DOTACION Y MANTENIMIENTO SEDE SIC.</t>
  </si>
  <si>
    <t>DIFUSIÓN E INCREMENTO DE LOS NIVELES DE EFICIENCIA EN LA ATENCIÓN DE TRÁMITES Y SERVICIOS EN MATERIA JURISDICCIONAL A NIVEL NACIONAL</t>
  </si>
  <si>
    <t>DIVULGACIÓN Y FORTALECIMIENTO DE LAS FUNCIONES DE PROTECCIÓN DE LA COMPETENCIA A NIVEL NACIONAL</t>
  </si>
  <si>
    <t>FORTALECIMIENTO DE LA RED NACIONAL DE PROTECCIÓN AL CONSUMIDOR EN COLOMBIA</t>
  </si>
  <si>
    <t>FORTALECIMIENTO DE LOS MECANISMOS PARA EJERCER CONTROL Y VIGILANCIA A LAS CÁMARAS DE COMERCIO Y COMERCIANTES A NIVEL NACIONAL</t>
  </si>
  <si>
    <t>FORTALECIMIENTO DEL CONTROL Y VIGILANCIA DE LA REGLAMENTACIÓN TÉCNICA, METROLÓGICA, DE HIDROCARBUROS Y PRECIOS EN EL TERRITORIO NACIONAL</t>
  </si>
  <si>
    <t>FORTALECIMIENTO DEL ESQUEMA DE CONTROL, VIGILANCIA Y DIVULGACIÓN DE LOS DERECHOS DEL CONSUMIDOR A NIVEL NACIONAL</t>
  </si>
  <si>
    <t>FORTALECIMIENTO RENOVACIÓN Y MANTENIMIENTO DE LAS TECNOLOGÍAS DE INFORMACIÓN Y DE LAS COMUNICACIONES DE LA SIC A NIVEL NACIONAL</t>
  </si>
  <si>
    <t>FORTALECIMIENTO Y MODERNIZACIÓN DEL SISTEMA DE ATENCIÓN AL CIUDADANO DE LA SIC A NIVEL NACIONAL</t>
  </si>
  <si>
    <t>IMPLEMENTACIÓN Y FORTALECIMIENTO DE LA SUPERVISIÓN A LA ACTIVIDAD DE ADMINISTRACIÓN DE DATOS PERSONALES EN EL ÁMBITO NACIONAL</t>
  </si>
  <si>
    <t>INCREMENTO DEL USO DEL SISTEMA DE PROPIEDAD INDUSTRIAL Y DE LA EFICIENCIA Y CALIDAD EN LOS PROCESOS DE LOS TRÁMITES Y SERVICIOS DE PROPIEDAD INDUSTRIAL A NIVEL NACIONAL</t>
  </si>
  <si>
    <t>Total general</t>
  </si>
  <si>
    <t xml:space="preserve"> Siif  31 de Enero de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</si>
</sst>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_-* #,##0_-;\-* #,##0_-;_-* &quot;-&quot;??_-;_-@_-"/>
    <numFmt numFmtId="165" formatCode="0.0%"/>
  </numFmts>
  <fonts count="9" x14ac:knownFonts="1"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name val="Arial"/>
      <family val="2"/>
    </font>
    <font>
      <sz val="11"/>
      <name val="Calibri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11"/>
      <name val="Calibri"/>
      <family val="2"/>
    </font>
    <font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" fillId="0" borderId="0"/>
  </cellStyleXfs>
  <cellXfs count="30">
    <xf numFmtId="0" fontId="0" fillId="0" borderId="0" xfId="0"/>
    <xf numFmtId="49" fontId="3" fillId="0" borderId="1" xfId="0" applyNumberFormat="1" applyFont="1" applyFill="1" applyBorder="1" applyAlignment="1">
      <alignment horizontal="center" wrapText="1"/>
    </xf>
    <xf numFmtId="0" fontId="4" fillId="0" borderId="0" xfId="0" applyFont="1" applyFill="1" applyBorder="1"/>
    <xf numFmtId="0" fontId="6" fillId="3" borderId="2" xfId="3" applyFont="1" applyFill="1" applyBorder="1" applyAlignment="1">
      <alignment wrapText="1"/>
    </xf>
    <xf numFmtId="164" fontId="5" fillId="3" borderId="2" xfId="1" applyNumberFormat="1" applyFont="1" applyFill="1" applyBorder="1"/>
    <xf numFmtId="165" fontId="5" fillId="3" borderId="2" xfId="2" applyNumberFormat="1" applyFont="1" applyFill="1" applyBorder="1"/>
    <xf numFmtId="10" fontId="5" fillId="3" borderId="2" xfId="2" applyNumberFormat="1" applyFont="1" applyFill="1" applyBorder="1"/>
    <xf numFmtId="0" fontId="7" fillId="3" borderId="0" xfId="0" applyFont="1" applyFill="1" applyBorder="1"/>
    <xf numFmtId="0" fontId="6" fillId="0" borderId="2" xfId="3" applyFont="1" applyFill="1" applyBorder="1" applyAlignment="1">
      <alignment wrapText="1"/>
    </xf>
    <xf numFmtId="164" fontId="5" fillId="0" borderId="2" xfId="1" applyNumberFormat="1" applyFont="1" applyFill="1" applyBorder="1"/>
    <xf numFmtId="165" fontId="5" fillId="0" borderId="2" xfId="2" applyNumberFormat="1" applyFont="1" applyFill="1" applyBorder="1"/>
    <xf numFmtId="10" fontId="5" fillId="0" borderId="2" xfId="2" applyNumberFormat="1" applyFont="1" applyFill="1" applyBorder="1"/>
    <xf numFmtId="0" fontId="7" fillId="0" borderId="0" xfId="0" applyFont="1" applyFill="1" applyBorder="1"/>
    <xf numFmtId="0" fontId="8" fillId="0" borderId="2" xfId="0" applyFont="1" applyFill="1" applyBorder="1"/>
    <xf numFmtId="164" fontId="8" fillId="0" borderId="2" xfId="1" applyNumberFormat="1" applyFont="1" applyFill="1" applyBorder="1"/>
    <xf numFmtId="165" fontId="8" fillId="0" borderId="2" xfId="2" applyNumberFormat="1" applyFont="1" applyFill="1" applyBorder="1"/>
    <xf numFmtId="10" fontId="8" fillId="0" borderId="2" xfId="2" applyNumberFormat="1" applyFont="1" applyFill="1" applyBorder="1"/>
    <xf numFmtId="0" fontId="7" fillId="2" borderId="0" xfId="0" applyFont="1" applyFill="1" applyBorder="1"/>
    <xf numFmtId="164" fontId="4" fillId="0" borderId="0" xfId="1" applyNumberFormat="1" applyFont="1" applyFill="1" applyBorder="1"/>
    <xf numFmtId="165" fontId="4" fillId="0" borderId="0" xfId="2" applyNumberFormat="1" applyFont="1" applyFill="1" applyBorder="1"/>
    <xf numFmtId="10" fontId="4" fillId="0" borderId="0" xfId="2" applyNumberFormat="1" applyFont="1" applyFill="1" applyBorder="1"/>
    <xf numFmtId="0" fontId="5" fillId="4" borderId="2" xfId="0" applyFont="1" applyFill="1" applyBorder="1" applyAlignment="1">
      <alignment horizontal="center" vertical="center"/>
    </xf>
    <xf numFmtId="164" fontId="5" fillId="4" borderId="2" xfId="1" applyNumberFormat="1" applyFont="1" applyFill="1" applyBorder="1" applyAlignment="1">
      <alignment horizontal="center" vertical="center"/>
    </xf>
    <xf numFmtId="165" fontId="5" fillId="4" borderId="2" xfId="2" applyNumberFormat="1" applyFont="1" applyFill="1" applyBorder="1" applyAlignment="1">
      <alignment horizontal="center" vertical="center"/>
    </xf>
    <xf numFmtId="10" fontId="5" fillId="4" borderId="2" xfId="2" applyNumberFormat="1" applyFont="1" applyFill="1" applyBorder="1" applyAlignment="1">
      <alignment horizontal="center" vertical="center"/>
    </xf>
    <xf numFmtId="164" fontId="5" fillId="4" borderId="2" xfId="1" applyNumberFormat="1" applyFont="1" applyFill="1" applyBorder="1" applyAlignment="1">
      <alignment horizontal="center" vertical="center"/>
    </xf>
    <xf numFmtId="0" fontId="5" fillId="4" borderId="2" xfId="0" applyFont="1" applyFill="1" applyBorder="1"/>
    <xf numFmtId="164" fontId="5" fillId="4" borderId="2" xfId="1" applyNumberFormat="1" applyFont="1" applyFill="1" applyBorder="1"/>
    <xf numFmtId="165" fontId="5" fillId="4" borderId="2" xfId="2" applyNumberFormat="1" applyFont="1" applyFill="1" applyBorder="1"/>
    <xf numFmtId="10" fontId="5" fillId="4" borderId="2" xfId="2" applyNumberFormat="1" applyFont="1" applyFill="1" applyBorder="1"/>
  </cellXfs>
  <cellStyles count="4">
    <cellStyle name="Millares" xfId="1" builtinId="3"/>
    <cellStyle name="Normal" xfId="0" builtinId="0"/>
    <cellStyle name="Normal 2" xfId="3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ejecuci&#243;n%20enero1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JECU (2)"/>
      <sheetName val="BASE INFORME"/>
      <sheetName val="METAS"/>
      <sheetName val="E-SIC (2)"/>
      <sheetName val="EJECU"/>
      <sheetName val="SUPER"/>
      <sheetName val="REP_EPG034_EjecucionPresupuesta"/>
      <sheetName val="METAS ADSIC"/>
    </sheetNames>
    <sheetDataSet>
      <sheetData sheetId="0"/>
      <sheetData sheetId="1">
        <row r="3">
          <cell r="A3" t="str">
            <v>Etiquetas de fila</v>
          </cell>
          <cell r="B3" t="str">
            <v>Suma de APR. INICIAL</v>
          </cell>
          <cell r="C3" t="str">
            <v>Suma de APR. VIGENTE</v>
          </cell>
          <cell r="D3" t="str">
            <v>Suma de COMPROMISO</v>
          </cell>
          <cell r="E3" t="str">
            <v>Suma de OBLIGACION</v>
          </cell>
          <cell r="F3" t="str">
            <v>Suma de PAGOS</v>
          </cell>
          <cell r="G3" t="str">
            <v>Suma de APR. ADICIONADA</v>
          </cell>
          <cell r="H3" t="str">
            <v>Suma de APR. REDUCIDA</v>
          </cell>
        </row>
        <row r="4">
          <cell r="A4" t="str">
            <v>A</v>
          </cell>
          <cell r="B4">
            <v>64994780000</v>
          </cell>
          <cell r="C4">
            <v>64994780000</v>
          </cell>
          <cell r="D4">
            <v>8638937671.4300003</v>
          </cell>
          <cell r="E4">
            <v>2151630583.0300002</v>
          </cell>
          <cell r="F4">
            <v>2093665836.03</v>
          </cell>
          <cell r="G4">
            <v>0</v>
          </cell>
          <cell r="H4">
            <v>0</v>
          </cell>
        </row>
        <row r="5">
          <cell r="A5" t="str">
            <v>1</v>
          </cell>
          <cell r="B5">
            <v>48870200000</v>
          </cell>
          <cell r="C5">
            <v>48870200000</v>
          </cell>
          <cell r="D5">
            <v>2184027542</v>
          </cell>
          <cell r="E5">
            <v>2027199542</v>
          </cell>
          <cell r="F5">
            <v>2027199542</v>
          </cell>
          <cell r="G5">
            <v>0</v>
          </cell>
          <cell r="H5">
            <v>0</v>
          </cell>
        </row>
        <row r="6">
          <cell r="A6" t="str">
            <v>(en blanco)</v>
          </cell>
          <cell r="B6">
            <v>48870200000</v>
          </cell>
          <cell r="C6">
            <v>48870200000</v>
          </cell>
          <cell r="D6">
            <v>2184027542</v>
          </cell>
          <cell r="E6">
            <v>2027199542</v>
          </cell>
          <cell r="F6">
            <v>2027199542</v>
          </cell>
          <cell r="G6">
            <v>0</v>
          </cell>
          <cell r="H6">
            <v>0</v>
          </cell>
        </row>
        <row r="7">
          <cell r="A7" t="str">
            <v>CONTRIBUCIONES INHERENTES A LA NOMINA SECTOR PRIVADO Y PUBLICO</v>
          </cell>
          <cell r="B7">
            <v>10835000000</v>
          </cell>
          <cell r="C7">
            <v>10835000000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</row>
        <row r="8">
          <cell r="A8" t="str">
            <v>HORAS EXTRAS, DIAS FESTIVOS E INDEMNIZACION POR VACACIONES</v>
          </cell>
          <cell r="B8">
            <v>456000000</v>
          </cell>
          <cell r="C8">
            <v>456000000</v>
          </cell>
          <cell r="D8">
            <v>7504756</v>
          </cell>
          <cell r="E8">
            <v>7504756</v>
          </cell>
          <cell r="F8">
            <v>7504756</v>
          </cell>
          <cell r="G8">
            <v>0</v>
          </cell>
          <cell r="H8">
            <v>0</v>
          </cell>
        </row>
        <row r="9">
          <cell r="A9" t="str">
            <v>OTROS</v>
          </cell>
          <cell r="B9">
            <v>21040000000</v>
          </cell>
          <cell r="C9">
            <v>21040000000</v>
          </cell>
          <cell r="D9">
            <v>938361098</v>
          </cell>
          <cell r="E9">
            <v>938361098</v>
          </cell>
          <cell r="F9">
            <v>938361098</v>
          </cell>
          <cell r="G9">
            <v>0</v>
          </cell>
          <cell r="H9">
            <v>0</v>
          </cell>
        </row>
        <row r="10">
          <cell r="A10" t="str">
            <v>OTROS GASTOS PERSONALES - PREVIO CONCEPTO DGPPN</v>
          </cell>
          <cell r="B10">
            <v>1440000000</v>
          </cell>
          <cell r="C10">
            <v>1440000000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</row>
        <row r="11">
          <cell r="A11" t="str">
            <v>PRIMA TECNICA</v>
          </cell>
          <cell r="B11">
            <v>1006000000</v>
          </cell>
          <cell r="C11">
            <v>1006000000</v>
          </cell>
          <cell r="D11">
            <v>60111826</v>
          </cell>
          <cell r="E11">
            <v>60111826</v>
          </cell>
          <cell r="F11">
            <v>60111826</v>
          </cell>
          <cell r="G11">
            <v>0</v>
          </cell>
          <cell r="H11">
            <v>0</v>
          </cell>
        </row>
        <row r="12">
          <cell r="A12" t="str">
            <v>SERVICIOS PERSONALES INDIRECTOS</v>
          </cell>
          <cell r="B12">
            <v>250200000</v>
          </cell>
          <cell r="C12">
            <v>250200000</v>
          </cell>
          <cell r="D12">
            <v>156828000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</row>
        <row r="13">
          <cell r="A13" t="str">
            <v>SUELDOS DE PERSONAL DE NOMINA</v>
          </cell>
          <cell r="B13">
            <v>13843000000</v>
          </cell>
          <cell r="C13">
            <v>13843000000</v>
          </cell>
          <cell r="D13">
            <v>1021221862</v>
          </cell>
          <cell r="E13">
            <v>1021221862</v>
          </cell>
          <cell r="F13">
            <v>1021221862</v>
          </cell>
          <cell r="G13">
            <v>0</v>
          </cell>
          <cell r="H13">
            <v>0</v>
          </cell>
        </row>
        <row r="14">
          <cell r="A14" t="str">
            <v>2</v>
          </cell>
          <cell r="B14">
            <v>9916380000</v>
          </cell>
          <cell r="C14">
            <v>9916380000</v>
          </cell>
          <cell r="D14">
            <v>6435134012.3999996</v>
          </cell>
          <cell r="E14">
            <v>104714264</v>
          </cell>
          <cell r="F14">
            <v>46749517</v>
          </cell>
          <cell r="G14">
            <v>0</v>
          </cell>
          <cell r="H14">
            <v>0</v>
          </cell>
        </row>
        <row r="15">
          <cell r="A15" t="str">
            <v>(en blanco)</v>
          </cell>
          <cell r="B15">
            <v>9916380000</v>
          </cell>
          <cell r="C15">
            <v>9916380000</v>
          </cell>
          <cell r="D15">
            <v>6435134012.3999996</v>
          </cell>
          <cell r="E15">
            <v>104714264</v>
          </cell>
          <cell r="F15">
            <v>46749517</v>
          </cell>
          <cell r="G15">
            <v>0</v>
          </cell>
          <cell r="H15">
            <v>0</v>
          </cell>
        </row>
        <row r="16">
          <cell r="A16" t="str">
            <v>ADQUISICION DE BIENES Y SERVICIOS</v>
          </cell>
          <cell r="B16">
            <v>9874680000</v>
          </cell>
          <cell r="C16">
            <v>9874680000</v>
          </cell>
          <cell r="D16">
            <v>6435134012.3999996</v>
          </cell>
          <cell r="E16">
            <v>104714264</v>
          </cell>
          <cell r="F16">
            <v>46749517</v>
          </cell>
          <cell r="G16">
            <v>0</v>
          </cell>
          <cell r="H16">
            <v>0</v>
          </cell>
        </row>
        <row r="17">
          <cell r="A17" t="str">
            <v>IMPUESTOS Y MULTAS</v>
          </cell>
          <cell r="B17">
            <v>41700000</v>
          </cell>
          <cell r="C17">
            <v>41700000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A18" t="str">
            <v>3</v>
          </cell>
          <cell r="B18">
            <v>6208200000</v>
          </cell>
          <cell r="C18">
            <v>6208200000</v>
          </cell>
          <cell r="D18">
            <v>19776117.030000001</v>
          </cell>
          <cell r="E18">
            <v>19716777.030000001</v>
          </cell>
          <cell r="F18">
            <v>19716777.030000001</v>
          </cell>
          <cell r="G18">
            <v>0</v>
          </cell>
          <cell r="H18">
            <v>0</v>
          </cell>
        </row>
        <row r="19">
          <cell r="A19" t="str">
            <v>(en blanco)</v>
          </cell>
          <cell r="B19">
            <v>6208200000</v>
          </cell>
          <cell r="C19">
            <v>6208200000</v>
          </cell>
          <cell r="D19">
            <v>19776117.030000001</v>
          </cell>
          <cell r="E19">
            <v>19716777.030000001</v>
          </cell>
          <cell r="F19">
            <v>19716777.030000001</v>
          </cell>
          <cell r="G19">
            <v>0</v>
          </cell>
          <cell r="H19">
            <v>0</v>
          </cell>
        </row>
        <row r="20">
          <cell r="A20" t="str">
            <v>APORTE PREVISION SOCIAL SERVICIOS MEDICOS</v>
          </cell>
          <cell r="B20">
            <v>680800000</v>
          </cell>
          <cell r="C20">
            <v>680800000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A21" t="str">
            <v>CONVENCION DEL METRO - OFICINA INTERNACIONAL DE PESAS Y MEDIDAS - BIPM. LEY 1512 DE 2012</v>
          </cell>
          <cell r="B21">
            <v>154500000</v>
          </cell>
          <cell r="C21">
            <v>154500000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</row>
        <row r="22">
          <cell r="A22" t="str">
            <v>CUOTA DE AUDITAJE CONTRANAL</v>
          </cell>
          <cell r="B22">
            <v>193200000</v>
          </cell>
          <cell r="C22">
            <v>193200000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</row>
        <row r="23">
          <cell r="A23" t="str">
            <v>MESADAS PENSIONALES</v>
          </cell>
          <cell r="B23">
            <v>325200000</v>
          </cell>
          <cell r="C23">
            <v>325200000</v>
          </cell>
          <cell r="D23">
            <v>19776117.030000001</v>
          </cell>
          <cell r="E23">
            <v>19716777.030000001</v>
          </cell>
          <cell r="F23">
            <v>19716777.030000001</v>
          </cell>
          <cell r="G23">
            <v>0</v>
          </cell>
          <cell r="H23">
            <v>0</v>
          </cell>
        </row>
        <row r="24">
          <cell r="A24" t="str">
            <v>ORGANIZACION PARA LA COOPERACION Y EL DESARROLLO ECONOMICO OCDE-ARTICULO 47 LEY 1450 DE 2011</v>
          </cell>
          <cell r="B24">
            <v>154500000</v>
          </cell>
          <cell r="C24">
            <v>154500000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</row>
        <row r="25">
          <cell r="A25" t="str">
            <v>PROVISION PARA GASTOS INSTITUCIONALES Y/O SECTORIALES CONTINGENTES - PREVIO CONCEPTO DGPPN</v>
          </cell>
          <cell r="B25">
            <v>1500000000</v>
          </cell>
          <cell r="C25">
            <v>1500000000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</row>
        <row r="26">
          <cell r="A26" t="str">
            <v>SENTENCIAS Y CONCILIACIONES</v>
          </cell>
          <cell r="B26">
            <v>3200000000</v>
          </cell>
          <cell r="C26">
            <v>3200000000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</row>
        <row r="27">
          <cell r="A27" t="str">
            <v>C</v>
          </cell>
          <cell r="B27">
            <v>66031000000</v>
          </cell>
          <cell r="C27">
            <v>66031000000</v>
          </cell>
          <cell r="D27">
            <v>20858420098.98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</row>
        <row r="28">
          <cell r="A28" t="str">
            <v>123</v>
          </cell>
          <cell r="B28">
            <v>400000000</v>
          </cell>
          <cell r="C28">
            <v>400000000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A29" t="str">
            <v>(en blanco)</v>
          </cell>
          <cell r="B29">
            <v>400000000</v>
          </cell>
          <cell r="C29">
            <v>400000000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A30" t="str">
            <v>ADECUACION,DOTACION Y MANTENIMIENTO SEDE SIC.</v>
          </cell>
          <cell r="B30">
            <v>400000000</v>
          </cell>
          <cell r="C30">
            <v>400000000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A31" t="str">
            <v>520</v>
          </cell>
          <cell r="B31">
            <v>65631000000</v>
          </cell>
          <cell r="C31">
            <v>65631000000</v>
          </cell>
          <cell r="D31">
            <v>20858420098.98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A32" t="str">
            <v/>
          </cell>
          <cell r="B32">
            <v>65631000000</v>
          </cell>
          <cell r="C32">
            <v>65631000000</v>
          </cell>
          <cell r="D32">
            <v>20858420098.98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A33" t="str">
            <v>DIFUSIÓN E INCREMENTO DE LOS NIVELES DE EFICIENCIA EN LA ATENCIÓN DE TRÁMITES Y SERVICIOS EN MATERIA JURISDICCIONAL A NIVEL NACIONAL</v>
          </cell>
          <cell r="B33">
            <v>650000000</v>
          </cell>
          <cell r="C33">
            <v>650000000</v>
          </cell>
          <cell r="D33">
            <v>349200000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</row>
        <row r="34">
          <cell r="A34" t="str">
            <v>DIVULGACIÓN Y FORTALECIMIENTO DE LAS FUNCIONES DE PROTECCIÓN DE LA COMPETENCIA A NIVEL NACIONAL</v>
          </cell>
          <cell r="B34">
            <v>1150000000</v>
          </cell>
          <cell r="C34">
            <v>1150000000</v>
          </cell>
          <cell r="D34">
            <v>663253903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</row>
        <row r="35">
          <cell r="A35" t="str">
            <v>FORTALECIMIENTO DE LA RED NACIONAL DE PROTECCIÓN AL CONSUMIDOR EN COLOMBIA</v>
          </cell>
          <cell r="B35">
            <v>16200000000</v>
          </cell>
          <cell r="C35">
            <v>16200000000</v>
          </cell>
          <cell r="D35">
            <v>4216289994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</row>
        <row r="36">
          <cell r="A36" t="str">
            <v>FORTALECIMIENTO DE LOS MECANISMOS PARA EJERCER CONTROL Y VIGILANCIA A LAS CÁMARAS DE COMERCIO Y COMERCIANTES A NIVEL NACIONAL</v>
          </cell>
          <cell r="B36">
            <v>1400000000</v>
          </cell>
          <cell r="C36">
            <v>1400000000</v>
          </cell>
          <cell r="D36">
            <v>496506000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</row>
        <row r="37">
          <cell r="A37" t="str">
            <v>FORTALECIMIENTO DEL CONTROL Y VIGILANCIA DE LA REGLAMENTACIÓN TÉCNICA, METROLÓGICA, DE HIDROCARBUROS Y PRECIOS EN EL TERRITORIO NACIONAL</v>
          </cell>
          <cell r="B37">
            <v>3200000000</v>
          </cell>
          <cell r="C37">
            <v>3200000000</v>
          </cell>
          <cell r="D37">
            <v>1801910000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A38" t="str">
            <v>FORTALECIMIENTO DEL ESQUEMA DE CONTROL, VIGILANCIA Y DIVULGACIÓN DE LOS DERECHOS DEL CONSUMIDOR A NIVEL NACIONAL</v>
          </cell>
          <cell r="B38">
            <v>3700000000</v>
          </cell>
          <cell r="C38">
            <v>3700000000</v>
          </cell>
          <cell r="D38">
            <v>1561564000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A39" t="str">
            <v>FORTALECIMIENTO RENOVACIÓN Y MANTENIMIENTO DE LAS TECNOLOGÍAS DE INFORMACIÓN Y DE LAS COMUNICACIONES DE LA SIC A NIVEL NACIONAL</v>
          </cell>
          <cell r="B39">
            <v>19400000000</v>
          </cell>
          <cell r="C39">
            <v>19400000000</v>
          </cell>
          <cell r="D39">
            <v>3876911246.98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</row>
        <row r="40">
          <cell r="A40" t="str">
            <v>FORTALECIMIENTO Y MODERNIZACIÓN DEL SISTEMA DE ATENCIÓN AL CIUDADANO DE LA SIC A NIVEL NACIONAL</v>
          </cell>
          <cell r="B40">
            <v>11881000000</v>
          </cell>
          <cell r="C40">
            <v>11881000000</v>
          </cell>
          <cell r="D40">
            <v>4988104955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A41" t="str">
            <v>IMPLEMENTACIÓN Y FORTALECIMIENTO DE LA SUPERVISIÓN A LA ACTIVIDAD DE ADMINISTRACIÓN DE DATOS PERSONALES EN EL ÁMBITO NACIONAL</v>
          </cell>
          <cell r="B41">
            <v>750000000</v>
          </cell>
          <cell r="C41">
            <v>750000000</v>
          </cell>
          <cell r="D41">
            <v>566625000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</row>
        <row r="42">
          <cell r="A42" t="str">
            <v>INCREMENTO DEL USO DEL SISTEMA DE PROPIEDAD INDUSTRIAL Y DE LA EFICIENCIA Y CALIDAD EN LOS PROCESOS DE LOS TRÁMITES Y SERVICIOS DE PROPIEDAD INDUSTRIAL A NIVEL NACIONAL</v>
          </cell>
          <cell r="B42">
            <v>7300000000</v>
          </cell>
          <cell r="C42">
            <v>7300000000</v>
          </cell>
          <cell r="D42">
            <v>2338055000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</row>
        <row r="43">
          <cell r="A43" t="str">
            <v>Total general</v>
          </cell>
          <cell r="B43">
            <v>131025780000</v>
          </cell>
          <cell r="C43">
            <v>131025780000</v>
          </cell>
          <cell r="D43">
            <v>29497357770.41</v>
          </cell>
          <cell r="E43">
            <v>2151630583.0300002</v>
          </cell>
          <cell r="F43">
            <v>2093665836.03</v>
          </cell>
          <cell r="G43">
            <v>0</v>
          </cell>
          <cell r="H43">
            <v>0</v>
          </cell>
        </row>
      </sheetData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tabSelected="1" workbookViewId="0">
      <selection activeCell="A37" sqref="A37"/>
    </sheetView>
  </sheetViews>
  <sheetFormatPr baseColWidth="10" defaultRowHeight="15" x14ac:dyDescent="0.25"/>
  <cols>
    <col min="1" max="1" width="68.28515625" style="2" customWidth="1"/>
    <col min="2" max="2" width="26" style="18" customWidth="1"/>
    <col min="3" max="3" width="20.28515625" style="18" customWidth="1"/>
    <col min="4" max="4" width="17.7109375" style="18" customWidth="1"/>
    <col min="5" max="5" width="24.28515625" style="18" customWidth="1"/>
    <col min="6" max="6" width="24.140625" style="18" customWidth="1"/>
    <col min="7" max="7" width="20.85546875" style="19" customWidth="1"/>
    <col min="8" max="8" width="20.5703125" style="18" bestFit="1" customWidth="1"/>
    <col min="9" max="9" width="16.85546875" style="20" customWidth="1"/>
    <col min="10" max="10" width="20.5703125" style="18" bestFit="1" customWidth="1"/>
    <col min="11" max="16384" width="11.425781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8" customHeight="1" x14ac:dyDescent="0.25">
      <c r="A2" s="21" t="s">
        <v>1</v>
      </c>
      <c r="B2" s="22" t="s">
        <v>2</v>
      </c>
      <c r="C2" s="22" t="s">
        <v>3</v>
      </c>
      <c r="D2" s="22"/>
      <c r="E2" s="22" t="s">
        <v>4</v>
      </c>
      <c r="F2" s="22" t="s">
        <v>5</v>
      </c>
      <c r="G2" s="23" t="s">
        <v>6</v>
      </c>
      <c r="H2" s="22" t="s">
        <v>7</v>
      </c>
      <c r="I2" s="24" t="s">
        <v>8</v>
      </c>
      <c r="J2" s="22" t="s">
        <v>9</v>
      </c>
    </row>
    <row r="3" spans="1:10" ht="35.25" customHeight="1" x14ac:dyDescent="0.25">
      <c r="A3" s="21"/>
      <c r="B3" s="22"/>
      <c r="C3" s="25" t="s">
        <v>10</v>
      </c>
      <c r="D3" s="25" t="s">
        <v>11</v>
      </c>
      <c r="E3" s="22"/>
      <c r="F3" s="22"/>
      <c r="G3" s="23"/>
      <c r="H3" s="22"/>
      <c r="I3" s="24"/>
      <c r="J3" s="22"/>
    </row>
    <row r="4" spans="1:10" s="7" customFormat="1" ht="15.75" x14ac:dyDescent="0.25">
      <c r="A4" s="3" t="s">
        <v>12</v>
      </c>
      <c r="B4" s="4">
        <f>+B5+B13+B16</f>
        <v>64994780000</v>
      </c>
      <c r="C4" s="4">
        <f t="shared" ref="C4:D4" si="0">+C5+C13+C16</f>
        <v>0</v>
      </c>
      <c r="D4" s="4">
        <f t="shared" si="0"/>
        <v>0</v>
      </c>
      <c r="E4" s="4">
        <f>+E5+E13+E16</f>
        <v>64994780000</v>
      </c>
      <c r="F4" s="4">
        <f>+F5+F13+F16</f>
        <v>8638937671.4300003</v>
      </c>
      <c r="G4" s="5">
        <f>+F4/E4</f>
        <v>0.13291740769689506</v>
      </c>
      <c r="H4" s="4">
        <f>+H5+H13+H16</f>
        <v>2151630583.0300002</v>
      </c>
      <c r="I4" s="6">
        <f>+H4/E4</f>
        <v>3.3104667529146189E-2</v>
      </c>
      <c r="J4" s="4">
        <f>+J5+J13+J16</f>
        <v>2093665836.03</v>
      </c>
    </row>
    <row r="5" spans="1:10" s="12" customFormat="1" ht="15.75" x14ac:dyDescent="0.25">
      <c r="A5" s="8" t="s">
        <v>13</v>
      </c>
      <c r="B5" s="9">
        <f>SUM(B6:B12)</f>
        <v>48870200000</v>
      </c>
      <c r="C5" s="9">
        <f t="shared" ref="C5:D5" si="1">SUM(C6:C12)</f>
        <v>0</v>
      </c>
      <c r="D5" s="9">
        <f t="shared" si="1"/>
        <v>0</v>
      </c>
      <c r="E5" s="9">
        <f>SUM(E6:E12)</f>
        <v>48870200000</v>
      </c>
      <c r="F5" s="9">
        <f>SUM(F6:F12)</f>
        <v>2184027542</v>
      </c>
      <c r="G5" s="10">
        <f t="shared" ref="G5:G35" si="2">+F5/E5</f>
        <v>4.469037454317764E-2</v>
      </c>
      <c r="H5" s="9">
        <f>SUM(H6:H12)</f>
        <v>2027199542</v>
      </c>
      <c r="I5" s="11">
        <f t="shared" ref="I5:I35" si="3">+H5/E5</f>
        <v>4.1481302347852064E-2</v>
      </c>
      <c r="J5" s="9">
        <f>SUM(J6:J12)</f>
        <v>2027199542</v>
      </c>
    </row>
    <row r="6" spans="1:10" ht="15.75" x14ac:dyDescent="0.25">
      <c r="A6" s="13" t="s">
        <v>14</v>
      </c>
      <c r="B6" s="14">
        <f>VLOOKUP(A6,'[1]BASE INFORME'!A:F,2,0)</f>
        <v>10835000000</v>
      </c>
      <c r="C6" s="14">
        <f>VLOOKUP(A6,'[1]BASE INFORME'!A:H,7,0)</f>
        <v>0</v>
      </c>
      <c r="D6" s="14">
        <f>VLOOKUP(A6,'[1]BASE INFORME'!A:H,8,0)</f>
        <v>0</v>
      </c>
      <c r="E6" s="14">
        <f>VLOOKUP(A6,'[1]BASE INFORME'!A:F,3,0)</f>
        <v>10835000000</v>
      </c>
      <c r="F6" s="14">
        <f>VLOOKUP(A6,'[1]BASE INFORME'!A:F,4,0)</f>
        <v>0</v>
      </c>
      <c r="G6" s="15">
        <f t="shared" si="2"/>
        <v>0</v>
      </c>
      <c r="H6" s="14">
        <f>VLOOKUP(A6,'[1]BASE INFORME'!A:F,5,0)</f>
        <v>0</v>
      </c>
      <c r="I6" s="16">
        <f t="shared" si="3"/>
        <v>0</v>
      </c>
      <c r="J6" s="14">
        <f>VLOOKUP(A6,'[1]BASE INFORME'!A:F,6,0)</f>
        <v>0</v>
      </c>
    </row>
    <row r="7" spans="1:10" ht="15.75" x14ac:dyDescent="0.25">
      <c r="A7" s="13" t="s">
        <v>15</v>
      </c>
      <c r="B7" s="14">
        <f>VLOOKUP(A7,'[1]BASE INFORME'!A:F,2,0)</f>
        <v>456000000</v>
      </c>
      <c r="C7" s="14">
        <f>VLOOKUP(A7,'[1]BASE INFORME'!A:H,7,0)</f>
        <v>0</v>
      </c>
      <c r="D7" s="14">
        <f>VLOOKUP(A7,'[1]BASE INFORME'!A:H,8,0)</f>
        <v>0</v>
      </c>
      <c r="E7" s="14">
        <f>VLOOKUP(A7,'[1]BASE INFORME'!A:F,3,0)</f>
        <v>456000000</v>
      </c>
      <c r="F7" s="14">
        <f>VLOOKUP(A7,'[1]BASE INFORME'!A:F,4,0)</f>
        <v>7504756</v>
      </c>
      <c r="G7" s="15">
        <f t="shared" si="2"/>
        <v>1.6457798245614035E-2</v>
      </c>
      <c r="H7" s="14">
        <f>VLOOKUP(A7,'[1]BASE INFORME'!A:F,5,0)</f>
        <v>7504756</v>
      </c>
      <c r="I7" s="16">
        <f t="shared" si="3"/>
        <v>1.6457798245614035E-2</v>
      </c>
      <c r="J7" s="14">
        <f>VLOOKUP(A7,'[1]BASE INFORME'!A:F,6,0)</f>
        <v>7504756</v>
      </c>
    </row>
    <row r="8" spans="1:10" ht="15.75" x14ac:dyDescent="0.25">
      <c r="A8" s="13" t="s">
        <v>16</v>
      </c>
      <c r="B8" s="14">
        <f>VLOOKUP(A8,'[1]BASE INFORME'!A:F,2,0)</f>
        <v>21040000000</v>
      </c>
      <c r="C8" s="14">
        <f>VLOOKUP(A8,'[1]BASE INFORME'!A:H,7,0)</f>
        <v>0</v>
      </c>
      <c r="D8" s="14">
        <f>VLOOKUP(A8,'[1]BASE INFORME'!A:H,8,0)</f>
        <v>0</v>
      </c>
      <c r="E8" s="14">
        <f>VLOOKUP(A8,'[1]BASE INFORME'!A:F,3,0)</f>
        <v>21040000000</v>
      </c>
      <c r="F8" s="14">
        <f>VLOOKUP(A8,'[1]BASE INFORME'!A:F,4,0)</f>
        <v>938361098</v>
      </c>
      <c r="G8" s="15">
        <f t="shared" si="2"/>
        <v>4.4598911501901144E-2</v>
      </c>
      <c r="H8" s="14">
        <f>VLOOKUP(A8,'[1]BASE INFORME'!A:F,5,0)</f>
        <v>938361098</v>
      </c>
      <c r="I8" s="16">
        <f t="shared" si="3"/>
        <v>4.4598911501901144E-2</v>
      </c>
      <c r="J8" s="14">
        <f>VLOOKUP(A8,'[1]BASE INFORME'!A:F,6,0)</f>
        <v>938361098</v>
      </c>
    </row>
    <row r="9" spans="1:10" ht="15.75" x14ac:dyDescent="0.25">
      <c r="A9" s="13" t="s">
        <v>17</v>
      </c>
      <c r="B9" s="14">
        <f>VLOOKUP(A9,'[1]BASE INFORME'!A:F,2,0)</f>
        <v>1440000000</v>
      </c>
      <c r="C9" s="14">
        <f>VLOOKUP(A9,'[1]BASE INFORME'!A:H,7,0)</f>
        <v>0</v>
      </c>
      <c r="D9" s="14">
        <f>VLOOKUP(A9,'[1]BASE INFORME'!A:H,8,0)</f>
        <v>0</v>
      </c>
      <c r="E9" s="14">
        <f>VLOOKUP(A9,'[1]BASE INFORME'!A:F,3,0)</f>
        <v>1440000000</v>
      </c>
      <c r="F9" s="14">
        <f>VLOOKUP(A9,'[1]BASE INFORME'!A:F,4,0)</f>
        <v>0</v>
      </c>
      <c r="G9" s="15">
        <f t="shared" si="2"/>
        <v>0</v>
      </c>
      <c r="H9" s="14">
        <f>VLOOKUP(A9,'[1]BASE INFORME'!A:F,5,0)</f>
        <v>0</v>
      </c>
      <c r="I9" s="16">
        <f t="shared" si="3"/>
        <v>0</v>
      </c>
      <c r="J9" s="14">
        <f>VLOOKUP(A9,'[1]BASE INFORME'!A:F,6,0)</f>
        <v>0</v>
      </c>
    </row>
    <row r="10" spans="1:10" ht="15.75" x14ac:dyDescent="0.25">
      <c r="A10" s="13" t="s">
        <v>18</v>
      </c>
      <c r="B10" s="14">
        <f>VLOOKUP(A10,'[1]BASE INFORME'!A:F,2,0)</f>
        <v>1006000000</v>
      </c>
      <c r="C10" s="14">
        <f>VLOOKUP(A10,'[1]BASE INFORME'!A:H,7,0)</f>
        <v>0</v>
      </c>
      <c r="D10" s="14">
        <f>VLOOKUP(A10,'[1]BASE INFORME'!A:H,8,0)</f>
        <v>0</v>
      </c>
      <c r="E10" s="14">
        <f>VLOOKUP(A10,'[1]BASE INFORME'!A:F,3,0)</f>
        <v>1006000000</v>
      </c>
      <c r="F10" s="14">
        <f>VLOOKUP(A10,'[1]BASE INFORME'!A:F,4,0)</f>
        <v>60111826</v>
      </c>
      <c r="G10" s="15">
        <f t="shared" si="2"/>
        <v>5.9753306163021866E-2</v>
      </c>
      <c r="H10" s="14">
        <f>VLOOKUP(A10,'[1]BASE INFORME'!A:F,5,0)</f>
        <v>60111826</v>
      </c>
      <c r="I10" s="16">
        <f t="shared" si="3"/>
        <v>5.9753306163021866E-2</v>
      </c>
      <c r="J10" s="14">
        <f>VLOOKUP(A10,'[1]BASE INFORME'!A:F,6,0)</f>
        <v>60111826</v>
      </c>
    </row>
    <row r="11" spans="1:10" ht="15.75" x14ac:dyDescent="0.25">
      <c r="A11" s="13" t="s">
        <v>19</v>
      </c>
      <c r="B11" s="14">
        <f>VLOOKUP(A11,'[1]BASE INFORME'!A:F,2,0)</f>
        <v>250200000</v>
      </c>
      <c r="C11" s="14">
        <f>VLOOKUP(A11,'[1]BASE INFORME'!A:H,7,0)</f>
        <v>0</v>
      </c>
      <c r="D11" s="14">
        <f>VLOOKUP(A11,'[1]BASE INFORME'!A:H,8,0)</f>
        <v>0</v>
      </c>
      <c r="E11" s="14">
        <f>VLOOKUP(A11,'[1]BASE INFORME'!A:F,3,0)</f>
        <v>250200000</v>
      </c>
      <c r="F11" s="14">
        <f>VLOOKUP(A11,'[1]BASE INFORME'!A:F,4,0)</f>
        <v>156828000</v>
      </c>
      <c r="G11" s="15">
        <f t="shared" si="2"/>
        <v>0.62681055155875298</v>
      </c>
      <c r="H11" s="14">
        <f>VLOOKUP(A11,'[1]BASE INFORME'!A:F,5,0)</f>
        <v>0</v>
      </c>
      <c r="I11" s="16">
        <f t="shared" si="3"/>
        <v>0</v>
      </c>
      <c r="J11" s="14">
        <f>VLOOKUP(A11,'[1]BASE INFORME'!A:F,6,0)</f>
        <v>0</v>
      </c>
    </row>
    <row r="12" spans="1:10" ht="15.75" x14ac:dyDescent="0.25">
      <c r="A12" s="13" t="s">
        <v>20</v>
      </c>
      <c r="B12" s="14">
        <f>VLOOKUP(A12,'[1]BASE INFORME'!A:F,2,0)</f>
        <v>13843000000</v>
      </c>
      <c r="C12" s="14">
        <f>VLOOKUP(A12,'[1]BASE INFORME'!A:H,7,0)</f>
        <v>0</v>
      </c>
      <c r="D12" s="14">
        <f>VLOOKUP(A12,'[1]BASE INFORME'!A:H,8,0)</f>
        <v>0</v>
      </c>
      <c r="E12" s="14">
        <f>VLOOKUP(A12,'[1]BASE INFORME'!A:F,3,0)</f>
        <v>13843000000</v>
      </c>
      <c r="F12" s="14">
        <f>VLOOKUP(A12,'[1]BASE INFORME'!A:F,4,0)</f>
        <v>1021221862</v>
      </c>
      <c r="G12" s="15">
        <f t="shared" si="2"/>
        <v>7.3771715813046299E-2</v>
      </c>
      <c r="H12" s="14">
        <f>VLOOKUP(A12,'[1]BASE INFORME'!A:F,5,0)</f>
        <v>1021221862</v>
      </c>
      <c r="I12" s="16">
        <f t="shared" si="3"/>
        <v>7.3771715813046299E-2</v>
      </c>
      <c r="J12" s="14">
        <f>VLOOKUP(A12,'[1]BASE INFORME'!A:F,6,0)</f>
        <v>1021221862</v>
      </c>
    </row>
    <row r="13" spans="1:10" s="12" customFormat="1" ht="15.75" x14ac:dyDescent="0.25">
      <c r="A13" s="8" t="s">
        <v>21</v>
      </c>
      <c r="B13" s="9">
        <f>SUM(B14:B15)</f>
        <v>9916380000</v>
      </c>
      <c r="C13" s="9">
        <f t="shared" ref="C13:D13" si="4">SUM(C14:C15)</f>
        <v>0</v>
      </c>
      <c r="D13" s="9">
        <f t="shared" si="4"/>
        <v>0</v>
      </c>
      <c r="E13" s="9">
        <f>SUM(E14:E15)</f>
        <v>9916380000</v>
      </c>
      <c r="F13" s="9">
        <f>SUM(F14:F15)</f>
        <v>6435134012.3999996</v>
      </c>
      <c r="G13" s="10">
        <f t="shared" si="2"/>
        <v>0.64893983614988526</v>
      </c>
      <c r="H13" s="9">
        <f>SUM(H14:H15)</f>
        <v>104714264</v>
      </c>
      <c r="I13" s="11">
        <f t="shared" si="3"/>
        <v>1.0559726835800969E-2</v>
      </c>
      <c r="J13" s="9">
        <f>SUM(J14:J15)</f>
        <v>46749517</v>
      </c>
    </row>
    <row r="14" spans="1:10" ht="15.75" x14ac:dyDescent="0.25">
      <c r="A14" s="13" t="s">
        <v>22</v>
      </c>
      <c r="B14" s="14">
        <f>VLOOKUP(A14,'[1]BASE INFORME'!A:F,2,0)</f>
        <v>9874680000</v>
      </c>
      <c r="C14" s="14">
        <f>VLOOKUP(A14,'[1]BASE INFORME'!A:H,7,0)</f>
        <v>0</v>
      </c>
      <c r="D14" s="14">
        <f>VLOOKUP(A14,'[1]BASE INFORME'!A:H,8,0)</f>
        <v>0</v>
      </c>
      <c r="E14" s="14">
        <f>VLOOKUP(A14,'[1]BASE INFORME'!A:F,3,0)</f>
        <v>9874680000</v>
      </c>
      <c r="F14" s="14">
        <f>VLOOKUP(A14,'[1]BASE INFORME'!A:F,4,0)</f>
        <v>6435134012.3999996</v>
      </c>
      <c r="G14" s="15">
        <f t="shared" si="2"/>
        <v>0.65168025823621623</v>
      </c>
      <c r="H14" s="14">
        <f>VLOOKUP(A14,'[1]BASE INFORME'!A:F,5,0)</f>
        <v>104714264</v>
      </c>
      <c r="I14" s="16">
        <f t="shared" si="3"/>
        <v>1.0604319734917992E-2</v>
      </c>
      <c r="J14" s="14">
        <f>VLOOKUP(A14,'[1]BASE INFORME'!A:F,6,0)</f>
        <v>46749517</v>
      </c>
    </row>
    <row r="15" spans="1:10" ht="15.75" x14ac:dyDescent="0.25">
      <c r="A15" s="13" t="s">
        <v>23</v>
      </c>
      <c r="B15" s="14">
        <f>VLOOKUP(A15,'[1]BASE INFORME'!A:F,2,0)</f>
        <v>41700000</v>
      </c>
      <c r="C15" s="14">
        <f>VLOOKUP(A15,'[1]BASE INFORME'!A:H,7,0)</f>
        <v>0</v>
      </c>
      <c r="D15" s="14">
        <f>VLOOKUP(A15,'[1]BASE INFORME'!A:H,8,0)</f>
        <v>0</v>
      </c>
      <c r="E15" s="14">
        <f>VLOOKUP(A15,'[1]BASE INFORME'!A:F,3,0)</f>
        <v>41700000</v>
      </c>
      <c r="F15" s="14">
        <f>VLOOKUP(A15,'[1]BASE INFORME'!A:F,4,0)</f>
        <v>0</v>
      </c>
      <c r="G15" s="15">
        <f t="shared" si="2"/>
        <v>0</v>
      </c>
      <c r="H15" s="14">
        <f>VLOOKUP(A15,'[1]BASE INFORME'!A:F,5,0)</f>
        <v>0</v>
      </c>
      <c r="I15" s="16">
        <f t="shared" si="3"/>
        <v>0</v>
      </c>
      <c r="J15" s="14">
        <f>VLOOKUP(A15,'[1]BASE INFORME'!A:F,6,0)</f>
        <v>0</v>
      </c>
    </row>
    <row r="16" spans="1:10" s="12" customFormat="1" ht="15.75" x14ac:dyDescent="0.25">
      <c r="A16" s="8" t="s">
        <v>24</v>
      </c>
      <c r="B16" s="9">
        <f>SUM(B17:B23)</f>
        <v>6208200000</v>
      </c>
      <c r="C16" s="9">
        <f t="shared" ref="C16:D16" si="5">SUM(C17:C23)</f>
        <v>0</v>
      </c>
      <c r="D16" s="9">
        <f t="shared" si="5"/>
        <v>0</v>
      </c>
      <c r="E16" s="9">
        <f>SUM(E17:E23)</f>
        <v>6208200000</v>
      </c>
      <c r="F16" s="9">
        <f>SUM(F17:F23)</f>
        <v>19776117.030000001</v>
      </c>
      <c r="G16" s="10">
        <f t="shared" si="2"/>
        <v>3.1854832366869628E-3</v>
      </c>
      <c r="H16" s="9">
        <f>SUM(H17:H23)</f>
        <v>19716777.030000001</v>
      </c>
      <c r="I16" s="11">
        <f t="shared" si="3"/>
        <v>3.1759249106021073E-3</v>
      </c>
      <c r="J16" s="9">
        <f>SUM(J17:J23)</f>
        <v>19716777.030000001</v>
      </c>
    </row>
    <row r="17" spans="1:10" ht="15.75" x14ac:dyDescent="0.25">
      <c r="A17" s="13" t="s">
        <v>25</v>
      </c>
      <c r="B17" s="14">
        <f>VLOOKUP(A17,'[1]BASE INFORME'!A:F,2,0)</f>
        <v>680800000</v>
      </c>
      <c r="C17" s="14">
        <f>VLOOKUP(A17,'[1]BASE INFORME'!A:H,7,0)</f>
        <v>0</v>
      </c>
      <c r="D17" s="14">
        <f>VLOOKUP(A17,'[1]BASE INFORME'!A:H,8,0)</f>
        <v>0</v>
      </c>
      <c r="E17" s="14">
        <f>VLOOKUP(A17,'[1]BASE INFORME'!A:F,3,0)</f>
        <v>680800000</v>
      </c>
      <c r="F17" s="14">
        <f>VLOOKUP(A17,'[1]BASE INFORME'!A:F,4,0)</f>
        <v>0</v>
      </c>
      <c r="G17" s="15">
        <f t="shared" si="2"/>
        <v>0</v>
      </c>
      <c r="H17" s="14">
        <f>VLOOKUP(A17,'[1]BASE INFORME'!A:F,5,0)</f>
        <v>0</v>
      </c>
      <c r="I17" s="16">
        <f t="shared" si="3"/>
        <v>0</v>
      </c>
      <c r="J17" s="14">
        <f>VLOOKUP(A17,'[1]BASE INFORME'!A:F,6,0)</f>
        <v>0</v>
      </c>
    </row>
    <row r="18" spans="1:10" ht="15.75" x14ac:dyDescent="0.25">
      <c r="A18" s="13" t="s">
        <v>26</v>
      </c>
      <c r="B18" s="14">
        <f>VLOOKUP(A18,'[1]BASE INFORME'!A:F,2,0)</f>
        <v>154500000</v>
      </c>
      <c r="C18" s="14">
        <f>VLOOKUP(A18,'[1]BASE INFORME'!A:H,7,0)</f>
        <v>0</v>
      </c>
      <c r="D18" s="14">
        <f>VLOOKUP(A18,'[1]BASE INFORME'!A:H,8,0)</f>
        <v>0</v>
      </c>
      <c r="E18" s="14">
        <f>VLOOKUP(A18,'[1]BASE INFORME'!A:F,3,0)</f>
        <v>154500000</v>
      </c>
      <c r="F18" s="14">
        <f>VLOOKUP(A18,'[1]BASE INFORME'!A:F,4,0)</f>
        <v>0</v>
      </c>
      <c r="G18" s="15">
        <f t="shared" si="2"/>
        <v>0</v>
      </c>
      <c r="H18" s="14">
        <f>VLOOKUP(A18,'[1]BASE INFORME'!A:F,5,0)</f>
        <v>0</v>
      </c>
      <c r="I18" s="16">
        <f t="shared" si="3"/>
        <v>0</v>
      </c>
      <c r="J18" s="14">
        <f>VLOOKUP(A18,'[1]BASE INFORME'!A:F,6,0)</f>
        <v>0</v>
      </c>
    </row>
    <row r="19" spans="1:10" ht="15.75" x14ac:dyDescent="0.25">
      <c r="A19" s="13" t="s">
        <v>27</v>
      </c>
      <c r="B19" s="14">
        <f>VLOOKUP(A19,'[1]BASE INFORME'!A:F,2,0)</f>
        <v>193200000</v>
      </c>
      <c r="C19" s="14">
        <f>VLOOKUP(A19,'[1]BASE INFORME'!A:H,7,0)</f>
        <v>0</v>
      </c>
      <c r="D19" s="14">
        <f>VLOOKUP(A19,'[1]BASE INFORME'!A:H,8,0)</f>
        <v>0</v>
      </c>
      <c r="E19" s="14">
        <f>VLOOKUP(A19,'[1]BASE INFORME'!A:F,3,0)</f>
        <v>193200000</v>
      </c>
      <c r="F19" s="14">
        <f>VLOOKUP(A19,'[1]BASE INFORME'!A:F,4,0)</f>
        <v>0</v>
      </c>
      <c r="G19" s="15">
        <f t="shared" si="2"/>
        <v>0</v>
      </c>
      <c r="H19" s="14">
        <f>VLOOKUP(A19,'[1]BASE INFORME'!A:F,5,0)</f>
        <v>0</v>
      </c>
      <c r="I19" s="16">
        <f t="shared" si="3"/>
        <v>0</v>
      </c>
      <c r="J19" s="14">
        <f>VLOOKUP(A19,'[1]BASE INFORME'!A:F,6,0)</f>
        <v>0</v>
      </c>
    </row>
    <row r="20" spans="1:10" ht="15.75" x14ac:dyDescent="0.25">
      <c r="A20" s="13" t="s">
        <v>28</v>
      </c>
      <c r="B20" s="14">
        <f>VLOOKUP(A20,'[1]BASE INFORME'!A:F,2,0)</f>
        <v>325200000</v>
      </c>
      <c r="C20" s="14">
        <f>VLOOKUP(A20,'[1]BASE INFORME'!A:H,7,0)</f>
        <v>0</v>
      </c>
      <c r="D20" s="14">
        <f>VLOOKUP(A20,'[1]BASE INFORME'!A:H,8,0)</f>
        <v>0</v>
      </c>
      <c r="E20" s="14">
        <f>VLOOKUP(A20,'[1]BASE INFORME'!A:F,3,0)</f>
        <v>325200000</v>
      </c>
      <c r="F20" s="14">
        <f>VLOOKUP(A20,'[1]BASE INFORME'!A:F,4,0)</f>
        <v>19776117.030000001</v>
      </c>
      <c r="G20" s="15">
        <f t="shared" si="2"/>
        <v>6.081216798892989E-2</v>
      </c>
      <c r="H20" s="14">
        <f>VLOOKUP(A20,'[1]BASE INFORME'!A:F,5,0)</f>
        <v>19716777.030000001</v>
      </c>
      <c r="I20" s="16">
        <f t="shared" si="3"/>
        <v>6.0629695664206645E-2</v>
      </c>
      <c r="J20" s="14">
        <f>VLOOKUP(A20,'[1]BASE INFORME'!A:F,6,0)</f>
        <v>19716777.030000001</v>
      </c>
    </row>
    <row r="21" spans="1:10" ht="15.75" x14ac:dyDescent="0.25">
      <c r="A21" s="13" t="s">
        <v>29</v>
      </c>
      <c r="B21" s="14">
        <f>VLOOKUP(A21,'[1]BASE INFORME'!A:F,2,0)</f>
        <v>154500000</v>
      </c>
      <c r="C21" s="14">
        <f>VLOOKUP(A21,'[1]BASE INFORME'!A:H,7,0)</f>
        <v>0</v>
      </c>
      <c r="D21" s="14">
        <f>VLOOKUP(A21,'[1]BASE INFORME'!A:H,8,0)</f>
        <v>0</v>
      </c>
      <c r="E21" s="14">
        <f>VLOOKUP(A21,'[1]BASE INFORME'!A:F,3,0)</f>
        <v>154500000</v>
      </c>
      <c r="F21" s="14">
        <f>VLOOKUP(A21,'[1]BASE INFORME'!A:F,4,0)</f>
        <v>0</v>
      </c>
      <c r="G21" s="15">
        <f t="shared" si="2"/>
        <v>0</v>
      </c>
      <c r="H21" s="14">
        <f>VLOOKUP(A21,'[1]BASE INFORME'!A:F,5,0)</f>
        <v>0</v>
      </c>
      <c r="I21" s="16">
        <f t="shared" si="3"/>
        <v>0</v>
      </c>
      <c r="J21" s="14">
        <f>VLOOKUP(A21,'[1]BASE INFORME'!A:F,6,0)</f>
        <v>0</v>
      </c>
    </row>
    <row r="22" spans="1:10" ht="15.75" x14ac:dyDescent="0.25">
      <c r="A22" s="13" t="s">
        <v>30</v>
      </c>
      <c r="B22" s="14">
        <f>VLOOKUP(A22,'[1]BASE INFORME'!A:F,2,0)</f>
        <v>1500000000</v>
      </c>
      <c r="C22" s="14">
        <f>VLOOKUP(A22,'[1]BASE INFORME'!A:H,7,0)</f>
        <v>0</v>
      </c>
      <c r="D22" s="14">
        <f>VLOOKUP(A22,'[1]BASE INFORME'!A:H,8,0)</f>
        <v>0</v>
      </c>
      <c r="E22" s="14">
        <f>VLOOKUP(A22,'[1]BASE INFORME'!A:F,3,0)</f>
        <v>1500000000</v>
      </c>
      <c r="F22" s="14">
        <f>VLOOKUP(A22,'[1]BASE INFORME'!A:F,4,0)</f>
        <v>0</v>
      </c>
      <c r="G22" s="15">
        <f t="shared" si="2"/>
        <v>0</v>
      </c>
      <c r="H22" s="14">
        <f>VLOOKUP(A22,'[1]BASE INFORME'!A:F,5,0)</f>
        <v>0</v>
      </c>
      <c r="I22" s="16">
        <f t="shared" si="3"/>
        <v>0</v>
      </c>
      <c r="J22" s="14">
        <f>VLOOKUP(A22,'[1]BASE INFORME'!A:F,6,0)</f>
        <v>0</v>
      </c>
    </row>
    <row r="23" spans="1:10" ht="15.75" x14ac:dyDescent="0.25">
      <c r="A23" s="13" t="s">
        <v>31</v>
      </c>
      <c r="B23" s="14">
        <f>VLOOKUP(A23,'[1]BASE INFORME'!A:F,2,0)</f>
        <v>3200000000</v>
      </c>
      <c r="C23" s="14">
        <f>VLOOKUP(A23,'[1]BASE INFORME'!A:H,7,0)</f>
        <v>0</v>
      </c>
      <c r="D23" s="14">
        <f>VLOOKUP(A23,'[1]BASE INFORME'!A:H,8,0)</f>
        <v>0</v>
      </c>
      <c r="E23" s="14">
        <f>VLOOKUP(A23,'[1]BASE INFORME'!A:F,3,0)</f>
        <v>3200000000</v>
      </c>
      <c r="F23" s="14">
        <f>VLOOKUP(A23,'[1]BASE INFORME'!A:F,4,0)</f>
        <v>0</v>
      </c>
      <c r="G23" s="15">
        <f t="shared" si="2"/>
        <v>0</v>
      </c>
      <c r="H23" s="14">
        <f>VLOOKUP(A23,'[1]BASE INFORME'!A:F,5,0)</f>
        <v>0</v>
      </c>
      <c r="I23" s="16">
        <f t="shared" si="3"/>
        <v>0</v>
      </c>
      <c r="J23" s="14">
        <f>VLOOKUP(A23,'[1]BASE INFORME'!A:F,6,0)</f>
        <v>0</v>
      </c>
    </row>
    <row r="24" spans="1:10" s="7" customFormat="1" ht="15.75" x14ac:dyDescent="0.25">
      <c r="A24" s="3" t="s">
        <v>32</v>
      </c>
      <c r="B24" s="4">
        <f>SUM(B25:B35)</f>
        <v>66031000000</v>
      </c>
      <c r="C24" s="4">
        <f t="shared" ref="C24:D24" si="6">SUM(C25:C35)</f>
        <v>0</v>
      </c>
      <c r="D24" s="4">
        <f t="shared" si="6"/>
        <v>0</v>
      </c>
      <c r="E24" s="4">
        <f>SUM(E25:E35)</f>
        <v>66031000000</v>
      </c>
      <c r="F24" s="4">
        <f>SUM(F25:F35)</f>
        <v>20858420098.98</v>
      </c>
      <c r="G24" s="5">
        <f>+F24/E24</f>
        <v>0.31588829639078614</v>
      </c>
      <c r="H24" s="4">
        <f>SUM(H25:H35)</f>
        <v>0</v>
      </c>
      <c r="I24" s="6">
        <f t="shared" si="3"/>
        <v>0</v>
      </c>
      <c r="J24" s="4">
        <f>SUM(J25:J35)</f>
        <v>0</v>
      </c>
    </row>
    <row r="25" spans="1:10" ht="15.75" x14ac:dyDescent="0.25">
      <c r="A25" s="13" t="s">
        <v>33</v>
      </c>
      <c r="B25" s="14">
        <f>VLOOKUP(A25,'[1]BASE INFORME'!A:F,2,0)</f>
        <v>400000000</v>
      </c>
      <c r="C25" s="14">
        <f>VLOOKUP(A25,'[1]BASE INFORME'!A:H,7,0)</f>
        <v>0</v>
      </c>
      <c r="D25" s="14">
        <f>VLOOKUP(A25,'[1]BASE INFORME'!A:H,8,0)</f>
        <v>0</v>
      </c>
      <c r="E25" s="14">
        <f>VLOOKUP(A25,'[1]BASE INFORME'!A:F,3,0)</f>
        <v>400000000</v>
      </c>
      <c r="F25" s="14">
        <f>VLOOKUP(A25,'[1]BASE INFORME'!A:F,4,0)</f>
        <v>0</v>
      </c>
      <c r="G25" s="15">
        <f t="shared" si="2"/>
        <v>0</v>
      </c>
      <c r="H25" s="14">
        <f>VLOOKUP(A25,'[1]BASE INFORME'!A:F,5,0)</f>
        <v>0</v>
      </c>
      <c r="I25" s="16">
        <f t="shared" si="3"/>
        <v>0</v>
      </c>
      <c r="J25" s="14">
        <f>VLOOKUP(A25,'[1]BASE INFORME'!A:F,6,0)</f>
        <v>0</v>
      </c>
    </row>
    <row r="26" spans="1:10" ht="15.75" x14ac:dyDescent="0.25">
      <c r="A26" s="13" t="s">
        <v>34</v>
      </c>
      <c r="B26" s="14">
        <f>VLOOKUP(A26,'[1]BASE INFORME'!A:F,2,0)</f>
        <v>650000000</v>
      </c>
      <c r="C26" s="14">
        <f>VLOOKUP(A26,'[1]BASE INFORME'!A:H,7,0)</f>
        <v>0</v>
      </c>
      <c r="D26" s="14">
        <f>VLOOKUP(A26,'[1]BASE INFORME'!A:H,8,0)</f>
        <v>0</v>
      </c>
      <c r="E26" s="14">
        <f>VLOOKUP(A26,'[1]BASE INFORME'!A:F,3,0)</f>
        <v>650000000</v>
      </c>
      <c r="F26" s="14">
        <f>VLOOKUP(A26,'[1]BASE INFORME'!A:F,4,0)</f>
        <v>349200000</v>
      </c>
      <c r="G26" s="15">
        <f t="shared" si="2"/>
        <v>0.53723076923076918</v>
      </c>
      <c r="H26" s="14">
        <f>VLOOKUP(A26,'[1]BASE INFORME'!A:F,5,0)</f>
        <v>0</v>
      </c>
      <c r="I26" s="16">
        <f t="shared" si="3"/>
        <v>0</v>
      </c>
      <c r="J26" s="14">
        <f>VLOOKUP(A26,'[1]BASE INFORME'!A:F,6,0)</f>
        <v>0</v>
      </c>
    </row>
    <row r="27" spans="1:10" ht="15.75" x14ac:dyDescent="0.25">
      <c r="A27" s="13" t="s">
        <v>35</v>
      </c>
      <c r="B27" s="14">
        <f>VLOOKUP(A27,'[1]BASE INFORME'!A:F,2,0)</f>
        <v>1150000000</v>
      </c>
      <c r="C27" s="14">
        <f>VLOOKUP(A27,'[1]BASE INFORME'!A:H,7,0)</f>
        <v>0</v>
      </c>
      <c r="D27" s="14">
        <f>VLOOKUP(A27,'[1]BASE INFORME'!A:H,8,0)</f>
        <v>0</v>
      </c>
      <c r="E27" s="14">
        <f>VLOOKUP(A27,'[1]BASE INFORME'!A:F,3,0)</f>
        <v>1150000000</v>
      </c>
      <c r="F27" s="14">
        <f>VLOOKUP(A27,'[1]BASE INFORME'!A:F,4,0)</f>
        <v>663253903</v>
      </c>
      <c r="G27" s="15">
        <f t="shared" si="2"/>
        <v>0.57674252434782614</v>
      </c>
      <c r="H27" s="14">
        <f>VLOOKUP(A27,'[1]BASE INFORME'!A:F,5,0)</f>
        <v>0</v>
      </c>
      <c r="I27" s="16">
        <f t="shared" si="3"/>
        <v>0</v>
      </c>
      <c r="J27" s="14">
        <f>VLOOKUP(A27,'[1]BASE INFORME'!A:F,6,0)</f>
        <v>0</v>
      </c>
    </row>
    <row r="28" spans="1:10" ht="15.75" x14ac:dyDescent="0.25">
      <c r="A28" s="13" t="s">
        <v>36</v>
      </c>
      <c r="B28" s="14">
        <f>VLOOKUP(A28,'[1]BASE INFORME'!A:F,2,0)</f>
        <v>16200000000</v>
      </c>
      <c r="C28" s="14">
        <f>VLOOKUP(A28,'[1]BASE INFORME'!A:H,7,0)</f>
        <v>0</v>
      </c>
      <c r="D28" s="14">
        <f>VLOOKUP(A28,'[1]BASE INFORME'!A:H,8,0)</f>
        <v>0</v>
      </c>
      <c r="E28" s="14">
        <f>VLOOKUP(A28,'[1]BASE INFORME'!A:F,3,0)</f>
        <v>16200000000</v>
      </c>
      <c r="F28" s="14">
        <f>VLOOKUP(A28,'[1]BASE INFORME'!A:F,4,0)</f>
        <v>4216289994</v>
      </c>
      <c r="G28" s="15">
        <f t="shared" si="2"/>
        <v>0.26026481444444444</v>
      </c>
      <c r="H28" s="14">
        <f>VLOOKUP(A28,'[1]BASE INFORME'!A:F,5,0)</f>
        <v>0</v>
      </c>
      <c r="I28" s="16">
        <f t="shared" si="3"/>
        <v>0</v>
      </c>
      <c r="J28" s="14">
        <f>VLOOKUP(A28,'[1]BASE INFORME'!A:F,6,0)</f>
        <v>0</v>
      </c>
    </row>
    <row r="29" spans="1:10" ht="15.75" x14ac:dyDescent="0.25">
      <c r="A29" s="13" t="s">
        <v>37</v>
      </c>
      <c r="B29" s="14">
        <f>VLOOKUP(A29,'[1]BASE INFORME'!A:F,2,0)</f>
        <v>1400000000</v>
      </c>
      <c r="C29" s="14">
        <f>VLOOKUP(A29,'[1]BASE INFORME'!A:H,7,0)</f>
        <v>0</v>
      </c>
      <c r="D29" s="14">
        <f>VLOOKUP(A29,'[1]BASE INFORME'!A:H,8,0)</f>
        <v>0</v>
      </c>
      <c r="E29" s="14">
        <f>VLOOKUP(A29,'[1]BASE INFORME'!A:F,3,0)</f>
        <v>1400000000</v>
      </c>
      <c r="F29" s="14">
        <f>VLOOKUP(A29,'[1]BASE INFORME'!A:F,4,0)</f>
        <v>496506000</v>
      </c>
      <c r="G29" s="15">
        <f t="shared" si="2"/>
        <v>0.35464714285714288</v>
      </c>
      <c r="H29" s="14">
        <f>VLOOKUP(A29,'[1]BASE INFORME'!A:F,5,0)</f>
        <v>0</v>
      </c>
      <c r="I29" s="16">
        <f t="shared" si="3"/>
        <v>0</v>
      </c>
      <c r="J29" s="14">
        <f>VLOOKUP(A29,'[1]BASE INFORME'!A:F,6,0)</f>
        <v>0</v>
      </c>
    </row>
    <row r="30" spans="1:10" ht="15.75" x14ac:dyDescent="0.25">
      <c r="A30" s="13" t="s">
        <v>38</v>
      </c>
      <c r="B30" s="14">
        <f>VLOOKUP(A30,'[1]BASE INFORME'!A:F,2,0)</f>
        <v>3200000000</v>
      </c>
      <c r="C30" s="14">
        <f>VLOOKUP(A30,'[1]BASE INFORME'!A:H,7,0)</f>
        <v>0</v>
      </c>
      <c r="D30" s="14">
        <f>VLOOKUP(A30,'[1]BASE INFORME'!A:H,8,0)</f>
        <v>0</v>
      </c>
      <c r="E30" s="14">
        <f>VLOOKUP(A30,'[1]BASE INFORME'!A:F,3,0)</f>
        <v>3200000000</v>
      </c>
      <c r="F30" s="14">
        <f>VLOOKUP(A30,'[1]BASE INFORME'!A:F,4,0)</f>
        <v>1801910000</v>
      </c>
      <c r="G30" s="15">
        <f t="shared" si="2"/>
        <v>0.56309687500000005</v>
      </c>
      <c r="H30" s="14">
        <f>VLOOKUP(A30,'[1]BASE INFORME'!A:F,5,0)</f>
        <v>0</v>
      </c>
      <c r="I30" s="16">
        <f t="shared" si="3"/>
        <v>0</v>
      </c>
      <c r="J30" s="14">
        <f>VLOOKUP(A30,'[1]BASE INFORME'!A:F,6,0)</f>
        <v>0</v>
      </c>
    </row>
    <row r="31" spans="1:10" ht="15.75" x14ac:dyDescent="0.25">
      <c r="A31" s="13" t="s">
        <v>39</v>
      </c>
      <c r="B31" s="14">
        <f>VLOOKUP(A31,'[1]BASE INFORME'!A:F,2,0)</f>
        <v>3700000000</v>
      </c>
      <c r="C31" s="14">
        <f>VLOOKUP(A31,'[1]BASE INFORME'!A:H,7,0)</f>
        <v>0</v>
      </c>
      <c r="D31" s="14">
        <f>VLOOKUP(A31,'[1]BASE INFORME'!A:H,8,0)</f>
        <v>0</v>
      </c>
      <c r="E31" s="14">
        <f>VLOOKUP(A31,'[1]BASE INFORME'!A:F,3,0)</f>
        <v>3700000000</v>
      </c>
      <c r="F31" s="14">
        <f>VLOOKUP(A31,'[1]BASE INFORME'!A:F,4,0)</f>
        <v>1561564000</v>
      </c>
      <c r="G31" s="15">
        <f t="shared" si="2"/>
        <v>0.42204432432432432</v>
      </c>
      <c r="H31" s="14">
        <f>VLOOKUP(A31,'[1]BASE INFORME'!A:F,5,0)</f>
        <v>0</v>
      </c>
      <c r="I31" s="16">
        <f t="shared" si="3"/>
        <v>0</v>
      </c>
      <c r="J31" s="14">
        <f>VLOOKUP(A31,'[1]BASE INFORME'!A:F,6,0)</f>
        <v>0</v>
      </c>
    </row>
    <row r="32" spans="1:10" ht="15.75" x14ac:dyDescent="0.25">
      <c r="A32" s="13" t="s">
        <v>40</v>
      </c>
      <c r="B32" s="14">
        <f>VLOOKUP(A32,'[1]BASE INFORME'!A:F,2,0)</f>
        <v>19400000000</v>
      </c>
      <c r="C32" s="14">
        <f>VLOOKUP(A32,'[1]BASE INFORME'!A:H,7,0)</f>
        <v>0</v>
      </c>
      <c r="D32" s="14">
        <f>VLOOKUP(A32,'[1]BASE INFORME'!A:H,8,0)</f>
        <v>0</v>
      </c>
      <c r="E32" s="14">
        <f>VLOOKUP(A32,'[1]BASE INFORME'!A:F,3,0)</f>
        <v>19400000000</v>
      </c>
      <c r="F32" s="14">
        <f>VLOOKUP(A32,'[1]BASE INFORME'!A:F,4,0)</f>
        <v>3876911246.98</v>
      </c>
      <c r="G32" s="15">
        <f t="shared" si="2"/>
        <v>0.19984078592680413</v>
      </c>
      <c r="H32" s="14">
        <f>VLOOKUP(A32,'[1]BASE INFORME'!A:F,5,0)</f>
        <v>0</v>
      </c>
      <c r="I32" s="16">
        <f t="shared" si="3"/>
        <v>0</v>
      </c>
      <c r="J32" s="14">
        <f>VLOOKUP(A32,'[1]BASE INFORME'!A:F,6,0)</f>
        <v>0</v>
      </c>
    </row>
    <row r="33" spans="1:10" ht="15.75" x14ac:dyDescent="0.25">
      <c r="A33" s="13" t="s">
        <v>41</v>
      </c>
      <c r="B33" s="14">
        <f>VLOOKUP(A33,'[1]BASE INFORME'!A:F,2,0)</f>
        <v>11881000000</v>
      </c>
      <c r="C33" s="14">
        <f>VLOOKUP(A33,'[1]BASE INFORME'!A:H,7,0)</f>
        <v>0</v>
      </c>
      <c r="D33" s="14">
        <f>VLOOKUP(A33,'[1]BASE INFORME'!A:H,8,0)</f>
        <v>0</v>
      </c>
      <c r="E33" s="14">
        <f>VLOOKUP(A33,'[1]BASE INFORME'!A:F,3,0)</f>
        <v>11881000000</v>
      </c>
      <c r="F33" s="14">
        <f>VLOOKUP(A33,'[1]BASE INFORME'!A:F,4,0)</f>
        <v>4988104955</v>
      </c>
      <c r="G33" s="15">
        <f t="shared" si="2"/>
        <v>0.41983881449372951</v>
      </c>
      <c r="H33" s="14">
        <f>VLOOKUP(A33,'[1]BASE INFORME'!A:F,5,0)</f>
        <v>0</v>
      </c>
      <c r="I33" s="16">
        <f t="shared" si="3"/>
        <v>0</v>
      </c>
      <c r="J33" s="14">
        <f>VLOOKUP(A33,'[1]BASE INFORME'!A:F,6,0)</f>
        <v>0</v>
      </c>
    </row>
    <row r="34" spans="1:10" ht="15.75" x14ac:dyDescent="0.25">
      <c r="A34" s="13" t="s">
        <v>42</v>
      </c>
      <c r="B34" s="14">
        <f>VLOOKUP(A34,'[1]BASE INFORME'!A:F,2,0)</f>
        <v>750000000</v>
      </c>
      <c r="C34" s="14">
        <f>VLOOKUP(A34,'[1]BASE INFORME'!A:H,7,0)</f>
        <v>0</v>
      </c>
      <c r="D34" s="14">
        <f>VLOOKUP(A34,'[1]BASE INFORME'!A:H,8,0)</f>
        <v>0</v>
      </c>
      <c r="E34" s="14">
        <f>VLOOKUP(A34,'[1]BASE INFORME'!A:F,3,0)</f>
        <v>750000000</v>
      </c>
      <c r="F34" s="14">
        <f>VLOOKUP(A34,'[1]BASE INFORME'!A:F,4,0)</f>
        <v>566625000</v>
      </c>
      <c r="G34" s="15">
        <f t="shared" si="2"/>
        <v>0.75549999999999995</v>
      </c>
      <c r="H34" s="14">
        <f>VLOOKUP(A34,'[1]BASE INFORME'!A:F,5,0)</f>
        <v>0</v>
      </c>
      <c r="I34" s="16">
        <f t="shared" si="3"/>
        <v>0</v>
      </c>
      <c r="J34" s="14">
        <f>VLOOKUP(A34,'[1]BASE INFORME'!A:F,6,0)</f>
        <v>0</v>
      </c>
    </row>
    <row r="35" spans="1:10" ht="15.75" x14ac:dyDescent="0.25">
      <c r="A35" s="13" t="s">
        <v>43</v>
      </c>
      <c r="B35" s="14">
        <f>VLOOKUP(A35,'[1]BASE INFORME'!A:F,2,0)</f>
        <v>7300000000</v>
      </c>
      <c r="C35" s="14">
        <f>VLOOKUP(A35,'[1]BASE INFORME'!A:H,7,0)</f>
        <v>0</v>
      </c>
      <c r="D35" s="14">
        <f>VLOOKUP(A35,'[1]BASE INFORME'!A:H,8,0)</f>
        <v>0</v>
      </c>
      <c r="E35" s="14">
        <f>VLOOKUP(A35,'[1]BASE INFORME'!A:F,3,0)</f>
        <v>7300000000</v>
      </c>
      <c r="F35" s="14">
        <f>VLOOKUP(A35,'[1]BASE INFORME'!A:F,4,0)</f>
        <v>2338055000</v>
      </c>
      <c r="G35" s="15">
        <f t="shared" si="2"/>
        <v>0.32028150684931506</v>
      </c>
      <c r="H35" s="14">
        <f>VLOOKUP(A35,'[1]BASE INFORME'!A:F,5,0)</f>
        <v>0</v>
      </c>
      <c r="I35" s="16">
        <f t="shared" si="3"/>
        <v>0</v>
      </c>
      <c r="J35" s="14">
        <f>VLOOKUP(A35,'[1]BASE INFORME'!A:F,6,0)</f>
        <v>0</v>
      </c>
    </row>
    <row r="36" spans="1:10" s="17" customFormat="1" ht="15.75" x14ac:dyDescent="0.25">
      <c r="A36" s="26" t="s">
        <v>44</v>
      </c>
      <c r="B36" s="27">
        <f>+B4+B24</f>
        <v>131025780000</v>
      </c>
      <c r="C36" s="27">
        <f t="shared" ref="C36:D36" si="7">+C4+C24</f>
        <v>0</v>
      </c>
      <c r="D36" s="27">
        <f t="shared" si="7"/>
        <v>0</v>
      </c>
      <c r="E36" s="27">
        <f>+E4+E24</f>
        <v>131025780000</v>
      </c>
      <c r="F36" s="27">
        <f>+F4+F24</f>
        <v>29497357770.41</v>
      </c>
      <c r="G36" s="28">
        <f>+F36/E36</f>
        <v>0.22512636650901829</v>
      </c>
      <c r="H36" s="27">
        <f>+H4+H24</f>
        <v>2151630583.0300002</v>
      </c>
      <c r="I36" s="29">
        <f>+H36/E36</f>
        <v>1.6421429302157179E-2</v>
      </c>
      <c r="J36" s="27">
        <f>+J4+J24</f>
        <v>2093665836.03</v>
      </c>
    </row>
    <row r="37" spans="1:10" x14ac:dyDescent="0.25">
      <c r="A37" s="2" t="s">
        <v>45</v>
      </c>
    </row>
    <row r="38" spans="1:10" x14ac:dyDescent="0.25">
      <c r="E38" s="20"/>
    </row>
  </sheetData>
  <mergeCells count="10">
    <mergeCell ref="A1:J1"/>
    <mergeCell ref="A2:A3"/>
    <mergeCell ref="B2:B3"/>
    <mergeCell ref="C2:D2"/>
    <mergeCell ref="E2:E3"/>
    <mergeCell ref="F2:F3"/>
    <mergeCell ref="G2:G3"/>
    <mergeCell ref="H2:H3"/>
    <mergeCell ref="I2:I3"/>
    <mergeCell ref="J2:J3"/>
  </mergeCells>
  <pageMargins left="0.70866141732283472" right="0.70866141732283472" top="0.74803149606299213" bottom="0.74803149606299213" header="0.31496062992125984" footer="0.31496062992125984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Zirley Yazmin Peña Ortiz</dc:creator>
  <cp:lastModifiedBy>Zirley Yazmin Peña Ortiz</cp:lastModifiedBy>
  <dcterms:created xsi:type="dcterms:W3CDTF">2015-03-12T17:25:07Z</dcterms:created>
  <dcterms:modified xsi:type="dcterms:W3CDTF">2015-03-12T17:25:42Z</dcterms:modified>
</cp:coreProperties>
</file>