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rodriguezb\Desktop\Contenido página web\Nuestra Entidad\Financiera\"/>
    </mc:Choice>
  </mc:AlternateContent>
  <bookViews>
    <workbookView xWindow="0" yWindow="0" windowWidth="29010" windowHeight="12270"/>
  </bookViews>
  <sheets>
    <sheet name="EJECUCIÓN WEB" sheetId="1" r:id="rId1"/>
  </sheets>
  <externalReferences>
    <externalReference r:id="rId2"/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2" i="1" l="1"/>
  <c r="H42" i="1"/>
  <c r="F42" i="1"/>
  <c r="D42" i="1"/>
  <c r="C42" i="1"/>
  <c r="N42" i="1" s="1"/>
  <c r="O42" i="1" s="1"/>
  <c r="B42" i="1"/>
  <c r="D41" i="1"/>
  <c r="A41" i="1"/>
  <c r="I41" i="1" s="1"/>
  <c r="A40" i="1"/>
  <c r="H40" i="1" s="1"/>
  <c r="H39" i="1"/>
  <c r="J39" i="1" s="1"/>
  <c r="K39" i="1" s="1"/>
  <c r="D39" i="1"/>
  <c r="C39" i="1"/>
  <c r="B39" i="1"/>
  <c r="A39" i="1"/>
  <c r="I39" i="1" s="1"/>
  <c r="A38" i="1"/>
  <c r="A37" i="1"/>
  <c r="I37" i="1" s="1"/>
  <c r="H36" i="1"/>
  <c r="J36" i="1" s="1"/>
  <c r="K36" i="1" s="1"/>
  <c r="D36" i="1"/>
  <c r="E36" i="1" s="1"/>
  <c r="C36" i="1"/>
  <c r="B36" i="1"/>
  <c r="A36" i="1"/>
  <c r="I36" i="1" s="1"/>
  <c r="A35" i="1"/>
  <c r="C35" i="1" s="1"/>
  <c r="A34" i="1"/>
  <c r="I34" i="1" s="1"/>
  <c r="A33" i="1"/>
  <c r="C33" i="1" s="1"/>
  <c r="A32" i="1"/>
  <c r="I32" i="1" s="1"/>
  <c r="A31" i="1"/>
  <c r="I31" i="1" s="1"/>
  <c r="A30" i="1"/>
  <c r="C30" i="1" s="1"/>
  <c r="A29" i="1"/>
  <c r="H27" i="1"/>
  <c r="D27" i="1"/>
  <c r="E27" i="1" s="1"/>
  <c r="B27" i="1"/>
  <c r="A27" i="1"/>
  <c r="C27" i="1" s="1"/>
  <c r="A26" i="1"/>
  <c r="H26" i="1" s="1"/>
  <c r="H25" i="1"/>
  <c r="D25" i="1"/>
  <c r="C25" i="1"/>
  <c r="L25" i="1" s="1"/>
  <c r="M25" i="1" s="1"/>
  <c r="A25" i="1"/>
  <c r="I25" i="1" s="1"/>
  <c r="F24" i="1"/>
  <c r="B24" i="1"/>
  <c r="A24" i="1"/>
  <c r="A23" i="1"/>
  <c r="F23" i="1" s="1"/>
  <c r="A22" i="1"/>
  <c r="H22" i="1" s="1"/>
  <c r="D21" i="1"/>
  <c r="A21" i="1"/>
  <c r="I21" i="1" s="1"/>
  <c r="I20" i="1"/>
  <c r="A20" i="1"/>
  <c r="C20" i="1" s="1"/>
  <c r="I19" i="1"/>
  <c r="A19" i="1"/>
  <c r="C19" i="1" s="1"/>
  <c r="A18" i="1"/>
  <c r="C18" i="1" s="1"/>
  <c r="A16" i="1"/>
  <c r="I16" i="1" s="1"/>
  <c r="A15" i="1"/>
  <c r="C15" i="1" s="1"/>
  <c r="A13" i="1"/>
  <c r="A12" i="1"/>
  <c r="C12" i="1" s="1"/>
  <c r="H11" i="1"/>
  <c r="D11" i="1"/>
  <c r="C11" i="1"/>
  <c r="A11" i="1"/>
  <c r="I11" i="1" s="1"/>
  <c r="H10" i="1"/>
  <c r="D10" i="1"/>
  <c r="C10" i="1"/>
  <c r="J10" i="1" s="1"/>
  <c r="B10" i="1"/>
  <c r="A10" i="1"/>
  <c r="I10" i="1" s="1"/>
  <c r="B4" i="1"/>
  <c r="I15" i="1" l="1"/>
  <c r="I14" i="1" s="1"/>
  <c r="I22" i="1"/>
  <c r="F21" i="1"/>
  <c r="C22" i="1"/>
  <c r="B31" i="1"/>
  <c r="B32" i="1"/>
  <c r="H32" i="1"/>
  <c r="B34" i="1"/>
  <c r="F41" i="1"/>
  <c r="E42" i="1"/>
  <c r="D12" i="1"/>
  <c r="E12" i="1" s="1"/>
  <c r="C26" i="1"/>
  <c r="L10" i="1"/>
  <c r="I12" i="1"/>
  <c r="D15" i="1"/>
  <c r="E15" i="1" s="1"/>
  <c r="C16" i="1"/>
  <c r="B19" i="1"/>
  <c r="B20" i="1"/>
  <c r="B21" i="1"/>
  <c r="H21" i="1"/>
  <c r="D22" i="1"/>
  <c r="E22" i="1" s="1"/>
  <c r="F25" i="1"/>
  <c r="G25" i="1" s="1"/>
  <c r="H41" i="1"/>
  <c r="G42" i="1"/>
  <c r="E11" i="1"/>
  <c r="B15" i="1"/>
  <c r="E25" i="1"/>
  <c r="J25" i="1"/>
  <c r="K25" i="1" s="1"/>
  <c r="B30" i="1"/>
  <c r="C31" i="1"/>
  <c r="C32" i="1"/>
  <c r="D34" i="1"/>
  <c r="F10" i="1"/>
  <c r="G10" i="1" s="1"/>
  <c r="H15" i="1"/>
  <c r="J15" i="1" s="1"/>
  <c r="C21" i="1"/>
  <c r="N21" i="1" s="1"/>
  <c r="O21" i="1" s="1"/>
  <c r="B25" i="1"/>
  <c r="L27" i="1"/>
  <c r="M27" i="1" s="1"/>
  <c r="I27" i="1"/>
  <c r="H30" i="1"/>
  <c r="J30" i="1" s="1"/>
  <c r="K30" i="1" s="1"/>
  <c r="D32" i="1"/>
  <c r="F34" i="1"/>
  <c r="F36" i="1"/>
  <c r="G36" i="1" s="1"/>
  <c r="F39" i="1"/>
  <c r="G39" i="1" s="1"/>
  <c r="B41" i="1"/>
  <c r="L15" i="1"/>
  <c r="F32" i="1"/>
  <c r="H34" i="1"/>
  <c r="K10" i="1"/>
  <c r="K15" i="1"/>
  <c r="M15" i="1"/>
  <c r="J26" i="1"/>
  <c r="K26" i="1" s="1"/>
  <c r="M10" i="1"/>
  <c r="H13" i="1"/>
  <c r="D13" i="1"/>
  <c r="D9" i="1" s="1"/>
  <c r="F13" i="1"/>
  <c r="C14" i="1"/>
  <c r="F29" i="1"/>
  <c r="B29" i="1"/>
  <c r="I29" i="1"/>
  <c r="D29" i="1"/>
  <c r="H29" i="1"/>
  <c r="C29" i="1"/>
  <c r="J11" i="1"/>
  <c r="K11" i="1" s="1"/>
  <c r="F18" i="1"/>
  <c r="N10" i="1"/>
  <c r="B18" i="1"/>
  <c r="E10" i="1"/>
  <c r="F12" i="1"/>
  <c r="B13" i="1"/>
  <c r="H16" i="1"/>
  <c r="J16" i="1" s="1"/>
  <c r="D16" i="1"/>
  <c r="E16" i="1" s="1"/>
  <c r="F16" i="1"/>
  <c r="G16" i="1" s="1"/>
  <c r="D18" i="1"/>
  <c r="L18" i="1" s="1"/>
  <c r="I18" i="1"/>
  <c r="N18" i="1"/>
  <c r="C23" i="1"/>
  <c r="G23" i="1" s="1"/>
  <c r="I23" i="1"/>
  <c r="D23" i="1"/>
  <c r="H23" i="1"/>
  <c r="B23" i="1"/>
  <c r="H18" i="1"/>
  <c r="F11" i="1"/>
  <c r="N11" i="1" s="1"/>
  <c r="O11" i="1" s="1"/>
  <c r="B11" i="1"/>
  <c r="L11" i="1"/>
  <c r="M11" i="1" s="1"/>
  <c r="B12" i="1"/>
  <c r="H12" i="1"/>
  <c r="J12" i="1" s="1"/>
  <c r="K12" i="1" s="1"/>
  <c r="C13" i="1"/>
  <c r="I13" i="1"/>
  <c r="I9" i="1" s="1"/>
  <c r="F15" i="1"/>
  <c r="B16" i="1"/>
  <c r="B14" i="1" s="1"/>
  <c r="H19" i="1"/>
  <c r="J19" i="1" s="1"/>
  <c r="K19" i="1" s="1"/>
  <c r="D19" i="1"/>
  <c r="E19" i="1" s="1"/>
  <c r="F19" i="1"/>
  <c r="G19" i="1" s="1"/>
  <c r="L21" i="1"/>
  <c r="M21" i="1" s="1"/>
  <c r="G21" i="1"/>
  <c r="J21" i="1"/>
  <c r="K21" i="1" s="1"/>
  <c r="L22" i="1"/>
  <c r="M22" i="1" s="1"/>
  <c r="H24" i="1"/>
  <c r="D24" i="1"/>
  <c r="I24" i="1"/>
  <c r="C24" i="1"/>
  <c r="G24" i="1" s="1"/>
  <c r="N25" i="1"/>
  <c r="O25" i="1" s="1"/>
  <c r="F26" i="1"/>
  <c r="G26" i="1" s="1"/>
  <c r="B26" i="1"/>
  <c r="I26" i="1"/>
  <c r="D26" i="1"/>
  <c r="E26" i="1" s="1"/>
  <c r="F30" i="1"/>
  <c r="G30" i="1" s="1"/>
  <c r="H33" i="1"/>
  <c r="J33" i="1" s="1"/>
  <c r="K33" i="1" s="1"/>
  <c r="D33" i="1"/>
  <c r="E33" i="1" s="1"/>
  <c r="F33" i="1"/>
  <c r="G33" i="1" s="1"/>
  <c r="B33" i="1"/>
  <c r="I33" i="1"/>
  <c r="F35" i="1"/>
  <c r="G35" i="1" s="1"/>
  <c r="B35" i="1"/>
  <c r="H35" i="1"/>
  <c r="D35" i="1"/>
  <c r="E35" i="1" s="1"/>
  <c r="I35" i="1"/>
  <c r="N36" i="1"/>
  <c r="O36" i="1" s="1"/>
  <c r="J32" i="1"/>
  <c r="K32" i="1" s="1"/>
  <c r="L33" i="1"/>
  <c r="M33" i="1" s="1"/>
  <c r="J35" i="1"/>
  <c r="K35" i="1" s="1"/>
  <c r="L35" i="1"/>
  <c r="M35" i="1" s="1"/>
  <c r="D37" i="1"/>
  <c r="H37" i="1"/>
  <c r="B37" i="1"/>
  <c r="E39" i="1"/>
  <c r="L39" i="1"/>
  <c r="M39" i="1" s="1"/>
  <c r="H20" i="1"/>
  <c r="J20" i="1" s="1"/>
  <c r="K20" i="1" s="1"/>
  <c r="D20" i="1"/>
  <c r="E20" i="1" s="1"/>
  <c r="F20" i="1"/>
  <c r="G20" i="1" s="1"/>
  <c r="F22" i="1"/>
  <c r="G22" i="1" s="1"/>
  <c r="B22" i="1"/>
  <c r="J27" i="1"/>
  <c r="K27" i="1" s="1"/>
  <c r="D30" i="1"/>
  <c r="E30" i="1" s="1"/>
  <c r="I30" i="1"/>
  <c r="N30" i="1"/>
  <c r="O30" i="1" s="1"/>
  <c r="E32" i="1"/>
  <c r="L32" i="1"/>
  <c r="M32" i="1" s="1"/>
  <c r="C37" i="1"/>
  <c r="F38" i="1"/>
  <c r="B38" i="1"/>
  <c r="H38" i="1"/>
  <c r="D38" i="1"/>
  <c r="I38" i="1"/>
  <c r="J22" i="1"/>
  <c r="K22" i="1" s="1"/>
  <c r="F27" i="1"/>
  <c r="H31" i="1"/>
  <c r="J31" i="1" s="1"/>
  <c r="K31" i="1" s="1"/>
  <c r="D31" i="1"/>
  <c r="E31" i="1" s="1"/>
  <c r="F31" i="1"/>
  <c r="G31" i="1" s="1"/>
  <c r="G32" i="1"/>
  <c r="L36" i="1"/>
  <c r="M36" i="1" s="1"/>
  <c r="F37" i="1"/>
  <c r="C38" i="1"/>
  <c r="I40" i="1"/>
  <c r="L42" i="1"/>
  <c r="M42" i="1" s="1"/>
  <c r="C34" i="1"/>
  <c r="B40" i="1"/>
  <c r="F40" i="1"/>
  <c r="C41" i="1"/>
  <c r="G41" i="1" s="1"/>
  <c r="N39" i="1"/>
  <c r="O39" i="1" s="1"/>
  <c r="C40" i="1"/>
  <c r="J42" i="1"/>
  <c r="K42" i="1" s="1"/>
  <c r="D40" i="1"/>
  <c r="N22" i="1" l="1"/>
  <c r="O22" i="1" s="1"/>
  <c r="E21" i="1"/>
  <c r="E40" i="1"/>
  <c r="N35" i="1"/>
  <c r="O35" i="1" s="1"/>
  <c r="L26" i="1"/>
  <c r="M26" i="1" s="1"/>
  <c r="E24" i="1"/>
  <c r="B9" i="1"/>
  <c r="N32" i="1"/>
  <c r="O32" i="1" s="1"/>
  <c r="L12" i="1"/>
  <c r="M12" i="1" s="1"/>
  <c r="K16" i="1"/>
  <c r="J14" i="1"/>
  <c r="K14" i="1" s="1"/>
  <c r="M18" i="1"/>
  <c r="N34" i="1"/>
  <c r="O34" i="1" s="1"/>
  <c r="L34" i="1"/>
  <c r="M34" i="1" s="1"/>
  <c r="J34" i="1"/>
  <c r="K34" i="1" s="1"/>
  <c r="G40" i="1"/>
  <c r="N31" i="1"/>
  <c r="O31" i="1" s="1"/>
  <c r="L13" i="1"/>
  <c r="M13" i="1" s="1"/>
  <c r="N13" i="1"/>
  <c r="O13" i="1" s="1"/>
  <c r="J13" i="1"/>
  <c r="K13" i="1" s="1"/>
  <c r="C17" i="1"/>
  <c r="D14" i="1"/>
  <c r="E14" i="1" s="1"/>
  <c r="H9" i="1"/>
  <c r="E29" i="1"/>
  <c r="D28" i="1"/>
  <c r="H14" i="1"/>
  <c r="L40" i="1"/>
  <c r="M40" i="1" s="1"/>
  <c r="N40" i="1"/>
  <c r="O40" i="1" s="1"/>
  <c r="J40" i="1"/>
  <c r="K40" i="1" s="1"/>
  <c r="E41" i="1"/>
  <c r="G34" i="1"/>
  <c r="G38" i="1"/>
  <c r="N33" i="1"/>
  <c r="O33" i="1" s="1"/>
  <c r="L30" i="1"/>
  <c r="M30" i="1" s="1"/>
  <c r="L24" i="1"/>
  <c r="M24" i="1" s="1"/>
  <c r="J24" i="1"/>
  <c r="K24" i="1" s="1"/>
  <c r="N24" i="1"/>
  <c r="O24" i="1" s="1"/>
  <c r="N20" i="1"/>
  <c r="O20" i="1" s="1"/>
  <c r="G11" i="1"/>
  <c r="F9" i="1"/>
  <c r="E23" i="1"/>
  <c r="O18" i="1"/>
  <c r="B17" i="1"/>
  <c r="B8" i="1" s="1"/>
  <c r="G18" i="1"/>
  <c r="F17" i="1"/>
  <c r="L31" i="1"/>
  <c r="M31" i="1" s="1"/>
  <c r="I28" i="1"/>
  <c r="L20" i="1"/>
  <c r="M20" i="1" s="1"/>
  <c r="C9" i="1"/>
  <c r="E9" i="1" s="1"/>
  <c r="L16" i="1"/>
  <c r="J9" i="1"/>
  <c r="N38" i="1"/>
  <c r="O38" i="1" s="1"/>
  <c r="J38" i="1"/>
  <c r="K38" i="1" s="1"/>
  <c r="L38" i="1"/>
  <c r="M38" i="1" s="1"/>
  <c r="G27" i="1"/>
  <c r="N27" i="1"/>
  <c r="O27" i="1" s="1"/>
  <c r="E38" i="1"/>
  <c r="J37" i="1"/>
  <c r="N37" i="1"/>
  <c r="L37" i="1"/>
  <c r="G15" i="1"/>
  <c r="F14" i="1"/>
  <c r="G14" i="1" s="1"/>
  <c r="N15" i="1"/>
  <c r="H17" i="1"/>
  <c r="I17" i="1"/>
  <c r="I8" i="1" s="1"/>
  <c r="G12" i="1"/>
  <c r="N12" i="1"/>
  <c r="O12" i="1" s="1"/>
  <c r="N29" i="1"/>
  <c r="J29" i="1"/>
  <c r="C28" i="1"/>
  <c r="L29" i="1"/>
  <c r="B28" i="1"/>
  <c r="N19" i="1"/>
  <c r="O19" i="1" s="1"/>
  <c r="G13" i="1"/>
  <c r="J18" i="1"/>
  <c r="L41" i="1"/>
  <c r="M41" i="1" s="1"/>
  <c r="N41" i="1"/>
  <c r="O41" i="1" s="1"/>
  <c r="J41" i="1"/>
  <c r="K41" i="1" s="1"/>
  <c r="E34" i="1"/>
  <c r="N23" i="1"/>
  <c r="O23" i="1" s="1"/>
  <c r="L23" i="1"/>
  <c r="M23" i="1" s="1"/>
  <c r="J23" i="1"/>
  <c r="K23" i="1" s="1"/>
  <c r="E18" i="1"/>
  <c r="D17" i="1"/>
  <c r="E17" i="1" s="1"/>
  <c r="O10" i="1"/>
  <c r="N9" i="1"/>
  <c r="H28" i="1"/>
  <c r="F28" i="1"/>
  <c r="G28" i="1" s="1"/>
  <c r="G29" i="1"/>
  <c r="L19" i="1"/>
  <c r="M19" i="1" s="1"/>
  <c r="E13" i="1"/>
  <c r="N16" i="1"/>
  <c r="O16" i="1" s="1"/>
  <c r="N26" i="1"/>
  <c r="O26" i="1" s="1"/>
  <c r="B43" i="1" l="1"/>
  <c r="B44" i="1" s="1"/>
  <c r="L9" i="1"/>
  <c r="M9" i="1" s="1"/>
  <c r="D8" i="1"/>
  <c r="I43" i="1"/>
  <c r="I44" i="1" s="1"/>
  <c r="C8" i="1"/>
  <c r="E8" i="1" s="1"/>
  <c r="G17" i="1"/>
  <c r="O9" i="1"/>
  <c r="O29" i="1"/>
  <c r="N28" i="1"/>
  <c r="O28" i="1" s="1"/>
  <c r="L17" i="1"/>
  <c r="M17" i="1" s="1"/>
  <c r="D43" i="1"/>
  <c r="K18" i="1"/>
  <c r="J17" i="1"/>
  <c r="K17" i="1" s="1"/>
  <c r="M29" i="1"/>
  <c r="L28" i="1"/>
  <c r="M28" i="1" s="1"/>
  <c r="O15" i="1"/>
  <c r="N14" i="1"/>
  <c r="O14" i="1" s="1"/>
  <c r="K9" i="1"/>
  <c r="F8" i="1"/>
  <c r="G9" i="1"/>
  <c r="E28" i="1"/>
  <c r="M16" i="1"/>
  <c r="L14" i="1"/>
  <c r="M14" i="1" s="1"/>
  <c r="N17" i="1"/>
  <c r="O17" i="1" s="1"/>
  <c r="K29" i="1"/>
  <c r="J28" i="1"/>
  <c r="K28" i="1" s="1"/>
  <c r="C43" i="1"/>
  <c r="L8" i="1"/>
  <c r="H8" i="1"/>
  <c r="H43" i="1" s="1"/>
  <c r="H44" i="1" s="1"/>
  <c r="J8" i="1" l="1"/>
  <c r="J43" i="1" s="1"/>
  <c r="J44" i="1" s="1"/>
  <c r="L43" i="1"/>
  <c r="M8" i="1"/>
  <c r="C44" i="1"/>
  <c r="L44" i="1"/>
  <c r="F43" i="1"/>
  <c r="G8" i="1"/>
  <c r="K8" i="1"/>
  <c r="E43" i="1"/>
  <c r="E44" i="1"/>
  <c r="D44" i="1"/>
  <c r="N8" i="1"/>
  <c r="N43" i="1" l="1"/>
  <c r="O8" i="1"/>
  <c r="G44" i="1"/>
  <c r="F44" i="1"/>
  <c r="G43" i="1"/>
  <c r="K44" i="1"/>
  <c r="K43" i="1"/>
  <c r="M43" i="1"/>
  <c r="M44" i="1"/>
  <c r="O44" i="1" l="1"/>
  <c r="O43" i="1"/>
  <c r="N44" i="1"/>
</calcChain>
</file>

<file path=xl/sharedStrings.xml><?xml version="1.0" encoding="utf-8"?>
<sst xmlns="http://schemas.openxmlformats.org/spreadsheetml/2006/main" count="25" uniqueCount="25">
  <si>
    <t>SUPERINTENDENCIA DE INDUSTRIA Y COMERCIO</t>
  </si>
  <si>
    <t>INFORME DE EJECUCIÓN PRESUPUESTAL</t>
  </si>
  <si>
    <t>SISTEMA INTEGRADO DE INFORMACIÓN FINANCIERA - SIIF NACIÓN</t>
  </si>
  <si>
    <t>CONCEPTO</t>
  </si>
  <si>
    <t xml:space="preserve"> APR. INICIAL</t>
  </si>
  <si>
    <t xml:space="preserve"> APR. VIGENTE</t>
  </si>
  <si>
    <t xml:space="preserve"> COMPROMISO</t>
  </si>
  <si>
    <t>% 
COMPROMISO</t>
  </si>
  <si>
    <t xml:space="preserve"> OBLIGACION</t>
  </si>
  <si>
    <t>% OBLIGADO</t>
  </si>
  <si>
    <t>CDP</t>
  </si>
  <si>
    <t xml:space="preserve"> PAGOS</t>
  </si>
  <si>
    <t>APROP. SIN CDP</t>
  </si>
  <si>
    <t>% APROP. SIN CDP</t>
  </si>
  <si>
    <t>APROP. SIN COMPROMETER</t>
  </si>
  <si>
    <t xml:space="preserve">% APROP. SIN COMPROMETER </t>
  </si>
  <si>
    <t>APROP. SIN OBLIGAR</t>
  </si>
  <si>
    <t>% APROP. SIN OBLIGAR</t>
  </si>
  <si>
    <t>Gastos de Funcionamiento</t>
  </si>
  <si>
    <t>Gastos de Personal</t>
  </si>
  <si>
    <t>Gastos Generales</t>
  </si>
  <si>
    <t>Transferencias Corrientes</t>
  </si>
  <si>
    <t>Gastos de Inversión</t>
  </si>
  <si>
    <t>IMPLEMENTACIÓN DE UNA SOLUCIÓN INMOBILIARIA PARA LA SUPERINTENDENCIA DE INDUSTRIA Y COMERCIO BOGOTÁ 2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</si>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</sst>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* #,##0_-;\-* #,##0_-;_-* &quot;-&quot;??_-;_-@_-"/>
    <numFmt numFmtId="165" formatCode="0.0%"/>
    <numFmt numFmtId="166" formatCode="0.000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name val="Arial"/>
      <family val="2"/>
    </font>
    <font>
      <b/>
      <u val="double"/>
      <sz val="16"/>
      <color rgb="FF002060"/>
      <name val="Arial"/>
      <family val="2"/>
    </font>
    <font>
      <i/>
      <sz val="11"/>
      <name val="Arial"/>
      <family val="2"/>
    </font>
    <font>
      <b/>
      <sz val="11"/>
      <color theme="0"/>
      <name val="Arial"/>
      <family val="2"/>
    </font>
    <font>
      <b/>
      <sz val="11"/>
      <color rgb="FF00000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sz val="12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3" fillId="2" borderId="0" xfId="1" applyFont="1" applyFill="1" applyBorder="1" applyAlignment="1">
      <alignment vertical="center"/>
    </xf>
    <xf numFmtId="0" fontId="4" fillId="2" borderId="0" xfId="1" applyFont="1" applyFill="1" applyBorder="1" applyAlignment="1">
      <alignment vertical="center"/>
    </xf>
    <xf numFmtId="164" fontId="3" fillId="2" borderId="0" xfId="2" applyNumberFormat="1" applyFont="1" applyFill="1" applyBorder="1" applyAlignment="1">
      <alignment vertical="center"/>
    </xf>
    <xf numFmtId="9" fontId="3" fillId="2" borderId="0" xfId="3" applyFont="1" applyFill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5" fillId="2" borderId="0" xfId="1" applyFont="1" applyFill="1" applyBorder="1" applyAlignment="1">
      <alignment vertical="center"/>
    </xf>
    <xf numFmtId="17" fontId="5" fillId="2" borderId="0" xfId="1" quotePrefix="1" applyNumberFormat="1" applyFont="1" applyFill="1" applyBorder="1" applyAlignment="1">
      <alignment vertical="center"/>
    </xf>
    <xf numFmtId="164" fontId="3" fillId="2" borderId="0" xfId="1" applyNumberFormat="1" applyFont="1" applyFill="1" applyBorder="1" applyAlignment="1">
      <alignment vertical="center"/>
    </xf>
    <xf numFmtId="0" fontId="6" fillId="3" borderId="1" xfId="1" applyFont="1" applyFill="1" applyBorder="1" applyAlignment="1" applyProtection="1">
      <alignment horizontal="center" vertical="center"/>
    </xf>
    <xf numFmtId="164" fontId="6" fillId="3" borderId="1" xfId="2" applyNumberFormat="1" applyFont="1" applyFill="1" applyBorder="1" applyAlignment="1" applyProtection="1">
      <alignment horizontal="center" vertical="center"/>
    </xf>
    <xf numFmtId="165" fontId="6" fillId="3" borderId="1" xfId="3" applyNumberFormat="1" applyFont="1" applyFill="1" applyBorder="1" applyAlignment="1" applyProtection="1">
      <alignment horizontal="center" vertical="center" wrapText="1"/>
    </xf>
    <xf numFmtId="10" fontId="6" fillId="3" borderId="1" xfId="3" applyNumberFormat="1" applyFont="1" applyFill="1" applyBorder="1" applyAlignment="1" applyProtection="1">
      <alignment horizontal="center" vertical="center"/>
    </xf>
    <xf numFmtId="164" fontId="6" fillId="3" borderId="1" xfId="2" applyNumberFormat="1" applyFont="1" applyFill="1" applyBorder="1" applyAlignment="1" applyProtection="1">
      <alignment horizontal="center" vertical="center" wrapText="1"/>
    </xf>
    <xf numFmtId="9" fontId="6" fillId="3" borderId="1" xfId="3" applyFont="1" applyFill="1" applyBorder="1" applyAlignment="1" applyProtection="1">
      <alignment horizontal="center" vertical="center" wrapText="1"/>
    </xf>
    <xf numFmtId="0" fontId="7" fillId="4" borderId="1" xfId="1" applyNumberFormat="1" applyFont="1" applyFill="1" applyBorder="1" applyAlignment="1" applyProtection="1">
      <alignment horizontal="left" vertical="center" wrapText="1"/>
    </xf>
    <xf numFmtId="164" fontId="8" fillId="4" borderId="1" xfId="2" applyNumberFormat="1" applyFont="1" applyFill="1" applyBorder="1" applyAlignment="1" applyProtection="1">
      <alignment vertical="center"/>
    </xf>
    <xf numFmtId="10" fontId="8" fillId="4" borderId="1" xfId="3" applyNumberFormat="1" applyFont="1" applyFill="1" applyBorder="1" applyAlignment="1" applyProtection="1">
      <alignment vertical="center"/>
    </xf>
    <xf numFmtId="0" fontId="9" fillId="0" borderId="0" xfId="1" applyFont="1" applyFill="1" applyBorder="1" applyAlignment="1">
      <alignment vertical="center"/>
    </xf>
    <xf numFmtId="0" fontId="7" fillId="5" borderId="1" xfId="1" applyNumberFormat="1" applyFont="1" applyFill="1" applyBorder="1" applyAlignment="1" applyProtection="1">
      <alignment horizontal="left" vertical="center" wrapText="1"/>
    </xf>
    <xf numFmtId="164" fontId="8" fillId="5" borderId="1" xfId="2" applyNumberFormat="1" applyFont="1" applyFill="1" applyBorder="1" applyAlignment="1" applyProtection="1">
      <alignment vertical="center"/>
    </xf>
    <xf numFmtId="10" fontId="8" fillId="5" borderId="1" xfId="3" applyNumberFormat="1" applyFont="1" applyFill="1" applyBorder="1" applyAlignment="1" applyProtection="1">
      <alignment vertical="center"/>
    </xf>
    <xf numFmtId="0" fontId="10" fillId="0" borderId="1" xfId="1" applyNumberFormat="1" applyFont="1" applyFill="1" applyBorder="1" applyAlignment="1" applyProtection="1">
      <alignment horizontal="left" vertical="center" wrapText="1"/>
    </xf>
    <xf numFmtId="164" fontId="11" fillId="0" borderId="1" xfId="2" applyNumberFormat="1" applyFont="1" applyFill="1" applyBorder="1" applyAlignment="1" applyProtection="1">
      <alignment vertical="center"/>
    </xf>
    <xf numFmtId="3" fontId="11" fillId="0" borderId="1" xfId="1" applyNumberFormat="1" applyFont="1" applyFill="1" applyBorder="1" applyAlignment="1" applyProtection="1">
      <alignment vertical="center"/>
    </xf>
    <xf numFmtId="10" fontId="11" fillId="0" borderId="1" xfId="3" applyNumberFormat="1" applyFont="1" applyFill="1" applyBorder="1" applyAlignment="1" applyProtection="1">
      <alignment vertical="center"/>
    </xf>
    <xf numFmtId="0" fontId="8" fillId="4" borderId="1" xfId="1" applyFont="1" applyFill="1" applyBorder="1" applyAlignment="1" applyProtection="1">
      <alignment vertical="center"/>
    </xf>
    <xf numFmtId="164" fontId="8" fillId="4" borderId="1" xfId="1" applyNumberFormat="1" applyFont="1" applyFill="1" applyBorder="1" applyAlignment="1" applyProtection="1">
      <alignment vertical="center"/>
    </xf>
    <xf numFmtId="0" fontId="12" fillId="0" borderId="0" xfId="1" applyFont="1" applyFill="1" applyBorder="1" applyAlignment="1">
      <alignment vertical="center"/>
    </xf>
    <xf numFmtId="164" fontId="12" fillId="0" borderId="0" xfId="2" applyNumberFormat="1" applyFont="1" applyFill="1" applyBorder="1" applyAlignment="1">
      <alignment vertical="center"/>
    </xf>
    <xf numFmtId="164" fontId="12" fillId="0" borderId="0" xfId="1" applyNumberFormat="1" applyFont="1" applyFill="1" applyBorder="1" applyAlignment="1">
      <alignment vertical="center"/>
    </xf>
    <xf numFmtId="10" fontId="12" fillId="0" borderId="0" xfId="3" applyNumberFormat="1" applyFont="1" applyFill="1" applyBorder="1" applyAlignment="1">
      <alignment vertical="center"/>
    </xf>
    <xf numFmtId="164" fontId="3" fillId="0" borderId="0" xfId="1" applyNumberFormat="1" applyFont="1" applyFill="1" applyBorder="1" applyAlignment="1">
      <alignment vertical="center"/>
    </xf>
    <xf numFmtId="166" fontId="3" fillId="0" borderId="0" xfId="4" applyNumberFormat="1" applyFont="1" applyFill="1" applyBorder="1" applyAlignment="1">
      <alignment vertical="center"/>
    </xf>
    <xf numFmtId="164" fontId="3" fillId="0" borderId="0" xfId="2" applyNumberFormat="1" applyFont="1" applyFill="1" applyBorder="1" applyAlignment="1">
      <alignment vertical="center"/>
    </xf>
    <xf numFmtId="9" fontId="3" fillId="0" borderId="0" xfId="3" applyFont="1" applyFill="1" applyBorder="1" applyAlignment="1">
      <alignment vertical="center"/>
    </xf>
  </cellXfs>
  <cellStyles count="5">
    <cellStyle name="Millares 2" xfId="2"/>
    <cellStyle name="Normal" xfId="0" builtinId="0"/>
    <cellStyle name="Normal 2" xfId="1"/>
    <cellStyle name="Porcentaje 2" xfId="3"/>
    <cellStyle name="Porcentaje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400051</xdr:colOff>
      <xdr:row>0</xdr:row>
      <xdr:rowOff>0</xdr:rowOff>
    </xdr:from>
    <xdr:to>
      <xdr:col>0</xdr:col>
      <xdr:colOff>2524125</xdr:colOff>
      <xdr:row>5</xdr:row>
      <xdr:rowOff>180586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051" y="0"/>
          <a:ext cx="2124074" cy="131406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.lbarrero/Documents/Lorena%20Barrero/2019/WEB%20SIC/INFORME%20EPA%20OCTUBRExlsx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.camontano/Documents/2016/PRESUPUESTO/INFORMES/EJECU%20AGREGADA%20PENDIEN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JECUCIÓN WEB"/>
      <sheetName val="METAS"/>
      <sheetName val="EJECUCIÓN"/>
      <sheetName val="TD-EPA RECURSO"/>
      <sheetName val="TD-EPA"/>
      <sheetName val="EPA - SIIF"/>
      <sheetName val="METAS EJEC. SIC - MINCIT"/>
    </sheetNames>
    <sheetDataSet>
      <sheetData sheetId="0" refreshError="1"/>
      <sheetData sheetId="1">
        <row r="4">
          <cell r="D4" t="str">
            <v>OCTUBRE - 2019</v>
          </cell>
        </row>
      </sheetData>
      <sheetData sheetId="2" refreshError="1"/>
      <sheetData sheetId="3" refreshError="1"/>
      <sheetData sheetId="4">
        <row r="5">
          <cell r="A5" t="str">
            <v>01</v>
          </cell>
          <cell r="B5">
            <v>58763996000</v>
          </cell>
          <cell r="C5">
            <v>58763996000</v>
          </cell>
          <cell r="D5">
            <v>58607249000</v>
          </cell>
          <cell r="E5">
            <v>42846522316</v>
          </cell>
          <cell r="F5">
            <v>42486499868</v>
          </cell>
          <cell r="G5">
            <v>42486499868</v>
          </cell>
          <cell r="H5">
            <v>156747000</v>
          </cell>
        </row>
        <row r="6">
          <cell r="A6" t="str">
            <v>SALARIO</v>
          </cell>
          <cell r="B6">
            <v>40628002000</v>
          </cell>
          <cell r="C6">
            <v>33428002000</v>
          </cell>
          <cell r="D6">
            <v>33428002000</v>
          </cell>
          <cell r="E6">
            <v>26732096447</v>
          </cell>
          <cell r="F6">
            <v>26419463100</v>
          </cell>
          <cell r="G6">
            <v>26419463100</v>
          </cell>
          <cell r="H6">
            <v>0</v>
          </cell>
        </row>
        <row r="7">
          <cell r="A7" t="str">
            <v>CONTRIBUCIONES INHERENTES A LA NÓMINA</v>
          </cell>
          <cell r="B7">
            <v>13022354000</v>
          </cell>
          <cell r="C7">
            <v>13022354000</v>
          </cell>
          <cell r="D7">
            <v>13022354000</v>
          </cell>
          <cell r="E7">
            <v>9689909180</v>
          </cell>
          <cell r="F7">
            <v>9689909178</v>
          </cell>
          <cell r="G7">
            <v>9689909178</v>
          </cell>
          <cell r="H7">
            <v>0</v>
          </cell>
        </row>
        <row r="8">
          <cell r="A8" t="str">
            <v>REMUNERACIONES NO CONSTITUTIVAS DE FACTOR SALARIAL</v>
          </cell>
          <cell r="B8">
            <v>3243609000</v>
          </cell>
          <cell r="C8">
            <v>10443609000</v>
          </cell>
          <cell r="D8">
            <v>10443609000</v>
          </cell>
          <cell r="E8">
            <v>6424516689</v>
          </cell>
          <cell r="F8">
            <v>6377127590</v>
          </cell>
          <cell r="G8">
            <v>6377127590</v>
          </cell>
          <cell r="H8">
            <v>0</v>
          </cell>
        </row>
        <row r="9">
          <cell r="A9" t="str">
            <v>OTROS GASTOS DE PERSONAL - DISTRIBUCIÓN PREVIO CONCEPTO DGPPN</v>
          </cell>
          <cell r="B9">
            <v>1870031000</v>
          </cell>
          <cell r="C9">
            <v>1870031000</v>
          </cell>
          <cell r="D9">
            <v>1713284000</v>
          </cell>
          <cell r="E9">
            <v>0</v>
          </cell>
          <cell r="F9">
            <v>0</v>
          </cell>
          <cell r="G9">
            <v>0</v>
          </cell>
          <cell r="H9">
            <v>156747000</v>
          </cell>
        </row>
        <row r="10">
          <cell r="A10" t="str">
            <v>02</v>
          </cell>
          <cell r="B10">
            <v>12676328868</v>
          </cell>
          <cell r="C10">
            <v>12676328868</v>
          </cell>
          <cell r="D10">
            <v>12115762500.120001</v>
          </cell>
          <cell r="E10">
            <v>11424223777.639999</v>
          </cell>
          <cell r="F10">
            <v>8632095628.75</v>
          </cell>
          <cell r="G10">
            <v>8630771798.75</v>
          </cell>
          <cell r="H10">
            <v>0</v>
          </cell>
        </row>
        <row r="11">
          <cell r="A11" t="str">
            <v>ADQUISICIÓN DE ACTIVOS NO FINANCIEROS</v>
          </cell>
          <cell r="B11">
            <v>10000000</v>
          </cell>
          <cell r="C11">
            <v>10000000</v>
          </cell>
          <cell r="D11">
            <v>8237399</v>
          </cell>
          <cell r="E11">
            <v>7781279</v>
          </cell>
          <cell r="F11">
            <v>7758134</v>
          </cell>
          <cell r="G11">
            <v>7758134</v>
          </cell>
          <cell r="H11">
            <v>0</v>
          </cell>
        </row>
        <row r="12">
          <cell r="A12" t="str">
            <v>ADQUISICIONES DIFERENTES DE ACTIVOS</v>
          </cell>
          <cell r="B12">
            <v>12666328868</v>
          </cell>
          <cell r="C12">
            <v>12666328868</v>
          </cell>
          <cell r="D12">
            <v>12107525101.120001</v>
          </cell>
          <cell r="E12">
            <v>11416442498.639999</v>
          </cell>
          <cell r="F12">
            <v>8624337494.75</v>
          </cell>
          <cell r="G12">
            <v>8623013664.75</v>
          </cell>
          <cell r="H12">
            <v>0</v>
          </cell>
        </row>
        <row r="13">
          <cell r="A13" t="str">
            <v>03</v>
          </cell>
          <cell r="B13">
            <v>7027097000</v>
          </cell>
          <cell r="C13">
            <v>7027097000</v>
          </cell>
          <cell r="D13">
            <v>3520029811.5</v>
          </cell>
          <cell r="E13">
            <v>2897210389.2600002</v>
          </cell>
          <cell r="F13">
            <v>2837606833.3899999</v>
          </cell>
          <cell r="G13">
            <v>2828837890.3899999</v>
          </cell>
          <cell r="H13">
            <v>1446200000</v>
          </cell>
        </row>
        <row r="14">
          <cell r="A14" t="str">
            <v>CONVENCION DEL METRO - OFICINA INTERNACIONAL DE PESAS Y MEDIDAS - BIPM. LEY 1512 DE 2012</v>
          </cell>
          <cell r="B14">
            <v>81269000</v>
          </cell>
          <cell r="C14">
            <v>81269000</v>
          </cell>
          <cell r="D14">
            <v>81269000</v>
          </cell>
          <cell r="E14">
            <v>81269000</v>
          </cell>
          <cell r="F14">
            <v>81269000</v>
          </cell>
          <cell r="G14">
            <v>81269000</v>
          </cell>
          <cell r="H14">
            <v>0</v>
          </cell>
        </row>
        <row r="15">
          <cell r="A15" t="str">
            <v>ORGANIZACION PARA LA COOPERACION Y EL DESARROLLO ECONOMICO OCDE-ARTICULO 47 LEY 1450 DE 2011</v>
          </cell>
          <cell r="B15">
            <v>206493000</v>
          </cell>
          <cell r="C15">
            <v>206493000</v>
          </cell>
          <cell r="D15">
            <v>206493000</v>
          </cell>
          <cell r="E15">
            <v>84656000</v>
          </cell>
          <cell r="F15">
            <v>84479554</v>
          </cell>
          <cell r="G15">
            <v>84479554</v>
          </cell>
          <cell r="H15">
            <v>0</v>
          </cell>
        </row>
        <row r="16">
          <cell r="A16" t="str">
            <v>PROVISIÓN PARA GASTOS INSTITUCIONALES Y/O SECTORIALES CONTINGENTES- PREVIO CONCEPTO DGPPN</v>
          </cell>
          <cell r="B16">
            <v>1446200000</v>
          </cell>
          <cell r="C16">
            <v>1446200000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1446200000</v>
          </cell>
        </row>
        <row r="17">
          <cell r="A17" t="str">
            <v>MESADAS PENSIONALES (DE PENSIONES)</v>
          </cell>
          <cell r="B17">
            <v>418365000</v>
          </cell>
          <cell r="C17">
            <v>418365000</v>
          </cell>
          <cell r="D17">
            <v>418365000</v>
          </cell>
          <cell r="E17">
            <v>287278723.75999999</v>
          </cell>
          <cell r="F17">
            <v>287067217.88999999</v>
          </cell>
          <cell r="G17">
            <v>287067217.88999999</v>
          </cell>
          <cell r="H17">
            <v>0</v>
          </cell>
        </row>
        <row r="18">
          <cell r="A18" t="str">
            <v>APORTE PREVISION SOCIAL SERVICIOS MEDICOS (NO DE PENSIONES)</v>
          </cell>
          <cell r="B18">
            <v>626000000</v>
          </cell>
          <cell r="C18">
            <v>626000000</v>
          </cell>
          <cell r="D18">
            <v>626000000</v>
          </cell>
          <cell r="E18">
            <v>506103990</v>
          </cell>
          <cell r="F18">
            <v>506103990</v>
          </cell>
          <cell r="G18">
            <v>506103990</v>
          </cell>
          <cell r="H18">
            <v>0</v>
          </cell>
        </row>
        <row r="19">
          <cell r="A19" t="str">
            <v>SENTENCIAS</v>
          </cell>
          <cell r="B19">
            <v>2060000000</v>
          </cell>
          <cell r="C19">
            <v>2060000000</v>
          </cell>
          <cell r="D19">
            <v>801198710.5</v>
          </cell>
          <cell r="E19">
            <v>705238187.5</v>
          </cell>
          <cell r="F19">
            <v>704463487.5</v>
          </cell>
          <cell r="G19">
            <v>704463487.5</v>
          </cell>
          <cell r="H19">
            <v>0</v>
          </cell>
        </row>
        <row r="20">
          <cell r="A20" t="str">
            <v>CONCILIACIONES</v>
          </cell>
          <cell r="B20">
            <v>2060000000</v>
          </cell>
          <cell r="C20">
            <v>2060000000</v>
          </cell>
          <cell r="D20">
            <v>1257934101</v>
          </cell>
          <cell r="E20">
            <v>1210309031</v>
          </cell>
          <cell r="F20">
            <v>1151868127</v>
          </cell>
          <cell r="G20">
            <v>1143099184</v>
          </cell>
          <cell r="H20">
            <v>0</v>
          </cell>
        </row>
        <row r="21">
          <cell r="A21" t="str">
            <v>INCAPACIDADES Y LICENCIAS DE MATERNIDAD Y PATERNIDAD (NO DE PENSIONES)</v>
          </cell>
          <cell r="B21">
            <v>128770000</v>
          </cell>
          <cell r="C21">
            <v>128770000</v>
          </cell>
          <cell r="D21">
            <v>128770000</v>
          </cell>
          <cell r="E21">
            <v>22355457</v>
          </cell>
          <cell r="F21">
            <v>22355457</v>
          </cell>
          <cell r="G21">
            <v>22355457</v>
          </cell>
          <cell r="H21">
            <v>0</v>
          </cell>
        </row>
        <row r="22">
          <cell r="A22" t="str">
            <v>08</v>
          </cell>
          <cell r="B22">
            <v>288258000</v>
          </cell>
          <cell r="C22">
            <v>288258000</v>
          </cell>
          <cell r="D22">
            <v>2926855.38</v>
          </cell>
          <cell r="E22">
            <v>2903855.38</v>
          </cell>
          <cell r="F22">
            <v>2903855.38</v>
          </cell>
          <cell r="G22">
            <v>2903855.38</v>
          </cell>
          <cell r="H22">
            <v>0</v>
          </cell>
        </row>
        <row r="23">
          <cell r="A23" t="str">
            <v>IMPUESTOS</v>
          </cell>
          <cell r="B23">
            <v>51500000</v>
          </cell>
          <cell r="C23">
            <v>51500000</v>
          </cell>
          <cell r="D23">
            <v>2342000</v>
          </cell>
          <cell r="E23">
            <v>2319000</v>
          </cell>
          <cell r="F23">
            <v>2319000</v>
          </cell>
          <cell r="G23">
            <v>2319000</v>
          </cell>
          <cell r="H23">
            <v>0</v>
          </cell>
        </row>
        <row r="24">
          <cell r="A24" t="str">
            <v>CUOTA DE FISCALIZACIÓN Y AUDITAJE</v>
          </cell>
          <cell r="B24">
            <v>236758000</v>
          </cell>
          <cell r="C24">
            <v>236758000</v>
          </cell>
          <cell r="D24">
            <v>584855.38</v>
          </cell>
          <cell r="E24">
            <v>584855.38</v>
          </cell>
          <cell r="F24">
            <v>584855.38</v>
          </cell>
          <cell r="G24">
            <v>584855.38</v>
          </cell>
          <cell r="H24">
            <v>0</v>
          </cell>
        </row>
        <row r="25">
          <cell r="A25" t="str">
            <v>C</v>
          </cell>
          <cell r="B25">
            <v>161536218750</v>
          </cell>
          <cell r="C25">
            <v>165336840329</v>
          </cell>
          <cell r="D25">
            <v>130530736514.23999</v>
          </cell>
          <cell r="E25">
            <v>124354071530.08002</v>
          </cell>
          <cell r="F25">
            <v>74008504143.799988</v>
          </cell>
          <cell r="G25">
            <v>73710281197.799988</v>
          </cell>
          <cell r="H25">
            <v>0</v>
          </cell>
        </row>
        <row r="26">
          <cell r="A26" t="str">
            <v>3503</v>
          </cell>
          <cell r="B26">
            <v>73429205374</v>
          </cell>
          <cell r="C26">
            <v>77229826953</v>
          </cell>
          <cell r="D26">
            <v>74888682806.529999</v>
          </cell>
          <cell r="E26">
            <v>71418869246.850006</v>
          </cell>
          <cell r="F26">
            <v>45048978624.839989</v>
          </cell>
          <cell r="G26">
            <v>44787723147.839989</v>
          </cell>
          <cell r="H26">
            <v>0</v>
          </cell>
        </row>
        <row r="27">
          <cell r="A27" t="str">
            <v>INCREMENTO DE LA COBERTURA DE LOS SERVICIOS DE LA RED NACIONAL DE PROTECCIÓN AL CONSUMIDOR EN EL TERRITORIO  NACIONAL</v>
          </cell>
          <cell r="B27">
            <v>39427254112</v>
          </cell>
          <cell r="C27">
            <v>39427254112</v>
          </cell>
          <cell r="D27">
            <v>38175005476.400002</v>
          </cell>
          <cell r="E27">
            <v>36523048946.800003</v>
          </cell>
          <cell r="F27">
            <v>21592283538.189999</v>
          </cell>
          <cell r="G27">
            <v>21524047302.189999</v>
          </cell>
          <cell r="H27">
            <v>0</v>
          </cell>
        </row>
        <row r="28">
          <cell r="A28" t="str">
            <v>MEJORAMIENTO DEL CONTROL Y VIGILANCIA A LAS CÁMARAS DE COMERCIO Y COMERCIANTES A NIVEL  NACIONAL</v>
          </cell>
          <cell r="B28">
            <v>909785125</v>
          </cell>
          <cell r="C28">
            <v>909785125</v>
          </cell>
          <cell r="D28">
            <v>895966283</v>
          </cell>
          <cell r="E28">
            <v>866586776</v>
          </cell>
          <cell r="F28">
            <v>640546798.82000005</v>
          </cell>
          <cell r="G28">
            <v>640546798.82000005</v>
          </cell>
          <cell r="H28">
            <v>0</v>
          </cell>
        </row>
        <row r="29">
          <cell r="A29" t="str">
            <v>FORTALECIMIENTO DE LA FUNCIÓN JURISDICCIONAL DE LA SUPERINTENDENCIA DE INDUSTRIA Y COMERCIO A NIVEL  NACIONAL</v>
          </cell>
          <cell r="B29">
            <v>3601793401</v>
          </cell>
          <cell r="C29">
            <v>3601793401</v>
          </cell>
          <cell r="D29">
            <v>3571447148</v>
          </cell>
          <cell r="E29">
            <v>3086491341</v>
          </cell>
          <cell r="F29">
            <v>2393815006</v>
          </cell>
          <cell r="G29">
            <v>2393815006</v>
          </cell>
          <cell r="H29">
            <v>0</v>
          </cell>
        </row>
        <row r="30">
          <cell r="A30" t="str">
            <v>FORTALECIMIENTO DE LA PROTECCIÓN DE DATOS PERSONALES A NIVEL  NACIONAL</v>
          </cell>
          <cell r="B30">
            <v>2591894878</v>
          </cell>
          <cell r="C30">
            <v>2591894878</v>
          </cell>
          <cell r="D30">
            <v>2580898889.1300001</v>
          </cell>
          <cell r="E30">
            <v>2536896475.1300001</v>
          </cell>
          <cell r="F30">
            <v>1877515288.6800001</v>
          </cell>
          <cell r="G30">
            <v>1866800302.6800001</v>
          </cell>
          <cell r="H30">
            <v>0</v>
          </cell>
        </row>
        <row r="31">
          <cell r="A31" t="str">
            <v>FORTALECIMIENTO DEL RÉGIMEN DE PROTECCIÓN DE LA LIBRE COMPETENCIA ECONÓMICA EN LOS MERCADOS A NIVEL  NACIONAL</v>
          </cell>
          <cell r="B31">
            <v>8032499000</v>
          </cell>
          <cell r="C31">
            <v>8032499000</v>
          </cell>
          <cell r="D31">
            <v>7920609495</v>
          </cell>
          <cell r="E31">
            <v>7795327550</v>
          </cell>
          <cell r="F31">
            <v>5603258318.1199999</v>
          </cell>
          <cell r="G31">
            <v>5503000452.1199999</v>
          </cell>
          <cell r="H31">
            <v>0</v>
          </cell>
        </row>
        <row r="32">
          <cell r="A32" t="str">
            <v>FORTALECIMIENTO DE LA ATENCIÓN Y PROMOCIÓN DE TRÁMITES Y SERVICIOS EN EL MARCO DEL SISTEMA DE PROPIEDAD INDUSTRIAL A NIVEL  NACIONAL</v>
          </cell>
          <cell r="B32">
            <v>8791562000</v>
          </cell>
          <cell r="C32">
            <v>8791562000</v>
          </cell>
          <cell r="D32">
            <v>8351599356</v>
          </cell>
          <cell r="E32">
            <v>7925069736</v>
          </cell>
          <cell r="F32">
            <v>5019221012.7299995</v>
          </cell>
          <cell r="G32">
            <v>5019221012.7299995</v>
          </cell>
          <cell r="H32">
            <v>0</v>
          </cell>
        </row>
        <row r="33">
          <cell r="A33" t="str">
            <v>MEJORAMIENTO EN LA EJECUCIÓN DE LAS FUNCIONES ASIGNADAS EN MATERIA DE PROTECCIÓN AL CONSUMIDOR A NIVEL  NACIONAL</v>
          </cell>
          <cell r="B33">
            <v>5305076993</v>
          </cell>
          <cell r="C33">
            <v>9105698572</v>
          </cell>
          <cell r="D33">
            <v>8665253141</v>
          </cell>
          <cell r="E33">
            <v>8045171006</v>
          </cell>
          <cell r="F33">
            <v>4634042428.3800001</v>
          </cell>
          <cell r="G33">
            <v>4553289951.3800001</v>
          </cell>
          <cell r="H33">
            <v>0</v>
          </cell>
        </row>
        <row r="34">
          <cell r="A34" t="str">
            <v>FORTALECIMIENTO DE LA FUNCIÓN DE INSPECCIÓN, CONTROL Y VIGILANCIA DE LA SUPERINTENDENCIA DE INDUSTRIA Y COMERCIO EN EL MARCO DEL SUBSISTEMA NACIONAL DE CALIDAD, EL RÉGIMEN DE CONTROL DE PRECIOS Y EL SECTOR VALUATORIO A NIVEL  NACIONAL</v>
          </cell>
          <cell r="B34">
            <v>4769339865</v>
          </cell>
          <cell r="C34">
            <v>4769339865</v>
          </cell>
          <cell r="D34">
            <v>4727903018</v>
          </cell>
          <cell r="E34">
            <v>4640277415.9200001</v>
          </cell>
          <cell r="F34">
            <v>3288296233.9199996</v>
          </cell>
          <cell r="G34">
            <v>3287002321.9199996</v>
          </cell>
          <cell r="H34">
            <v>0</v>
          </cell>
        </row>
        <row r="35">
          <cell r="A35" t="str">
            <v>3599</v>
          </cell>
          <cell r="B35">
            <v>88107013376</v>
          </cell>
          <cell r="C35">
            <v>88107013376</v>
          </cell>
          <cell r="D35">
            <v>55642053707.710007</v>
          </cell>
          <cell r="E35">
            <v>52935202283.230003</v>
          </cell>
          <cell r="F35">
            <v>28959525518.959999</v>
          </cell>
          <cell r="G35">
            <v>28922558049.959999</v>
          </cell>
          <cell r="H35">
            <v>0</v>
          </cell>
        </row>
        <row r="36">
          <cell r="A36" t="str">
            <v>IMPLEMENTACIÓN DE UNA SOLUCIÓN INMOBILIARIA PARA LA SUPERINTENDENCIA DE INDUSTRIA Y COMERCIO EN  BOGOTÁ</v>
          </cell>
          <cell r="B36">
            <v>30262520191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</row>
        <row r="37">
          <cell r="A37" t="str">
            <v>FORTALECIMIENTO DEL SISTEMA DE ATENCIÓN AL CIUDADANO DE LA SUPERINTENDENCIA DE INDUSTRIA Y COMERCIO A NIVEL  NACIONAL</v>
          </cell>
          <cell r="B37">
            <v>28050706799</v>
          </cell>
          <cell r="C37">
            <v>28050706799</v>
          </cell>
          <cell r="D37">
            <v>27232164746.400002</v>
          </cell>
          <cell r="E37">
            <v>26500375709.080002</v>
          </cell>
          <cell r="F37">
            <v>15434097522</v>
          </cell>
          <cell r="G37">
            <v>15397130053</v>
          </cell>
          <cell r="H37">
            <v>0</v>
          </cell>
        </row>
        <row r="38">
          <cell r="A38" t="str">
            <v>MEJORAMIENTO DE LOS SISTEMAS DE INFORMACIÓN Y SERVICIOS TECNOLÓGICOS DE LA SUPERINTENDENCIA DE INDUSTRIA Y COMERCIO EN EL TERRITORIO  NACIONAL</v>
          </cell>
          <cell r="B38">
            <v>25661863246</v>
          </cell>
          <cell r="C38">
            <v>25661863246</v>
          </cell>
          <cell r="D38">
            <v>24680302702.310001</v>
          </cell>
          <cell r="E38">
            <v>22960858492.150002</v>
          </cell>
          <cell r="F38">
            <v>11625805091.959999</v>
          </cell>
          <cell r="G38">
            <v>11625805091.959999</v>
          </cell>
          <cell r="H38">
            <v>0</v>
          </cell>
        </row>
        <row r="39">
          <cell r="A39" t="str">
            <v>MEJORAMIENTO DE LA INFRAESTRUCTURA FÍSICA DE LA SEDE DE LA SUPERINTENDENCIA DE INDUSTRIA Y COMERCIO EN  BOGOTÁ</v>
          </cell>
          <cell r="B39">
            <v>773529015</v>
          </cell>
          <cell r="C39">
            <v>773529015</v>
          </cell>
          <cell r="D39">
            <v>764511423</v>
          </cell>
          <cell r="E39">
            <v>586063519</v>
          </cell>
          <cell r="F39">
            <v>1637909</v>
          </cell>
          <cell r="G39">
            <v>1637909</v>
          </cell>
          <cell r="H39">
            <v>0</v>
          </cell>
        </row>
        <row r="40">
          <cell r="A40" t="str">
            <v>MEJORAMIENTO EN LA CALIDAD DE LA GESTIÓN ESTRATÉGICA DE LA SUPERINTENDENCIA DE INDUSTRIA Y COMERCIO A NIVEL  NACIONAL</v>
          </cell>
          <cell r="B40">
            <v>3358394125</v>
          </cell>
          <cell r="C40">
            <v>3358394125</v>
          </cell>
          <cell r="D40">
            <v>2965074836</v>
          </cell>
          <cell r="E40">
            <v>2887904563</v>
          </cell>
          <cell r="F40">
            <v>1897984996</v>
          </cell>
          <cell r="G40">
            <v>1897984996</v>
          </cell>
          <cell r="H40">
            <v>0</v>
          </cell>
        </row>
        <row r="41">
          <cell r="A41" t="str">
            <v>IMPLEMENTACIÓN DE UNA SOLUCIÓN INMOBILIARIA PARA LA SUPERINTENDENCIA DE INDUSTRIA Y COMERCIO BOGOTÁ 2</v>
          </cell>
          <cell r="B41">
            <v>0</v>
          </cell>
          <cell r="C41">
            <v>30262520191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</sheetData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PER-METAS"/>
      <sheetName val="Hoja1"/>
      <sheetName val="REP_EPG034_EjecucionPresupuesta"/>
      <sheetName val="BASE INFORME"/>
      <sheetName val="CONSOL CUENTA"/>
      <sheetName val="APROPIACIÓN"/>
      <sheetName val="EJECU"/>
      <sheetName val="METAS-SIC"/>
    </sheetNames>
    <sheetDataSet>
      <sheetData sheetId="0"/>
      <sheetData sheetId="1"/>
      <sheetData sheetId="2">
        <row r="32">
          <cell r="P32">
            <v>140494883000</v>
          </cell>
          <cell r="S32">
            <v>140494883000</v>
          </cell>
          <cell r="U32">
            <v>109011553434.08</v>
          </cell>
          <cell r="W32">
            <v>52683715194.550003</v>
          </cell>
          <cell r="X32">
            <v>4921250239.1999998</v>
          </cell>
          <cell r="Z32">
            <v>4272373041.46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O47"/>
  <sheetViews>
    <sheetView tabSelected="1" zoomScale="80" zoomScaleNormal="80" workbookViewId="0">
      <pane xSplit="1" ySplit="7" topLeftCell="B8" activePane="bottomRight" state="frozen"/>
      <selection pane="topRight" activeCell="B1" sqref="B1"/>
      <selection pane="bottomLeft" activeCell="A2" sqref="A2"/>
      <selection pane="bottomRight" activeCell="F39" sqref="F39 C39"/>
    </sheetView>
  </sheetViews>
  <sheetFormatPr baseColWidth="10" defaultRowHeight="15" x14ac:dyDescent="0.25"/>
  <cols>
    <col min="1" max="1" width="45.140625" style="5" customWidth="1"/>
    <col min="2" max="2" width="24.5703125" style="32" bestFit="1" customWidth="1"/>
    <col min="3" max="3" width="23.28515625" style="5" bestFit="1" customWidth="1"/>
    <col min="4" max="4" width="22" style="5" bestFit="1" customWidth="1"/>
    <col min="5" max="5" width="19.5703125" style="5" customWidth="1"/>
    <col min="6" max="6" width="20.5703125" style="34" bestFit="1" customWidth="1"/>
    <col min="7" max="7" width="16.7109375" style="5" bestFit="1" customWidth="1"/>
    <col min="8" max="8" width="23.28515625" style="34" bestFit="1" customWidth="1"/>
    <col min="9" max="9" width="20.5703125" style="34" bestFit="1" customWidth="1"/>
    <col min="10" max="10" width="21.85546875" style="34" customWidth="1"/>
    <col min="11" max="11" width="11.7109375" style="35" bestFit="1" customWidth="1"/>
    <col min="12" max="12" width="23.28515625" style="34" bestFit="1" customWidth="1"/>
    <col min="13" max="13" width="22.42578125" style="35" customWidth="1"/>
    <col min="14" max="14" width="23.28515625" style="34" bestFit="1" customWidth="1"/>
    <col min="15" max="15" width="13.85546875" style="35" customWidth="1"/>
    <col min="16" max="16384" width="11.42578125" style="5"/>
  </cols>
  <sheetData>
    <row r="1" spans="1:15" ht="29.25" customHeight="1" x14ac:dyDescent="0.25">
      <c r="A1" s="1"/>
      <c r="B1" s="2" t="s">
        <v>0</v>
      </c>
      <c r="C1" s="1"/>
      <c r="D1" s="1"/>
      <c r="E1" s="1"/>
      <c r="F1" s="3"/>
      <c r="G1" s="1"/>
      <c r="H1" s="3"/>
      <c r="I1" s="3"/>
      <c r="J1" s="3"/>
      <c r="K1" s="4"/>
      <c r="L1" s="3"/>
      <c r="M1" s="4"/>
      <c r="N1" s="3"/>
      <c r="O1" s="4"/>
    </row>
    <row r="2" spans="1:15" x14ac:dyDescent="0.25">
      <c r="A2" s="1"/>
      <c r="B2" s="1"/>
      <c r="C2" s="1"/>
      <c r="D2" s="1"/>
      <c r="E2" s="1"/>
      <c r="F2" s="3"/>
      <c r="G2" s="1"/>
      <c r="H2" s="3"/>
      <c r="I2" s="3"/>
      <c r="J2" s="3"/>
      <c r="K2" s="4"/>
      <c r="L2" s="3"/>
      <c r="M2" s="4"/>
      <c r="N2" s="3"/>
      <c r="O2" s="4"/>
    </row>
    <row r="3" spans="1:15" x14ac:dyDescent="0.25">
      <c r="A3" s="1"/>
      <c r="B3" s="6" t="s">
        <v>1</v>
      </c>
      <c r="C3" s="1"/>
      <c r="D3" s="1"/>
      <c r="E3" s="1"/>
      <c r="F3" s="3"/>
      <c r="G3" s="1"/>
      <c r="H3" s="3"/>
      <c r="I3" s="3"/>
      <c r="J3" s="3"/>
      <c r="K3" s="4"/>
      <c r="L3" s="3"/>
      <c r="M3" s="4"/>
      <c r="N3" s="3"/>
      <c r="O3" s="4"/>
    </row>
    <row r="4" spans="1:15" x14ac:dyDescent="0.25">
      <c r="A4" s="1"/>
      <c r="B4" s="7" t="str">
        <f>+[1]METAS!D4</f>
        <v>OCTUBRE - 2019</v>
      </c>
      <c r="C4" s="1"/>
      <c r="D4" s="1"/>
      <c r="E4" s="1"/>
      <c r="F4" s="3"/>
      <c r="G4" s="1"/>
      <c r="H4" s="3"/>
      <c r="I4" s="3"/>
      <c r="J4" s="3"/>
      <c r="K4" s="4"/>
      <c r="L4" s="3"/>
      <c r="M4" s="4"/>
      <c r="N4" s="3"/>
      <c r="O4" s="4"/>
    </row>
    <row r="5" spans="1:15" x14ac:dyDescent="0.25">
      <c r="A5" s="1"/>
      <c r="B5" s="6" t="s">
        <v>2</v>
      </c>
      <c r="C5" s="1"/>
      <c r="D5" s="1"/>
      <c r="E5" s="1"/>
      <c r="F5" s="3"/>
      <c r="G5" s="1"/>
      <c r="H5" s="3"/>
      <c r="I5" s="3"/>
      <c r="J5" s="3"/>
      <c r="K5" s="4"/>
      <c r="L5" s="3"/>
      <c r="M5" s="4"/>
      <c r="N5" s="3"/>
      <c r="O5" s="4"/>
    </row>
    <row r="6" spans="1:15" x14ac:dyDescent="0.25">
      <c r="A6" s="1"/>
      <c r="B6" s="8"/>
      <c r="C6" s="1"/>
      <c r="D6" s="1"/>
      <c r="E6" s="1"/>
      <c r="F6" s="3"/>
      <c r="G6" s="1"/>
      <c r="H6" s="3"/>
      <c r="I6" s="3"/>
      <c r="J6" s="3"/>
      <c r="K6" s="4"/>
      <c r="L6" s="3"/>
      <c r="M6" s="4"/>
      <c r="N6" s="3"/>
      <c r="O6" s="4"/>
    </row>
    <row r="7" spans="1:15" ht="45" x14ac:dyDescent="0.25">
      <c r="A7" s="9" t="s">
        <v>3</v>
      </c>
      <c r="B7" s="10" t="s">
        <v>4</v>
      </c>
      <c r="C7" s="10" t="s">
        <v>5</v>
      </c>
      <c r="D7" s="10" t="s">
        <v>6</v>
      </c>
      <c r="E7" s="11" t="s">
        <v>7</v>
      </c>
      <c r="F7" s="10" t="s">
        <v>8</v>
      </c>
      <c r="G7" s="12" t="s">
        <v>9</v>
      </c>
      <c r="H7" s="10" t="s">
        <v>10</v>
      </c>
      <c r="I7" s="10" t="s">
        <v>11</v>
      </c>
      <c r="J7" s="13" t="s">
        <v>12</v>
      </c>
      <c r="K7" s="14" t="s">
        <v>13</v>
      </c>
      <c r="L7" s="13" t="s">
        <v>14</v>
      </c>
      <c r="M7" s="14" t="s">
        <v>15</v>
      </c>
      <c r="N7" s="13" t="s">
        <v>16</v>
      </c>
      <c r="O7" s="14" t="s">
        <v>17</v>
      </c>
    </row>
    <row r="8" spans="1:15" s="18" customFormat="1" ht="15.75" x14ac:dyDescent="0.25">
      <c r="A8" s="15" t="s">
        <v>18</v>
      </c>
      <c r="B8" s="16">
        <f>B9+B14+B17</f>
        <v>78755679868</v>
      </c>
      <c r="C8" s="16">
        <f>C9+C14+C17</f>
        <v>78755679868</v>
      </c>
      <c r="D8" s="16">
        <f>D9+D14+D17</f>
        <v>57170860338.279999</v>
      </c>
      <c r="E8" s="17">
        <f t="shared" ref="E8:E9" si="0">+D8/C8</f>
        <v>0.72592682120327501</v>
      </c>
      <c r="F8" s="16">
        <f>F9+F14+F17</f>
        <v>53959106185.519997</v>
      </c>
      <c r="G8" s="17">
        <f t="shared" ref="G8:G9" si="1">+F8/C8</f>
        <v>0.68514558284506222</v>
      </c>
      <c r="H8" s="16">
        <f>H9+H14+H17</f>
        <v>74245968167</v>
      </c>
      <c r="I8" s="16">
        <f>I9+I14+I17</f>
        <v>53949013412.519997</v>
      </c>
      <c r="J8" s="16">
        <f>J9+J14+J17</f>
        <v>4509711700.999999</v>
      </c>
      <c r="K8" s="17">
        <f t="shared" ref="K8:K9" si="2">+J8/C8</f>
        <v>5.7262050287148682E-2</v>
      </c>
      <c r="L8" s="16">
        <f>L9+L14+L17</f>
        <v>21584819529.720001</v>
      </c>
      <c r="M8" s="17">
        <f t="shared" ref="M8:M9" si="3">+L8/C8</f>
        <v>0.27407317879672505</v>
      </c>
      <c r="N8" s="16">
        <f>N9+N14+N17</f>
        <v>24796573682.48</v>
      </c>
      <c r="O8" s="17">
        <f t="shared" ref="O8:O9" si="4">+N8/C8</f>
        <v>0.31485441715493767</v>
      </c>
    </row>
    <row r="9" spans="1:15" s="18" customFormat="1" ht="15.75" x14ac:dyDescent="0.25">
      <c r="A9" s="19" t="s">
        <v>19</v>
      </c>
      <c r="B9" s="20">
        <f>SUM(B10:B13)</f>
        <v>58763996000</v>
      </c>
      <c r="C9" s="20">
        <f>SUM(C10:C13)</f>
        <v>58763996000</v>
      </c>
      <c r="D9" s="20">
        <f>SUM(D10:D13)</f>
        <v>42846522316</v>
      </c>
      <c r="E9" s="21">
        <f t="shared" si="0"/>
        <v>0.72912880730575236</v>
      </c>
      <c r="F9" s="20">
        <f>SUM(F10:F13)</f>
        <v>42486499868</v>
      </c>
      <c r="G9" s="21">
        <f t="shared" si="1"/>
        <v>0.72300222517202539</v>
      </c>
      <c r="H9" s="20">
        <f>SUM(H10:H13)</f>
        <v>58607249000</v>
      </c>
      <c r="I9" s="20">
        <f>SUM(I10:I13)</f>
        <v>42486499868</v>
      </c>
      <c r="J9" s="20">
        <f>SUM(J10:J13)</f>
        <v>156747000</v>
      </c>
      <c r="K9" s="21">
        <f t="shared" si="2"/>
        <v>2.6673985887549242E-3</v>
      </c>
      <c r="L9" s="20">
        <f>SUM(L10:L13)</f>
        <v>15917473684</v>
      </c>
      <c r="M9" s="21">
        <f t="shared" si="3"/>
        <v>0.2708711926942477</v>
      </c>
      <c r="N9" s="20">
        <f>SUM(N10:N13)</f>
        <v>16277496132</v>
      </c>
      <c r="O9" s="21">
        <f t="shared" si="4"/>
        <v>0.27699777482797461</v>
      </c>
    </row>
    <row r="10" spans="1:15" x14ac:dyDescent="0.25">
      <c r="A10" s="22" t="str">
        <f>+'[1]TD-EPA'!A6</f>
        <v>SALARIO</v>
      </c>
      <c r="B10" s="23">
        <f>VLOOKUP(A10,'[1]TD-EPA'!$A$5:$H$36,2,0)</f>
        <v>40628002000</v>
      </c>
      <c r="C10" s="24">
        <f>VLOOKUP(A10,'[1]TD-EPA'!$A$5:$H$36,3,0)</f>
        <v>33428002000</v>
      </c>
      <c r="D10" s="24">
        <f>VLOOKUP(A10,'[1]TD-EPA'!$A$5:$H$36,5,0)</f>
        <v>26732096447</v>
      </c>
      <c r="E10" s="25">
        <f>+D10/C10</f>
        <v>0.79969172094102425</v>
      </c>
      <c r="F10" s="23">
        <f>VLOOKUP(A10,'[1]TD-EPA'!$A$5:$H$36,6,0)</f>
        <v>26419463100</v>
      </c>
      <c r="G10" s="25">
        <f>+F10/C10</f>
        <v>0.79033928201870995</v>
      </c>
      <c r="H10" s="23">
        <f>VLOOKUP(A10,'[1]TD-EPA'!$A$5:$H$36,4,0)</f>
        <v>33428002000</v>
      </c>
      <c r="I10" s="23">
        <f>VLOOKUP(A10,'[1]TD-EPA'!$A$5:$H$36,7,0)</f>
        <v>26419463100</v>
      </c>
      <c r="J10" s="23">
        <f>+C10-H10</f>
        <v>0</v>
      </c>
      <c r="K10" s="25">
        <f>+J10/C10</f>
        <v>0</v>
      </c>
      <c r="L10" s="23">
        <f>+C10-D10</f>
        <v>6695905553</v>
      </c>
      <c r="M10" s="25">
        <f>+L10/C10</f>
        <v>0.20030827905897577</v>
      </c>
      <c r="N10" s="23">
        <f>+C10-F10</f>
        <v>7008538900</v>
      </c>
      <c r="O10" s="25">
        <f>+N10/C10</f>
        <v>0.20966071798129005</v>
      </c>
    </row>
    <row r="11" spans="1:15" ht="28.5" x14ac:dyDescent="0.25">
      <c r="A11" s="22" t="str">
        <f>+'[1]TD-EPA'!A7</f>
        <v>CONTRIBUCIONES INHERENTES A LA NÓMINA</v>
      </c>
      <c r="B11" s="23">
        <f>VLOOKUP(A11,'[1]TD-EPA'!$A$5:$H$36,2,0)</f>
        <v>13022354000</v>
      </c>
      <c r="C11" s="24">
        <f>VLOOKUP(A11,'[1]TD-EPA'!$A$5:$H$36,3,0)</f>
        <v>13022354000</v>
      </c>
      <c r="D11" s="24">
        <f>VLOOKUP(A11,'[1]TD-EPA'!$A$5:$H$36,5,0)</f>
        <v>9689909180</v>
      </c>
      <c r="E11" s="25">
        <f t="shared" ref="E11:E43" si="5">D11/C11</f>
        <v>0.74409812388758589</v>
      </c>
      <c r="F11" s="23">
        <f>VLOOKUP(A11,'[1]TD-EPA'!$A$5:$H$36,6,0)</f>
        <v>9689909178</v>
      </c>
      <c r="G11" s="25">
        <f t="shared" ref="G11:G43" si="6">+F11/C11</f>
        <v>0.74409812373400386</v>
      </c>
      <c r="H11" s="23">
        <f>VLOOKUP(A11,'[1]TD-EPA'!$A$5:$H$36,4,0)</f>
        <v>13022354000</v>
      </c>
      <c r="I11" s="23">
        <f>VLOOKUP(A11,'[1]TD-EPA'!$A$5:$H$36,7,0)</f>
        <v>9689909178</v>
      </c>
      <c r="J11" s="23">
        <f t="shared" ref="J11:J42" si="7">+C11-H11</f>
        <v>0</v>
      </c>
      <c r="K11" s="25">
        <f t="shared" ref="K11:K43" si="8">+J11/C11</f>
        <v>0</v>
      </c>
      <c r="L11" s="23">
        <f t="shared" ref="L11:L42" si="9">+C11-D11</f>
        <v>3332444820</v>
      </c>
      <c r="M11" s="25">
        <f>+L11/C11</f>
        <v>0.25590187611241411</v>
      </c>
      <c r="N11" s="23">
        <f t="shared" ref="N11:N42" si="10">+C11-F11</f>
        <v>3332444822</v>
      </c>
      <c r="O11" s="25">
        <f t="shared" ref="O11:O43" si="11">+N11/C11</f>
        <v>0.25590187626599614</v>
      </c>
    </row>
    <row r="12" spans="1:15" ht="28.5" x14ac:dyDescent="0.25">
      <c r="A12" s="22" t="str">
        <f>+'[1]TD-EPA'!A8</f>
        <v>REMUNERACIONES NO CONSTITUTIVAS DE FACTOR SALARIAL</v>
      </c>
      <c r="B12" s="23">
        <f>VLOOKUP(A12,'[1]TD-EPA'!$A$5:$H$36,2,0)</f>
        <v>3243609000</v>
      </c>
      <c r="C12" s="24">
        <f>VLOOKUP(A12,'[1]TD-EPA'!$A$5:$H$36,3,0)</f>
        <v>10443609000</v>
      </c>
      <c r="D12" s="24">
        <f>VLOOKUP(A12,'[1]TD-EPA'!$A$5:$H$36,5,0)</f>
        <v>6424516689</v>
      </c>
      <c r="E12" s="25">
        <f t="shared" si="5"/>
        <v>0.61516250646687365</v>
      </c>
      <c r="F12" s="23">
        <f>VLOOKUP(A12,'[1]TD-EPA'!$A$5:$H$36,6,0)</f>
        <v>6377127590</v>
      </c>
      <c r="G12" s="25">
        <f t="shared" si="6"/>
        <v>0.61062488934620207</v>
      </c>
      <c r="H12" s="23">
        <f>VLOOKUP(A12,'[1]TD-EPA'!$A$5:$H$36,4,0)</f>
        <v>10443609000</v>
      </c>
      <c r="I12" s="23">
        <f>VLOOKUP(A12,'[1]TD-EPA'!$A$5:$H$36,7,0)</f>
        <v>6377127590</v>
      </c>
      <c r="J12" s="23">
        <f t="shared" si="7"/>
        <v>0</v>
      </c>
      <c r="K12" s="25">
        <f t="shared" si="8"/>
        <v>0</v>
      </c>
      <c r="L12" s="23">
        <f t="shared" si="9"/>
        <v>4019092311</v>
      </c>
      <c r="M12" s="25">
        <f t="shared" ref="M12:M43" si="12">+L12/C12</f>
        <v>0.38483749353312635</v>
      </c>
      <c r="N12" s="23">
        <f t="shared" si="10"/>
        <v>4066481410</v>
      </c>
      <c r="O12" s="25">
        <f t="shared" si="11"/>
        <v>0.38937511065379793</v>
      </c>
    </row>
    <row r="13" spans="1:15" ht="42.75" x14ac:dyDescent="0.25">
      <c r="A13" s="22" t="str">
        <f>+'[1]TD-EPA'!A9</f>
        <v>OTROS GASTOS DE PERSONAL - DISTRIBUCIÓN PREVIO CONCEPTO DGPPN</v>
      </c>
      <c r="B13" s="23">
        <f>VLOOKUP(A13,'[1]TD-EPA'!$A$5:$H$36,2,0)</f>
        <v>1870031000</v>
      </c>
      <c r="C13" s="24">
        <f>VLOOKUP(A13,'[1]TD-EPA'!$A$5:$H$36,3,0)</f>
        <v>1870031000</v>
      </c>
      <c r="D13" s="24">
        <f>VLOOKUP(A13,'[1]TD-EPA'!$A$5:$H$36,5,0)</f>
        <v>0</v>
      </c>
      <c r="E13" s="25">
        <f t="shared" si="5"/>
        <v>0</v>
      </c>
      <c r="F13" s="23">
        <f>VLOOKUP(A13,'[1]TD-EPA'!$A$5:$H$36,6,0)</f>
        <v>0</v>
      </c>
      <c r="G13" s="25">
        <f t="shared" si="6"/>
        <v>0</v>
      </c>
      <c r="H13" s="23">
        <f>VLOOKUP(A13,'[1]TD-EPA'!$A$5:$H$36,4,0)</f>
        <v>1713284000</v>
      </c>
      <c r="I13" s="23">
        <f>VLOOKUP(A13,'[1]TD-EPA'!$A$5:$H$36,7,0)</f>
        <v>0</v>
      </c>
      <c r="J13" s="23">
        <f t="shared" si="7"/>
        <v>156747000</v>
      </c>
      <c r="K13" s="25">
        <f t="shared" si="8"/>
        <v>8.3820535595399218E-2</v>
      </c>
      <c r="L13" s="23">
        <f t="shared" si="9"/>
        <v>1870031000</v>
      </c>
      <c r="M13" s="25">
        <f t="shared" si="12"/>
        <v>1</v>
      </c>
      <c r="N13" s="23">
        <f t="shared" si="10"/>
        <v>1870031000</v>
      </c>
      <c r="O13" s="25">
        <f t="shared" si="11"/>
        <v>1</v>
      </c>
    </row>
    <row r="14" spans="1:15" s="18" customFormat="1" ht="15" customHeight="1" x14ac:dyDescent="0.25">
      <c r="A14" s="19" t="s">
        <v>20</v>
      </c>
      <c r="B14" s="20">
        <f>SUM(B15:B16)</f>
        <v>12676328868</v>
      </c>
      <c r="C14" s="20">
        <f>SUM(C15:C16)</f>
        <v>12676328868</v>
      </c>
      <c r="D14" s="20">
        <f>SUM(D15:D16)</f>
        <v>11424223777.639999</v>
      </c>
      <c r="E14" s="21">
        <f t="shared" si="5"/>
        <v>0.90122494427224886</v>
      </c>
      <c r="F14" s="20">
        <f t="shared" ref="F14" si="13">SUM(F15:F16)</f>
        <v>8632095628.75</v>
      </c>
      <c r="G14" s="21">
        <f t="shared" si="6"/>
        <v>0.68096179253764688</v>
      </c>
      <c r="H14" s="20">
        <f t="shared" ref="H14:N14" si="14">SUM(H15:H16)</f>
        <v>12115762500.120001</v>
      </c>
      <c r="I14" s="20">
        <f t="shared" si="14"/>
        <v>8630771798.75</v>
      </c>
      <c r="J14" s="20">
        <f t="shared" si="14"/>
        <v>560566367.87999916</v>
      </c>
      <c r="K14" s="21">
        <f t="shared" si="8"/>
        <v>4.4221507166407409E-2</v>
      </c>
      <c r="L14" s="20">
        <f t="shared" si="14"/>
        <v>1252105090.3600006</v>
      </c>
      <c r="M14" s="21">
        <f t="shared" si="12"/>
        <v>9.8775055727751152E-2</v>
      </c>
      <c r="N14" s="20">
        <f t="shared" si="14"/>
        <v>4044233239.25</v>
      </c>
      <c r="O14" s="21">
        <f t="shared" si="11"/>
        <v>0.31903820746235312</v>
      </c>
    </row>
    <row r="15" spans="1:15" ht="28.5" x14ac:dyDescent="0.25">
      <c r="A15" s="22" t="str">
        <f>+'[1]TD-EPA'!A11</f>
        <v>ADQUISICIÓN DE ACTIVOS NO FINANCIEROS</v>
      </c>
      <c r="B15" s="23">
        <f>VLOOKUP(A15,'[1]TD-EPA'!$A$5:$H$36,2,0)</f>
        <v>10000000</v>
      </c>
      <c r="C15" s="24">
        <f>VLOOKUP(A15,'[1]TD-EPA'!$A$5:$H$36,3,0)</f>
        <v>10000000</v>
      </c>
      <c r="D15" s="24">
        <f>VLOOKUP(A15,'[1]TD-EPA'!$A$5:$H$36,5,0)</f>
        <v>7781279</v>
      </c>
      <c r="E15" s="25">
        <f t="shared" si="5"/>
        <v>0.77812789999999998</v>
      </c>
      <c r="F15" s="23">
        <f>VLOOKUP(A15,'[1]TD-EPA'!$A$5:$H$36,6,0)</f>
        <v>7758134</v>
      </c>
      <c r="G15" s="25">
        <f t="shared" si="6"/>
        <v>0.77581339999999999</v>
      </c>
      <c r="H15" s="23">
        <f>VLOOKUP(A15,'[1]TD-EPA'!$A$5:$H$36,4,0)</f>
        <v>8237399</v>
      </c>
      <c r="I15" s="23">
        <f>VLOOKUP(A15,'[1]TD-EPA'!$A$5:$H$36,7,0)</f>
        <v>7758134</v>
      </c>
      <c r="J15" s="23">
        <f t="shared" si="7"/>
        <v>1762601</v>
      </c>
      <c r="K15" s="25">
        <f t="shared" si="8"/>
        <v>0.1762601</v>
      </c>
      <c r="L15" s="23">
        <f t="shared" si="9"/>
        <v>2218721</v>
      </c>
      <c r="M15" s="25">
        <f t="shared" si="12"/>
        <v>0.22187209999999999</v>
      </c>
      <c r="N15" s="23">
        <f t="shared" si="10"/>
        <v>2241866</v>
      </c>
      <c r="O15" s="25">
        <f t="shared" si="11"/>
        <v>0.22418660000000001</v>
      </c>
    </row>
    <row r="16" spans="1:15" x14ac:dyDescent="0.25">
      <c r="A16" s="22" t="str">
        <f>+'[1]TD-EPA'!A12</f>
        <v>ADQUISICIONES DIFERENTES DE ACTIVOS</v>
      </c>
      <c r="B16" s="23">
        <f>VLOOKUP(A16,'[1]TD-EPA'!$A$5:$H$36,2,0)</f>
        <v>12666328868</v>
      </c>
      <c r="C16" s="24">
        <f>VLOOKUP(A16,'[1]TD-EPA'!$A$5:$H$36,3,0)</f>
        <v>12666328868</v>
      </c>
      <c r="D16" s="24">
        <f>VLOOKUP(A16,'[1]TD-EPA'!$A$5:$H$36,5,0)</f>
        <v>11416442498.639999</v>
      </c>
      <c r="E16" s="25">
        <f t="shared" si="5"/>
        <v>0.901322128741052</v>
      </c>
      <c r="F16" s="23">
        <f>VLOOKUP(A16,'[1]TD-EPA'!$A$5:$H$36,6,0)</f>
        <v>8624337494.75</v>
      </c>
      <c r="G16" s="25">
        <f>+F16/C16</f>
        <v>0.68088690769259763</v>
      </c>
      <c r="H16" s="23">
        <f>VLOOKUP(A16,'[1]TD-EPA'!$A$5:$H$36,4,0)</f>
        <v>12107525101.120001</v>
      </c>
      <c r="I16" s="23">
        <f>VLOOKUP(A16,'[1]TD-EPA'!$A$5:$H$36,7,0)</f>
        <v>8623013664.75</v>
      </c>
      <c r="J16" s="23">
        <f t="shared" si="7"/>
        <v>558803766.87999916</v>
      </c>
      <c r="K16" s="25">
        <f t="shared" si="8"/>
        <v>4.4117263392059208E-2</v>
      </c>
      <c r="L16" s="23">
        <f t="shared" si="9"/>
        <v>1249886369.3600006</v>
      </c>
      <c r="M16" s="25">
        <f t="shared" si="12"/>
        <v>9.8677871258948002E-2</v>
      </c>
      <c r="N16" s="23">
        <f t="shared" si="10"/>
        <v>4041991373.25</v>
      </c>
      <c r="O16" s="25">
        <f t="shared" si="11"/>
        <v>0.31911309230740242</v>
      </c>
    </row>
    <row r="17" spans="1:15" s="18" customFormat="1" ht="15.75" x14ac:dyDescent="0.25">
      <c r="A17" s="19" t="s">
        <v>21</v>
      </c>
      <c r="B17" s="20">
        <f>SUM(B18:B27)</f>
        <v>7315355000</v>
      </c>
      <c r="C17" s="20">
        <f>SUM(C18:C27)</f>
        <v>7315355000</v>
      </c>
      <c r="D17" s="20">
        <f>SUM(D18:D27)</f>
        <v>2900114244.6400003</v>
      </c>
      <c r="E17" s="21">
        <f>D17/C17</f>
        <v>0.39644203796534827</v>
      </c>
      <c r="F17" s="20">
        <f>SUM(F18:F27)</f>
        <v>2840510688.77</v>
      </c>
      <c r="G17" s="21">
        <f>+F17/C17</f>
        <v>0.38829430543972232</v>
      </c>
      <c r="H17" s="20">
        <f>SUM(H18:H27)</f>
        <v>3522956666.8800001</v>
      </c>
      <c r="I17" s="20">
        <f>SUM(I18:I27)</f>
        <v>2831741745.77</v>
      </c>
      <c r="J17" s="20">
        <f>SUM(J18:J27)</f>
        <v>3792398333.1199999</v>
      </c>
      <c r="K17" s="21">
        <f t="shared" si="8"/>
        <v>0.51841617161709852</v>
      </c>
      <c r="L17" s="20">
        <f>SUM(L18:L27)</f>
        <v>4415240755.3599997</v>
      </c>
      <c r="M17" s="21">
        <f t="shared" si="12"/>
        <v>0.60355796203465173</v>
      </c>
      <c r="N17" s="20">
        <f>SUM(N18:N27)</f>
        <v>4474844311.2300005</v>
      </c>
      <c r="O17" s="21">
        <f>+N17/C17</f>
        <v>0.61170569456027768</v>
      </c>
    </row>
    <row r="18" spans="1:15" ht="42.75" x14ac:dyDescent="0.25">
      <c r="A18" s="22" t="str">
        <f>+'[1]TD-EPA'!A14</f>
        <v>CONVENCION DEL METRO - OFICINA INTERNACIONAL DE PESAS Y MEDIDAS - BIPM. LEY 1512 DE 2012</v>
      </c>
      <c r="B18" s="23">
        <f>VLOOKUP(A18,'[1]TD-EPA'!$A$5:$H$36,2,0)</f>
        <v>81269000</v>
      </c>
      <c r="C18" s="24">
        <f>VLOOKUP(A18,'[1]TD-EPA'!$A$5:$H$36,3,0)</f>
        <v>81269000</v>
      </c>
      <c r="D18" s="24">
        <f>VLOOKUP(A18,'[1]TD-EPA'!$A$5:$H$36,5,0)</f>
        <v>81269000</v>
      </c>
      <c r="E18" s="25">
        <f t="shared" si="5"/>
        <v>1</v>
      </c>
      <c r="F18" s="23">
        <f>VLOOKUP(A18,'[1]TD-EPA'!$A$5:$H$36,6,0)</f>
        <v>81269000</v>
      </c>
      <c r="G18" s="25">
        <f t="shared" si="6"/>
        <v>1</v>
      </c>
      <c r="H18" s="23">
        <f>VLOOKUP(A18,'[1]TD-EPA'!$A$5:$H$36,4,0)</f>
        <v>81269000</v>
      </c>
      <c r="I18" s="23">
        <f>VLOOKUP(A18,'[1]TD-EPA'!$A$5:$H$36,7,0)</f>
        <v>81269000</v>
      </c>
      <c r="J18" s="23">
        <f t="shared" si="7"/>
        <v>0</v>
      </c>
      <c r="K18" s="25">
        <f t="shared" si="8"/>
        <v>0</v>
      </c>
      <c r="L18" s="23">
        <f t="shared" si="9"/>
        <v>0</v>
      </c>
      <c r="M18" s="25">
        <f t="shared" si="12"/>
        <v>0</v>
      </c>
      <c r="N18" s="23">
        <f t="shared" si="10"/>
        <v>0</v>
      </c>
      <c r="O18" s="25">
        <f t="shared" si="11"/>
        <v>0</v>
      </c>
    </row>
    <row r="19" spans="1:15" ht="42.75" x14ac:dyDescent="0.25">
      <c r="A19" s="22" t="str">
        <f>+'[1]TD-EPA'!A15</f>
        <v>ORGANIZACION PARA LA COOPERACION Y EL DESARROLLO ECONOMICO OCDE-ARTICULO 47 LEY 1450 DE 2011</v>
      </c>
      <c r="B19" s="23">
        <f>VLOOKUP(A19,'[1]TD-EPA'!$A$5:$H$36,2,0)</f>
        <v>206493000</v>
      </c>
      <c r="C19" s="24">
        <f>VLOOKUP(A19,'[1]TD-EPA'!$A$5:$H$36,3,0)</f>
        <v>206493000</v>
      </c>
      <c r="D19" s="24">
        <f>VLOOKUP(A19,'[1]TD-EPA'!$A$5:$H$36,5,0)</f>
        <v>84656000</v>
      </c>
      <c r="E19" s="25">
        <f t="shared" si="5"/>
        <v>0.40997031376366266</v>
      </c>
      <c r="F19" s="23">
        <f>VLOOKUP(A19,'[1]TD-EPA'!$A$5:$H$36,6,0)</f>
        <v>84479554</v>
      </c>
      <c r="G19" s="25">
        <f t="shared" si="6"/>
        <v>0.40911582474950725</v>
      </c>
      <c r="H19" s="23">
        <f>VLOOKUP(A19,'[1]TD-EPA'!$A$5:$H$36,4,0)</f>
        <v>206493000</v>
      </c>
      <c r="I19" s="23">
        <f>VLOOKUP(A19,'[1]TD-EPA'!$A$5:$H$36,7,0)</f>
        <v>84479554</v>
      </c>
      <c r="J19" s="23">
        <f t="shared" si="7"/>
        <v>0</v>
      </c>
      <c r="K19" s="25">
        <f t="shared" si="8"/>
        <v>0</v>
      </c>
      <c r="L19" s="23">
        <f t="shared" si="9"/>
        <v>121837000</v>
      </c>
      <c r="M19" s="25">
        <f t="shared" si="12"/>
        <v>0.59002968623633734</v>
      </c>
      <c r="N19" s="23">
        <f t="shared" si="10"/>
        <v>122013446</v>
      </c>
      <c r="O19" s="25">
        <f t="shared" si="11"/>
        <v>0.59088417525049275</v>
      </c>
    </row>
    <row r="20" spans="1:15" ht="57" x14ac:dyDescent="0.25">
      <c r="A20" s="22" t="str">
        <f>+'[1]TD-EPA'!A16</f>
        <v>PROVISIÓN PARA GASTOS INSTITUCIONALES Y/O SECTORIALES CONTINGENTES- PREVIO CONCEPTO DGPPN</v>
      </c>
      <c r="B20" s="23">
        <f>VLOOKUP(A20,'[1]TD-EPA'!$A$5:$H$36,2,0)</f>
        <v>1446200000</v>
      </c>
      <c r="C20" s="24">
        <f>VLOOKUP(A20,'[1]TD-EPA'!$A$5:$H$36,3,0)</f>
        <v>1446200000</v>
      </c>
      <c r="D20" s="24">
        <f>VLOOKUP(A20,'[1]TD-EPA'!$A$5:$H$36,5,0)</f>
        <v>0</v>
      </c>
      <c r="E20" s="25">
        <f t="shared" si="5"/>
        <v>0</v>
      </c>
      <c r="F20" s="23">
        <f>VLOOKUP(A20,'[1]TD-EPA'!$A$5:$H$36,6,0)</f>
        <v>0</v>
      </c>
      <c r="G20" s="25">
        <f t="shared" si="6"/>
        <v>0</v>
      </c>
      <c r="H20" s="23">
        <f>VLOOKUP(A20,'[1]TD-EPA'!$A$5:$H$36,4,0)</f>
        <v>0</v>
      </c>
      <c r="I20" s="23">
        <f>VLOOKUP(A20,'[1]TD-EPA'!$A$5:$H$36,7,0)</f>
        <v>0</v>
      </c>
      <c r="J20" s="23">
        <f t="shared" si="7"/>
        <v>1446200000</v>
      </c>
      <c r="K20" s="25">
        <f t="shared" si="8"/>
        <v>1</v>
      </c>
      <c r="L20" s="23">
        <f t="shared" si="9"/>
        <v>1446200000</v>
      </c>
      <c r="M20" s="25">
        <f t="shared" si="12"/>
        <v>1</v>
      </c>
      <c r="N20" s="23">
        <f t="shared" si="10"/>
        <v>1446200000</v>
      </c>
      <c r="O20" s="25">
        <f t="shared" si="11"/>
        <v>1</v>
      </c>
    </row>
    <row r="21" spans="1:15" x14ac:dyDescent="0.25">
      <c r="A21" s="22" t="str">
        <f>+'[1]TD-EPA'!A17</f>
        <v>MESADAS PENSIONALES (DE PENSIONES)</v>
      </c>
      <c r="B21" s="23">
        <f>VLOOKUP(A21,'[1]TD-EPA'!$A$5:$H$36,2,0)</f>
        <v>418365000</v>
      </c>
      <c r="C21" s="24">
        <f>VLOOKUP(A21,'[1]TD-EPA'!$A$5:$H$36,3,0)</f>
        <v>418365000</v>
      </c>
      <c r="D21" s="24">
        <f>VLOOKUP(A21,'[1]TD-EPA'!$A$5:$H$36,5,0)</f>
        <v>287278723.75999999</v>
      </c>
      <c r="E21" s="25">
        <f t="shared" si="5"/>
        <v>0.68667006981941603</v>
      </c>
      <c r="F21" s="23">
        <f>VLOOKUP(A21,'[1]TD-EPA'!$A$5:$H$36,6,0)</f>
        <v>287067217.88999999</v>
      </c>
      <c r="G21" s="25">
        <f t="shared" si="6"/>
        <v>0.68616451636728693</v>
      </c>
      <c r="H21" s="23">
        <f>VLOOKUP(A21,'[1]TD-EPA'!$A$5:$H$36,4,0)</f>
        <v>418365000</v>
      </c>
      <c r="I21" s="23">
        <f>VLOOKUP(A21,'[1]TD-EPA'!$A$5:$H$36,7,0)</f>
        <v>287067217.88999999</v>
      </c>
      <c r="J21" s="23">
        <f t="shared" si="7"/>
        <v>0</v>
      </c>
      <c r="K21" s="25">
        <f t="shared" si="8"/>
        <v>0</v>
      </c>
      <c r="L21" s="23">
        <f t="shared" si="9"/>
        <v>131086276.24000001</v>
      </c>
      <c r="M21" s="25">
        <f t="shared" si="12"/>
        <v>0.31332993018058397</v>
      </c>
      <c r="N21" s="23">
        <f t="shared" si="10"/>
        <v>131297782.11000001</v>
      </c>
      <c r="O21" s="25">
        <f t="shared" si="11"/>
        <v>0.31383548363271307</v>
      </c>
    </row>
    <row r="22" spans="1:15" ht="28.5" x14ac:dyDescent="0.25">
      <c r="A22" s="22" t="str">
        <f>+'[1]TD-EPA'!A18</f>
        <v>APORTE PREVISION SOCIAL SERVICIOS MEDICOS (NO DE PENSIONES)</v>
      </c>
      <c r="B22" s="23">
        <f>VLOOKUP(A22,'[1]TD-EPA'!$A$5:$H$36,2,0)</f>
        <v>626000000</v>
      </c>
      <c r="C22" s="24">
        <f>VLOOKUP(A22,'[1]TD-EPA'!$A$5:$H$36,3,0)</f>
        <v>626000000</v>
      </c>
      <c r="D22" s="24">
        <f>VLOOKUP(A22,'[1]TD-EPA'!$A$5:$H$36,5,0)</f>
        <v>506103990</v>
      </c>
      <c r="E22" s="25">
        <f>D22/C22</f>
        <v>0.80847282747603832</v>
      </c>
      <c r="F22" s="23">
        <f>VLOOKUP(A22,'[1]TD-EPA'!$A$5:$H$36,6,0)</f>
        <v>506103990</v>
      </c>
      <c r="G22" s="25">
        <f t="shared" si="6"/>
        <v>0.80847282747603832</v>
      </c>
      <c r="H22" s="23">
        <f>VLOOKUP(A22,'[1]TD-EPA'!$A$5:$H$36,4,0)</f>
        <v>626000000</v>
      </c>
      <c r="I22" s="23">
        <f>VLOOKUP(A22,'[1]TD-EPA'!$A$5:$H$36,7,0)</f>
        <v>506103990</v>
      </c>
      <c r="J22" s="23">
        <f t="shared" si="7"/>
        <v>0</v>
      </c>
      <c r="K22" s="25">
        <f t="shared" si="8"/>
        <v>0</v>
      </c>
      <c r="L22" s="23">
        <f t="shared" si="9"/>
        <v>119896010</v>
      </c>
      <c r="M22" s="25">
        <f t="shared" si="12"/>
        <v>0.19152717252396168</v>
      </c>
      <c r="N22" s="23">
        <f t="shared" si="10"/>
        <v>119896010</v>
      </c>
      <c r="O22" s="25">
        <f t="shared" si="11"/>
        <v>0.19152717252396168</v>
      </c>
    </row>
    <row r="23" spans="1:15" x14ac:dyDescent="0.25">
      <c r="A23" s="22" t="str">
        <f>+'[1]TD-EPA'!A19</f>
        <v>SENTENCIAS</v>
      </c>
      <c r="B23" s="23">
        <f>VLOOKUP(A23,'[1]TD-EPA'!$A$5:$H$36,2,0)</f>
        <v>2060000000</v>
      </c>
      <c r="C23" s="24">
        <f>VLOOKUP(A23,'[1]TD-EPA'!$A$5:$H$36,3,0)</f>
        <v>2060000000</v>
      </c>
      <c r="D23" s="24">
        <f>VLOOKUP(A23,'[1]TD-EPA'!$A$5:$H$36,5,0)</f>
        <v>705238187.5</v>
      </c>
      <c r="E23" s="25">
        <f t="shared" si="5"/>
        <v>0.34234863470873789</v>
      </c>
      <c r="F23" s="23">
        <f>VLOOKUP(A23,'[1]TD-EPA'!$A$5:$H$36,6,0)</f>
        <v>704463487.5</v>
      </c>
      <c r="G23" s="25">
        <f t="shared" si="6"/>
        <v>0.34197256674757281</v>
      </c>
      <c r="H23" s="23">
        <f>VLOOKUP(A23,'[1]TD-EPA'!$A$5:$H$36,4,0)</f>
        <v>801198710.5</v>
      </c>
      <c r="I23" s="23">
        <f>VLOOKUP(A23,'[1]TD-EPA'!$A$5:$H$36,7,0)</f>
        <v>704463487.5</v>
      </c>
      <c r="J23" s="23">
        <f t="shared" si="7"/>
        <v>1258801289.5</v>
      </c>
      <c r="K23" s="25">
        <f t="shared" si="8"/>
        <v>0.61106858713592238</v>
      </c>
      <c r="L23" s="23">
        <f t="shared" si="9"/>
        <v>1354761812.5</v>
      </c>
      <c r="M23" s="25">
        <f t="shared" si="12"/>
        <v>0.65765136529126211</v>
      </c>
      <c r="N23" s="23">
        <f t="shared" si="10"/>
        <v>1355536512.5</v>
      </c>
      <c r="O23" s="25">
        <f t="shared" si="11"/>
        <v>0.65802743325242719</v>
      </c>
    </row>
    <row r="24" spans="1:15" x14ac:dyDescent="0.25">
      <c r="A24" s="22" t="str">
        <f>+'[1]TD-EPA'!A20</f>
        <v>CONCILIACIONES</v>
      </c>
      <c r="B24" s="23">
        <f>VLOOKUP(A24,'[1]TD-EPA'!$A$5:$H$36,2,0)</f>
        <v>2060000000</v>
      </c>
      <c r="C24" s="24">
        <f>VLOOKUP(A24,'[1]TD-EPA'!$A$5:$H$36,3,0)</f>
        <v>2060000000</v>
      </c>
      <c r="D24" s="24">
        <f>VLOOKUP(A24,'[1]TD-EPA'!$A$5:$H$36,5,0)</f>
        <v>1210309031</v>
      </c>
      <c r="E24" s="25">
        <f t="shared" si="5"/>
        <v>0.58752865582524272</v>
      </c>
      <c r="F24" s="23">
        <f>VLOOKUP(A24,'[1]TD-EPA'!$A$5:$H$36,6,0)</f>
        <v>1151868127</v>
      </c>
      <c r="G24" s="25">
        <f t="shared" si="6"/>
        <v>0.55915928495145628</v>
      </c>
      <c r="H24" s="23">
        <f>VLOOKUP(A24,'[1]TD-EPA'!$A$5:$H$36,4,0)</f>
        <v>1257934101</v>
      </c>
      <c r="I24" s="23">
        <f>VLOOKUP(A24,'[1]TD-EPA'!$A$5:$H$36,7,0)</f>
        <v>1143099184</v>
      </c>
      <c r="J24" s="23">
        <f t="shared" si="7"/>
        <v>802065899</v>
      </c>
      <c r="K24" s="25">
        <f t="shared" si="8"/>
        <v>0.3893523781553398</v>
      </c>
      <c r="L24" s="23">
        <f t="shared" si="9"/>
        <v>849690969</v>
      </c>
      <c r="M24" s="25">
        <f t="shared" si="12"/>
        <v>0.41247134417475728</v>
      </c>
      <c r="N24" s="23">
        <f t="shared" si="10"/>
        <v>908131873</v>
      </c>
      <c r="O24" s="25">
        <f t="shared" si="11"/>
        <v>0.44084071504854366</v>
      </c>
    </row>
    <row r="25" spans="1:15" ht="42.75" x14ac:dyDescent="0.25">
      <c r="A25" s="22" t="str">
        <f>+'[1]TD-EPA'!A21</f>
        <v>INCAPACIDADES Y LICENCIAS DE MATERNIDAD Y PATERNIDAD (NO DE PENSIONES)</v>
      </c>
      <c r="B25" s="23">
        <f>VLOOKUP(A25,'[1]TD-EPA'!$A$5:$H$36,2,0)</f>
        <v>128770000</v>
      </c>
      <c r="C25" s="24">
        <f>VLOOKUP(A25,'[1]TD-EPA'!$A$5:$H$36,3,0)</f>
        <v>128770000</v>
      </c>
      <c r="D25" s="24">
        <f>VLOOKUP(A25,'[1]TD-EPA'!$A$5:$H$36,5,0)</f>
        <v>22355457</v>
      </c>
      <c r="E25" s="25">
        <f>D25/C25</f>
        <v>0.17360764929719655</v>
      </c>
      <c r="F25" s="23">
        <f>VLOOKUP(A25,'[1]TD-EPA'!$A$5:$H$36,6,0)</f>
        <v>22355457</v>
      </c>
      <c r="G25" s="25">
        <f t="shared" si="6"/>
        <v>0.17360764929719655</v>
      </c>
      <c r="H25" s="23">
        <f>VLOOKUP(A25,'[1]TD-EPA'!$A$5:$H$36,4,0)</f>
        <v>128770000</v>
      </c>
      <c r="I25" s="23">
        <f>VLOOKUP(A25,'[1]TD-EPA'!$A$5:$H$36,7,0)</f>
        <v>22355457</v>
      </c>
      <c r="J25" s="23">
        <f t="shared" si="7"/>
        <v>0</v>
      </c>
      <c r="K25" s="25">
        <f t="shared" si="8"/>
        <v>0</v>
      </c>
      <c r="L25" s="23">
        <f t="shared" si="9"/>
        <v>106414543</v>
      </c>
      <c r="M25" s="25">
        <f t="shared" si="12"/>
        <v>0.82639235070280348</v>
      </c>
      <c r="N25" s="23">
        <f t="shared" si="10"/>
        <v>106414543</v>
      </c>
      <c r="O25" s="25">
        <f t="shared" si="11"/>
        <v>0.82639235070280348</v>
      </c>
    </row>
    <row r="26" spans="1:15" x14ac:dyDescent="0.25">
      <c r="A26" s="22" t="str">
        <f>+'[1]TD-EPA'!A23</f>
        <v>IMPUESTOS</v>
      </c>
      <c r="B26" s="23">
        <f>VLOOKUP(A26,'[1]TD-EPA'!$A$5:$H$36,2,0)</f>
        <v>51500000</v>
      </c>
      <c r="C26" s="24">
        <f>VLOOKUP(A26,'[1]TD-EPA'!$A$5:$H$36,3,0)</f>
        <v>51500000</v>
      </c>
      <c r="D26" s="24">
        <f>VLOOKUP(A26,'[1]TD-EPA'!$A$5:$H$36,5,0)</f>
        <v>2319000</v>
      </c>
      <c r="E26" s="25">
        <f t="shared" ref="E26:E27" si="15">D26/C26</f>
        <v>4.502912621359223E-2</v>
      </c>
      <c r="F26" s="23">
        <f>VLOOKUP(A26,'[1]TD-EPA'!$A$5:$H$36,6,0)</f>
        <v>2319000</v>
      </c>
      <c r="G26" s="25">
        <f t="shared" si="6"/>
        <v>4.502912621359223E-2</v>
      </c>
      <c r="H26" s="23">
        <f>VLOOKUP(A26,'[1]TD-EPA'!$A$5:$H$36,4,0)</f>
        <v>2342000</v>
      </c>
      <c r="I26" s="23">
        <f>VLOOKUP(A26,'[1]TD-EPA'!$A$5:$H$36,7,0)</f>
        <v>2319000</v>
      </c>
      <c r="J26" s="23">
        <f t="shared" si="7"/>
        <v>49158000</v>
      </c>
      <c r="K26" s="25">
        <f t="shared" si="8"/>
        <v>0.95452427184466015</v>
      </c>
      <c r="L26" s="23">
        <f t="shared" si="9"/>
        <v>49181000</v>
      </c>
      <c r="M26" s="25">
        <f t="shared" si="12"/>
        <v>0.95497087378640777</v>
      </c>
      <c r="N26" s="23">
        <f t="shared" si="10"/>
        <v>49181000</v>
      </c>
      <c r="O26" s="25">
        <f t="shared" si="11"/>
        <v>0.95497087378640777</v>
      </c>
    </row>
    <row r="27" spans="1:15" x14ac:dyDescent="0.25">
      <c r="A27" s="22" t="str">
        <f>+'[1]TD-EPA'!A24</f>
        <v>CUOTA DE FISCALIZACIÓN Y AUDITAJE</v>
      </c>
      <c r="B27" s="23">
        <f>VLOOKUP(A27,'[1]TD-EPA'!$A$5:$H$36,2,0)</f>
        <v>236758000</v>
      </c>
      <c r="C27" s="24">
        <f>VLOOKUP(A27,'[1]TD-EPA'!$A$5:$H$36,3,0)</f>
        <v>236758000</v>
      </c>
      <c r="D27" s="24">
        <f>VLOOKUP(A27,'[1]TD-EPA'!$A$5:$H$36,5,0)</f>
        <v>584855.38</v>
      </c>
      <c r="E27" s="25">
        <f t="shared" si="15"/>
        <v>2.4702666013397645E-3</v>
      </c>
      <c r="F27" s="23">
        <f>VLOOKUP(A27,'[1]TD-EPA'!$A$5:$H$36,6,0)</f>
        <v>584855.38</v>
      </c>
      <c r="G27" s="25">
        <f t="shared" si="6"/>
        <v>2.4702666013397645E-3</v>
      </c>
      <c r="H27" s="23">
        <f>VLOOKUP(A27,'[1]TD-EPA'!$A$5:$H$36,4,0)</f>
        <v>584855.38</v>
      </c>
      <c r="I27" s="23">
        <f>VLOOKUP(A27,'[1]TD-EPA'!$A$5:$H$36,7,0)</f>
        <v>584855.38</v>
      </c>
      <c r="J27" s="23">
        <f t="shared" si="7"/>
        <v>236173144.62</v>
      </c>
      <c r="K27" s="25">
        <f t="shared" si="8"/>
        <v>0.99752973339866025</v>
      </c>
      <c r="L27" s="23">
        <f t="shared" si="9"/>
        <v>236173144.62</v>
      </c>
      <c r="M27" s="25">
        <f t="shared" si="12"/>
        <v>0.99752973339866025</v>
      </c>
      <c r="N27" s="23">
        <f t="shared" si="10"/>
        <v>236173144.62</v>
      </c>
      <c r="O27" s="25">
        <f t="shared" si="11"/>
        <v>0.99752973339866025</v>
      </c>
    </row>
    <row r="28" spans="1:15" s="18" customFormat="1" ht="15.75" customHeight="1" x14ac:dyDescent="0.25">
      <c r="A28" s="15" t="s">
        <v>22</v>
      </c>
      <c r="B28" s="16">
        <f>SUM(B29:B42)</f>
        <v>161536218750</v>
      </c>
      <c r="C28" s="16">
        <f>SUM(C29:C42)</f>
        <v>165336840329</v>
      </c>
      <c r="D28" s="16">
        <f>SUM(D29:D42)</f>
        <v>124354071530.08002</v>
      </c>
      <c r="E28" s="17">
        <f t="shared" si="5"/>
        <v>0.75212560783568072</v>
      </c>
      <c r="F28" s="16">
        <f>SUM(F29:F42)</f>
        <v>74008504143.799988</v>
      </c>
      <c r="G28" s="17">
        <f>+F28/C28</f>
        <v>0.44762258669351707</v>
      </c>
      <c r="H28" s="16">
        <f>SUM(H29:H42)</f>
        <v>130530736514.23999</v>
      </c>
      <c r="I28" s="16">
        <f>SUM(I29:I42)</f>
        <v>73710281197.799988</v>
      </c>
      <c r="J28" s="16">
        <f>SUM(J29:J42)</f>
        <v>34806103814.759995</v>
      </c>
      <c r="K28" s="17">
        <f>+J28/C28</f>
        <v>0.21051632379994759</v>
      </c>
      <c r="L28" s="16">
        <f>SUM(L29:L42)</f>
        <v>40982768798.919998</v>
      </c>
      <c r="M28" s="17">
        <f>+L28/C28</f>
        <v>0.24787439216431936</v>
      </c>
      <c r="N28" s="16">
        <f>SUM(N29:N42)</f>
        <v>91328336185.200012</v>
      </c>
      <c r="O28" s="17">
        <f t="shared" si="11"/>
        <v>0.55237741330648293</v>
      </c>
    </row>
    <row r="29" spans="1:15" ht="57" x14ac:dyDescent="0.25">
      <c r="A29" s="22" t="str">
        <f>+'[1]TD-EPA'!A27</f>
        <v>INCREMENTO DE LA COBERTURA DE LOS SERVICIOS DE LA RED NACIONAL DE PROTECCIÓN AL CONSUMIDOR EN EL TERRITORIO  NACIONAL</v>
      </c>
      <c r="B29" s="23">
        <f>VLOOKUP(A29,'[1]TD-EPA'!$A$5:$H$38,2,0)</f>
        <v>39427254112</v>
      </c>
      <c r="C29" s="24">
        <f>VLOOKUP(A29,'[1]TD-EPA'!$A$5:$H$38,3,0)</f>
        <v>39427254112</v>
      </c>
      <c r="D29" s="24">
        <f>VLOOKUP(A29,'[1]TD-EPA'!$A$5:$H$38,5,0)</f>
        <v>36523048946.800003</v>
      </c>
      <c r="E29" s="25">
        <f t="shared" si="5"/>
        <v>0.92634016163159383</v>
      </c>
      <c r="F29" s="23">
        <f>VLOOKUP(A29,'[1]TD-EPA'!$A$5:$H$38,6,0)</f>
        <v>21592283538.189999</v>
      </c>
      <c r="G29" s="25">
        <f t="shared" si="6"/>
        <v>0.54764867664517913</v>
      </c>
      <c r="H29" s="23">
        <f>VLOOKUP(A29,'[1]TD-EPA'!$A$5:$H$38,4,0)</f>
        <v>38175005476.400002</v>
      </c>
      <c r="I29" s="23">
        <f>VLOOKUP(A29,'[1]TD-EPA'!$A$5:$H$36,7,0)</f>
        <v>21524047302.189999</v>
      </c>
      <c r="J29" s="23">
        <f t="shared" si="7"/>
        <v>1252248635.5999985</v>
      </c>
      <c r="K29" s="25">
        <f t="shared" si="8"/>
        <v>3.1760990304898422E-2</v>
      </c>
      <c r="L29" s="23">
        <f t="shared" si="9"/>
        <v>2904205165.1999969</v>
      </c>
      <c r="M29" s="25">
        <f t="shared" si="12"/>
        <v>7.3659838368406158E-2</v>
      </c>
      <c r="N29" s="23">
        <f t="shared" si="10"/>
        <v>17834970573.810001</v>
      </c>
      <c r="O29" s="25">
        <f t="shared" si="11"/>
        <v>0.45235132335482081</v>
      </c>
    </row>
    <row r="30" spans="1:15" ht="57" x14ac:dyDescent="0.25">
      <c r="A30" s="22" t="str">
        <f>+'[1]TD-EPA'!A28</f>
        <v>MEJORAMIENTO DEL CONTROL Y VIGILANCIA A LAS CÁMARAS DE COMERCIO Y COMERCIANTES A NIVEL  NACIONAL</v>
      </c>
      <c r="B30" s="23">
        <f>VLOOKUP(A30,'[1]TD-EPA'!$A$5:$H$38,2,0)</f>
        <v>909785125</v>
      </c>
      <c r="C30" s="24">
        <f>VLOOKUP(A30,'[1]TD-EPA'!$A$5:$H$38,3,0)</f>
        <v>909785125</v>
      </c>
      <c r="D30" s="24">
        <f>VLOOKUP(A30,'[1]TD-EPA'!$A$5:$H$38,5,0)</f>
        <v>866586776</v>
      </c>
      <c r="E30" s="25">
        <f t="shared" si="5"/>
        <v>0.95251807507844233</v>
      </c>
      <c r="F30" s="23">
        <f>VLOOKUP(A30,'[1]TD-EPA'!$A$5:$H$38,6,0)</f>
        <v>640546798.82000005</v>
      </c>
      <c r="G30" s="25">
        <f t="shared" si="6"/>
        <v>0.70406382915966015</v>
      </c>
      <c r="H30" s="23">
        <f>VLOOKUP(A30,'[1]TD-EPA'!$A$5:$H$38,4,0)</f>
        <v>895966283</v>
      </c>
      <c r="I30" s="23">
        <f>VLOOKUP(A30,'[1]TD-EPA'!$A$5:$H$36,7,0)</f>
        <v>640546798.82000005</v>
      </c>
      <c r="J30" s="23">
        <f t="shared" si="7"/>
        <v>13818842</v>
      </c>
      <c r="K30" s="25">
        <f t="shared" si="8"/>
        <v>1.5189127212867984E-2</v>
      </c>
      <c r="L30" s="23">
        <f t="shared" si="9"/>
        <v>43198349</v>
      </c>
      <c r="M30" s="25">
        <f t="shared" si="12"/>
        <v>4.7481924921557714E-2</v>
      </c>
      <c r="N30" s="23">
        <f t="shared" si="10"/>
        <v>269238326.17999995</v>
      </c>
      <c r="O30" s="25">
        <f t="shared" si="11"/>
        <v>0.29593617084033985</v>
      </c>
    </row>
    <row r="31" spans="1:15" ht="57" x14ac:dyDescent="0.25">
      <c r="A31" s="22" t="str">
        <f>+'[1]TD-EPA'!A29</f>
        <v>FORTALECIMIENTO DE LA FUNCIÓN JURISDICCIONAL DE LA SUPERINTENDENCIA DE INDUSTRIA Y COMERCIO A NIVEL  NACIONAL</v>
      </c>
      <c r="B31" s="23">
        <f>VLOOKUP(A31,'[1]TD-EPA'!$A$5:$H$38,2,0)</f>
        <v>3601793401</v>
      </c>
      <c r="C31" s="24">
        <f>VLOOKUP(A31,'[1]TD-EPA'!$A$5:$H$38,3,0)</f>
        <v>3601793401</v>
      </c>
      <c r="D31" s="24">
        <f>VLOOKUP(A31,'[1]TD-EPA'!$A$5:$H$38,5,0)</f>
        <v>3086491341</v>
      </c>
      <c r="E31" s="25">
        <f t="shared" si="5"/>
        <v>0.85693181073158398</v>
      </c>
      <c r="F31" s="23">
        <f>VLOOKUP(A31,'[1]TD-EPA'!$A$5:$H$38,6,0)</f>
        <v>2393815006</v>
      </c>
      <c r="G31" s="25">
        <f t="shared" si="6"/>
        <v>0.66461752229747062</v>
      </c>
      <c r="H31" s="23">
        <f>VLOOKUP(A31,'[1]TD-EPA'!$A$5:$H$38,4,0)</f>
        <v>3571447148</v>
      </c>
      <c r="I31" s="23">
        <f>VLOOKUP(A31,'[1]TD-EPA'!$A$5:$H$36,7,0)</f>
        <v>2393815006</v>
      </c>
      <c r="J31" s="23">
        <f t="shared" si="7"/>
        <v>30346253</v>
      </c>
      <c r="K31" s="25">
        <f t="shared" si="8"/>
        <v>8.4253175075435158E-3</v>
      </c>
      <c r="L31" s="23">
        <f t="shared" si="9"/>
        <v>515302060</v>
      </c>
      <c r="M31" s="25">
        <f t="shared" si="12"/>
        <v>0.14306818926841605</v>
      </c>
      <c r="N31" s="23">
        <f t="shared" si="10"/>
        <v>1207978395</v>
      </c>
      <c r="O31" s="25">
        <f t="shared" si="11"/>
        <v>0.33538247770252938</v>
      </c>
    </row>
    <row r="32" spans="1:15" ht="42.75" x14ac:dyDescent="0.25">
      <c r="A32" s="22" t="str">
        <f>+'[1]TD-EPA'!A30</f>
        <v>FORTALECIMIENTO DE LA PROTECCIÓN DE DATOS PERSONALES A NIVEL  NACIONAL</v>
      </c>
      <c r="B32" s="23">
        <f>VLOOKUP(A32,'[1]TD-EPA'!$A$5:$H$38,2,0)</f>
        <v>2591894878</v>
      </c>
      <c r="C32" s="24">
        <f>VLOOKUP(A32,'[1]TD-EPA'!$A$5:$H$38,3,0)</f>
        <v>2591894878</v>
      </c>
      <c r="D32" s="24">
        <f>VLOOKUP(A32,'[1]TD-EPA'!$A$5:$H$38,5,0)</f>
        <v>2536896475.1300001</v>
      </c>
      <c r="E32" s="25">
        <f t="shared" si="5"/>
        <v>0.97878061979410269</v>
      </c>
      <c r="F32" s="23">
        <f>VLOOKUP(A32,'[1]TD-EPA'!$A$5:$H$38,6,0)</f>
        <v>1877515288.6800001</v>
      </c>
      <c r="G32" s="25">
        <f t="shared" si="6"/>
        <v>0.7243794123813998</v>
      </c>
      <c r="H32" s="23">
        <f>VLOOKUP(A32,'[1]TD-EPA'!$A$5:$H$38,4,0)</f>
        <v>2580898889.1300001</v>
      </c>
      <c r="I32" s="23">
        <f>VLOOKUP(A32,'[1]TD-EPA'!$A$5:$H$38,7,0)</f>
        <v>1866800302.6800001</v>
      </c>
      <c r="J32" s="23">
        <f t="shared" si="7"/>
        <v>10995988.869999886</v>
      </c>
      <c r="K32" s="25">
        <f t="shared" si="8"/>
        <v>4.2424517148954705E-3</v>
      </c>
      <c r="L32" s="23">
        <f t="shared" si="9"/>
        <v>54998402.869999886</v>
      </c>
      <c r="M32" s="25">
        <f t="shared" si="12"/>
        <v>2.1219380205897333E-2</v>
      </c>
      <c r="N32" s="23">
        <f t="shared" si="10"/>
        <v>714379589.31999993</v>
      </c>
      <c r="O32" s="25">
        <f t="shared" si="11"/>
        <v>0.27562058761860014</v>
      </c>
    </row>
    <row r="33" spans="1:15" ht="57" x14ac:dyDescent="0.25">
      <c r="A33" s="22" t="str">
        <f>+'[1]TD-EPA'!A31</f>
        <v>FORTALECIMIENTO DEL RÉGIMEN DE PROTECCIÓN DE LA LIBRE COMPETENCIA ECONÓMICA EN LOS MERCADOS A NIVEL  NACIONAL</v>
      </c>
      <c r="B33" s="23">
        <f>VLOOKUP(A33,'[1]TD-EPA'!$A$5:$H$38,2,0)</f>
        <v>8032499000</v>
      </c>
      <c r="C33" s="24">
        <f>VLOOKUP(A33,'[1]TD-EPA'!$A$5:$H$38,3,0)</f>
        <v>8032499000</v>
      </c>
      <c r="D33" s="24">
        <f>VLOOKUP(A33,'[1]TD-EPA'!$A$5:$H$38,5,0)</f>
        <v>7795327550</v>
      </c>
      <c r="E33" s="25">
        <f t="shared" si="5"/>
        <v>0.97047351639881929</v>
      </c>
      <c r="F33" s="23">
        <f>VLOOKUP(A33,'[1]TD-EPA'!$A$5:$H$38,6,0)</f>
        <v>5603258318.1199999</v>
      </c>
      <c r="G33" s="25">
        <f t="shared" si="6"/>
        <v>0.69757348468017233</v>
      </c>
      <c r="H33" s="23">
        <f>VLOOKUP(A33,'[1]TD-EPA'!$A$5:$H$38,4,0)</f>
        <v>7920609495</v>
      </c>
      <c r="I33" s="23">
        <f>VLOOKUP(A33,'[1]TD-EPA'!$A$5:$H$36,7,0)</f>
        <v>5503000452.1199999</v>
      </c>
      <c r="J33" s="23">
        <f t="shared" si="7"/>
        <v>111889505</v>
      </c>
      <c r="K33" s="25">
        <f t="shared" si="8"/>
        <v>1.3929600862695408E-2</v>
      </c>
      <c r="L33" s="23">
        <f t="shared" si="9"/>
        <v>237171450</v>
      </c>
      <c r="M33" s="25">
        <f t="shared" si="12"/>
        <v>2.9526483601180653E-2</v>
      </c>
      <c r="N33" s="23">
        <f t="shared" si="10"/>
        <v>2429240681.8800001</v>
      </c>
      <c r="O33" s="25">
        <f t="shared" si="11"/>
        <v>0.30242651531982762</v>
      </c>
    </row>
    <row r="34" spans="1:15" ht="71.25" x14ac:dyDescent="0.25">
      <c r="A34" s="22" t="str">
        <f>+'[1]TD-EPA'!A32</f>
        <v>FORTALECIMIENTO DE LA ATENCIÓN Y PROMOCIÓN DE TRÁMITES Y SERVICIOS EN EL MARCO DEL SISTEMA DE PROPIEDAD INDUSTRIAL A NIVEL  NACIONAL</v>
      </c>
      <c r="B34" s="23">
        <f>VLOOKUP(A34,'[1]TD-EPA'!$A$5:$H$38,2,0)</f>
        <v>8791562000</v>
      </c>
      <c r="C34" s="24">
        <f>VLOOKUP(A34,'[1]TD-EPA'!$A$5:$H$38,3,0)</f>
        <v>8791562000</v>
      </c>
      <c r="D34" s="24">
        <f>VLOOKUP(A34,'[1]TD-EPA'!$A$5:$H$38,5,0)</f>
        <v>7925069736</v>
      </c>
      <c r="E34" s="25">
        <f t="shared" si="5"/>
        <v>0.90144046484572371</v>
      </c>
      <c r="F34" s="23">
        <f>VLOOKUP(A34,'[1]TD-EPA'!$A$5:$H$38,6,0)</f>
        <v>5019221012.7299995</v>
      </c>
      <c r="G34" s="25">
        <f t="shared" si="6"/>
        <v>0.57091345232280677</v>
      </c>
      <c r="H34" s="23">
        <f>VLOOKUP(A34,'[1]TD-EPA'!$A$5:$H$38,4,0)</f>
        <v>8351599356</v>
      </c>
      <c r="I34" s="23">
        <f>VLOOKUP(A34,'[1]TD-EPA'!$A$5:$H$36,7,0)</f>
        <v>5019221012.7299995</v>
      </c>
      <c r="J34" s="23">
        <f t="shared" si="7"/>
        <v>439962644</v>
      </c>
      <c r="K34" s="25">
        <f t="shared" si="8"/>
        <v>5.0043740122631221E-2</v>
      </c>
      <c r="L34" s="23">
        <f t="shared" si="9"/>
        <v>866492264</v>
      </c>
      <c r="M34" s="25">
        <f t="shared" si="12"/>
        <v>9.8559535154276345E-2</v>
      </c>
      <c r="N34" s="23">
        <f t="shared" si="10"/>
        <v>3772340987.2700005</v>
      </c>
      <c r="O34" s="25">
        <f t="shared" si="11"/>
        <v>0.42908654767719323</v>
      </c>
    </row>
    <row r="35" spans="1:15" ht="57" x14ac:dyDescent="0.25">
      <c r="A35" s="22" t="str">
        <f>+'[1]TD-EPA'!A33</f>
        <v>MEJORAMIENTO EN LA EJECUCIÓN DE LAS FUNCIONES ASIGNADAS EN MATERIA DE PROTECCIÓN AL CONSUMIDOR A NIVEL  NACIONAL</v>
      </c>
      <c r="B35" s="23">
        <f>VLOOKUP(A35,'[1]TD-EPA'!$A$5:$H$38,2,0)</f>
        <v>5305076993</v>
      </c>
      <c r="C35" s="24">
        <f>VLOOKUP(A35,'[1]TD-EPA'!$A$5:$H$38,3,0)</f>
        <v>9105698572</v>
      </c>
      <c r="D35" s="24">
        <f>VLOOKUP(A35,'[1]TD-EPA'!$A$5:$H$38,5,0)</f>
        <v>8045171006</v>
      </c>
      <c r="E35" s="25">
        <f t="shared" si="5"/>
        <v>0.88353144378607928</v>
      </c>
      <c r="F35" s="23">
        <f>VLOOKUP(A35,'[1]TD-EPA'!$A$5:$H$38,6,0)</f>
        <v>4634042428.3800001</v>
      </c>
      <c r="G35" s="25">
        <f t="shared" si="6"/>
        <v>0.5089167395272306</v>
      </c>
      <c r="H35" s="23">
        <f>VLOOKUP(A35,'[1]TD-EPA'!$A$5:$H$38,4,0)</f>
        <v>8665253141</v>
      </c>
      <c r="I35" s="23">
        <f>VLOOKUP(A35,'[1]TD-EPA'!$A$5:$H$36,7,0)</f>
        <v>4553289951.3800001</v>
      </c>
      <c r="J35" s="23">
        <f t="shared" si="7"/>
        <v>440445431</v>
      </c>
      <c r="K35" s="25">
        <f t="shared" si="8"/>
        <v>4.8370306519300847E-2</v>
      </c>
      <c r="L35" s="23">
        <f t="shared" si="9"/>
        <v>1060527566</v>
      </c>
      <c r="M35" s="25">
        <f t="shared" si="12"/>
        <v>0.11646855621392076</v>
      </c>
      <c r="N35" s="23">
        <f t="shared" si="10"/>
        <v>4471656143.6199999</v>
      </c>
      <c r="O35" s="25">
        <f t="shared" si="11"/>
        <v>0.49108326047276935</v>
      </c>
    </row>
    <row r="36" spans="1:15" ht="99.75" x14ac:dyDescent="0.25">
      <c r="A36" s="22" t="str">
        <f>+'[1]TD-EPA'!A34</f>
        <v>FORTALECIMIENTO DE LA FUNCIÓN DE INSPECCIÓN, CONTROL Y VIGILANCIA DE LA SUPERINTENDENCIA DE INDUSTRIA Y COMERCIO EN EL MARCO DEL SUBSISTEMA NACIONAL DE CALIDAD, EL RÉGIMEN DE CONTROL DE PRECIOS Y EL SECTOR VALUATORIO A NIVEL  NACIONAL</v>
      </c>
      <c r="B36" s="23">
        <f>VLOOKUP(A36,'[1]TD-EPA'!$A$5:$H$38,2,0)</f>
        <v>4769339865</v>
      </c>
      <c r="C36" s="24">
        <f>VLOOKUP(A36,'[1]TD-EPA'!$A$5:$H$38,3,0)</f>
        <v>4769339865</v>
      </c>
      <c r="D36" s="24">
        <f>VLOOKUP(A36,'[1]TD-EPA'!$A$5:$H$38,5,0)</f>
        <v>4640277415.9200001</v>
      </c>
      <c r="E36" s="25">
        <f t="shared" si="5"/>
        <v>0.97293913775633178</v>
      </c>
      <c r="F36" s="23">
        <f>VLOOKUP(A36,'[1]TD-EPA'!$A$5:$H$38,6,0)</f>
        <v>3288296233.9199996</v>
      </c>
      <c r="G36" s="25">
        <f t="shared" si="6"/>
        <v>0.6894656969303653</v>
      </c>
      <c r="H36" s="23">
        <f>VLOOKUP(A36,'[1]TD-EPA'!$A$5:$H$38,4,0)</f>
        <v>4727903018</v>
      </c>
      <c r="I36" s="23">
        <f>VLOOKUP(A36,'[1]TD-EPA'!$A$5:$H$36,7,0)</f>
        <v>3287002321.9199996</v>
      </c>
      <c r="J36" s="23">
        <f t="shared" si="7"/>
        <v>41436847</v>
      </c>
      <c r="K36" s="25">
        <f t="shared" si="8"/>
        <v>8.6881724039182106E-3</v>
      </c>
      <c r="L36" s="23">
        <f t="shared" si="9"/>
        <v>129062449.07999992</v>
      </c>
      <c r="M36" s="25">
        <f t="shared" si="12"/>
        <v>2.7060862243668164E-2</v>
      </c>
      <c r="N36" s="23">
        <f t="shared" si="10"/>
        <v>1481043631.0800004</v>
      </c>
      <c r="O36" s="25">
        <f t="shared" si="11"/>
        <v>0.31053430306963464</v>
      </c>
    </row>
    <row r="37" spans="1:15" ht="57" x14ac:dyDescent="0.25">
      <c r="A37" s="22" t="str">
        <f>+'[1]TD-EPA'!A36</f>
        <v>IMPLEMENTACIÓN DE UNA SOLUCIÓN INMOBILIARIA PARA LA SUPERINTENDENCIA DE INDUSTRIA Y COMERCIO EN  BOGOTÁ</v>
      </c>
      <c r="B37" s="23">
        <f>VLOOKUP(A37,'[1]TD-EPA'!$A$5:$H$38,2,0)</f>
        <v>30262520191</v>
      </c>
      <c r="C37" s="24">
        <f>VLOOKUP(A37,'[1]TD-EPA'!$A$5:$H$38,3,0)</f>
        <v>0</v>
      </c>
      <c r="D37" s="24">
        <f>VLOOKUP(A37,'[1]TD-EPA'!$A$5:$H$38,5,0)</f>
        <v>0</v>
      </c>
      <c r="E37" s="25">
        <v>0</v>
      </c>
      <c r="F37" s="23">
        <f>VLOOKUP(A37,'[1]TD-EPA'!$A$5:$H$38,6,0)</f>
        <v>0</v>
      </c>
      <c r="G37" s="25">
        <v>0</v>
      </c>
      <c r="H37" s="23">
        <f>VLOOKUP(A37,'[1]TD-EPA'!$A$5:$H$38,4,0)</f>
        <v>0</v>
      </c>
      <c r="I37" s="23">
        <f>VLOOKUP(A37,'[1]TD-EPA'!$A$5:$H$36,7,0)</f>
        <v>0</v>
      </c>
      <c r="J37" s="23">
        <f t="shared" si="7"/>
        <v>0</v>
      </c>
      <c r="K37" s="25">
        <v>0</v>
      </c>
      <c r="L37" s="23">
        <f t="shared" si="9"/>
        <v>0</v>
      </c>
      <c r="M37" s="25">
        <v>0</v>
      </c>
      <c r="N37" s="23">
        <f t="shared" si="10"/>
        <v>0</v>
      </c>
      <c r="O37" s="25">
        <v>0</v>
      </c>
    </row>
    <row r="38" spans="1:15" ht="57" x14ac:dyDescent="0.25">
      <c r="A38" s="22" t="str">
        <f>+'[1]TD-EPA'!A37</f>
        <v>FORTALECIMIENTO DEL SISTEMA DE ATENCIÓN AL CIUDADANO DE LA SUPERINTENDENCIA DE INDUSTRIA Y COMERCIO A NIVEL  NACIONAL</v>
      </c>
      <c r="B38" s="23">
        <f>VLOOKUP(A38,'[1]TD-EPA'!$A$5:$H$38,2,0)</f>
        <v>28050706799</v>
      </c>
      <c r="C38" s="24">
        <f>VLOOKUP(A38,'[1]TD-EPA'!$A$5:$H$38,3,0)</f>
        <v>28050706799</v>
      </c>
      <c r="D38" s="24">
        <f>VLOOKUP(A38,'[1]TD-EPA'!$A$5:$H$38,5,0)</f>
        <v>26500375709.080002</v>
      </c>
      <c r="E38" s="25">
        <f t="shared" si="5"/>
        <v>0.94473112207014809</v>
      </c>
      <c r="F38" s="23">
        <f>VLOOKUP(A38,'[1]TD-EPA'!$A$5:$H$38,6,0)</f>
        <v>15434097522</v>
      </c>
      <c r="G38" s="25">
        <f t="shared" si="6"/>
        <v>0.55022134139415768</v>
      </c>
      <c r="H38" s="23">
        <f>VLOOKUP(A38,'[1]TD-EPA'!$A$5:$H$38,4,0)</f>
        <v>27232164746.400002</v>
      </c>
      <c r="I38" s="23">
        <f>VLOOKUP(A38,'[1]TD-EPA'!$A$5:$H$40,7,0)</f>
        <v>15397130053</v>
      </c>
      <c r="J38" s="23">
        <f t="shared" si="7"/>
        <v>818542052.59999847</v>
      </c>
      <c r="K38" s="25">
        <f t="shared" si="8"/>
        <v>2.9180799559360097E-2</v>
      </c>
      <c r="L38" s="23">
        <f t="shared" si="9"/>
        <v>1550331089.9199982</v>
      </c>
      <c r="M38" s="25">
        <f t="shared" si="12"/>
        <v>5.5268877929851919E-2</v>
      </c>
      <c r="N38" s="23">
        <f t="shared" si="10"/>
        <v>12616609277</v>
      </c>
      <c r="O38" s="25">
        <f t="shared" si="11"/>
        <v>0.44977865860584226</v>
      </c>
    </row>
    <row r="39" spans="1:15" ht="71.25" x14ac:dyDescent="0.25">
      <c r="A39" s="22" t="str">
        <f>+'[1]TD-EPA'!A38</f>
        <v>MEJORAMIENTO DE LOS SISTEMAS DE INFORMACIÓN Y SERVICIOS TECNOLÓGICOS DE LA SUPERINTENDENCIA DE INDUSTRIA Y COMERCIO EN EL TERRITORIO  NACIONAL</v>
      </c>
      <c r="B39" s="23">
        <f>VLOOKUP(A39,'[1]TD-EPA'!$A$5:$H$38,2,0)</f>
        <v>25661863246</v>
      </c>
      <c r="C39" s="24">
        <f>VLOOKUP(A39,'[1]TD-EPA'!$A$5:$H$38,3,0)</f>
        <v>25661863246</v>
      </c>
      <c r="D39" s="24">
        <f>VLOOKUP(A39,'[1]TD-EPA'!$A$5:$H$38,5,0)</f>
        <v>22960858492.150002</v>
      </c>
      <c r="E39" s="25">
        <f t="shared" si="5"/>
        <v>0.89474635072451281</v>
      </c>
      <c r="F39" s="23">
        <f>VLOOKUP(A39,'[1]TD-EPA'!$A$5:$H$38,6,0)</f>
        <v>11625805091.959999</v>
      </c>
      <c r="G39" s="25">
        <f t="shared" si="6"/>
        <v>0.4530382295514786</v>
      </c>
      <c r="H39" s="23">
        <f>VLOOKUP(A39,'[1]TD-EPA'!$A$5:$H$38,4,0)</f>
        <v>24680302702.310001</v>
      </c>
      <c r="I39" s="23">
        <f>VLOOKUP(A39,'[1]TD-EPA'!$A$5:$H$38,7,0)</f>
        <v>11625805091.959999</v>
      </c>
      <c r="J39" s="23">
        <f t="shared" si="7"/>
        <v>981560543.68999863</v>
      </c>
      <c r="K39" s="25">
        <f t="shared" si="8"/>
        <v>3.8249776888005113E-2</v>
      </c>
      <c r="L39" s="23">
        <f t="shared" si="9"/>
        <v>2701004753.8499985</v>
      </c>
      <c r="M39" s="25">
        <f t="shared" si="12"/>
        <v>0.10525364927548717</v>
      </c>
      <c r="N39" s="23">
        <f t="shared" si="10"/>
        <v>14036058154.040001</v>
      </c>
      <c r="O39" s="25">
        <f t="shared" si="11"/>
        <v>0.54696177044852146</v>
      </c>
    </row>
    <row r="40" spans="1:15" ht="57" x14ac:dyDescent="0.25">
      <c r="A40" s="22" t="str">
        <f>+'[1]TD-EPA'!A39</f>
        <v>MEJORAMIENTO DE LA INFRAESTRUCTURA FÍSICA DE LA SEDE DE LA SUPERINTENDENCIA DE INDUSTRIA Y COMERCIO EN  BOGOTÁ</v>
      </c>
      <c r="B40" s="23">
        <f>VLOOKUP(A40,'[1]TD-EPA'!$A$5:$H$40,2,0)</f>
        <v>773529015</v>
      </c>
      <c r="C40" s="24">
        <f>VLOOKUP(A40,'[1]TD-EPA'!$A$5:$H$40,3,0)</f>
        <v>773529015</v>
      </c>
      <c r="D40" s="24">
        <f>VLOOKUP(A40,'[1]TD-EPA'!$A$5:$H$40,5,0)</f>
        <v>586063519</v>
      </c>
      <c r="E40" s="25">
        <f t="shared" si="5"/>
        <v>0.75764904436066949</v>
      </c>
      <c r="F40" s="23">
        <f>VLOOKUP(A40,'[1]TD-EPA'!$A$5:$H$40,6,0)</f>
        <v>1637909</v>
      </c>
      <c r="G40" s="25">
        <f t="shared" si="6"/>
        <v>2.117449983437273E-3</v>
      </c>
      <c r="H40" s="23">
        <f>VLOOKUP(A40,'[1]TD-EPA'!$A$5:$H$40,4,0)</f>
        <v>764511423</v>
      </c>
      <c r="I40" s="23">
        <f>VLOOKUP(A40,'[1]TD-EPA'!$A$5:$H$40,7,0)</f>
        <v>1637909</v>
      </c>
      <c r="J40" s="23">
        <f t="shared" si="7"/>
        <v>9017592</v>
      </c>
      <c r="K40" s="25">
        <f t="shared" si="8"/>
        <v>1.1657729477671889E-2</v>
      </c>
      <c r="L40" s="23">
        <f t="shared" si="9"/>
        <v>187465496</v>
      </c>
      <c r="M40" s="25">
        <f t="shared" si="12"/>
        <v>0.24235095563933048</v>
      </c>
      <c r="N40" s="23">
        <f t="shared" si="10"/>
        <v>771891106</v>
      </c>
      <c r="O40" s="25">
        <f t="shared" si="11"/>
        <v>0.99788255001656267</v>
      </c>
    </row>
    <row r="41" spans="1:15" ht="57" x14ac:dyDescent="0.25">
      <c r="A41" s="22" t="str">
        <f>+'[1]TD-EPA'!A40</f>
        <v>MEJORAMIENTO EN LA CALIDAD DE LA GESTIÓN ESTRATÉGICA DE LA SUPERINTENDENCIA DE INDUSTRIA Y COMERCIO A NIVEL  NACIONAL</v>
      </c>
      <c r="B41" s="23">
        <f>VLOOKUP(A41,'[1]TD-EPA'!$A$5:$H$40,2,0)</f>
        <v>3358394125</v>
      </c>
      <c r="C41" s="24">
        <f>VLOOKUP(A41,'[1]TD-EPA'!$A$5:$H$40,3,0)</f>
        <v>3358394125</v>
      </c>
      <c r="D41" s="24">
        <f>VLOOKUP(A41,'[1]TD-EPA'!$A$5:$H$40,5,0)</f>
        <v>2887904563</v>
      </c>
      <c r="E41" s="25">
        <f t="shared" si="5"/>
        <v>0.85990638844391143</v>
      </c>
      <c r="F41" s="23">
        <f>VLOOKUP(A41,'[1]TD-EPA'!$A$5:$H$40,6,0)</f>
        <v>1897984996</v>
      </c>
      <c r="G41" s="25">
        <f t="shared" si="6"/>
        <v>0.56514659249530463</v>
      </c>
      <c r="H41" s="23">
        <f>VLOOKUP(A41,'[1]TD-EPA'!$A$5:$H$40,4,0)</f>
        <v>2965074836</v>
      </c>
      <c r="I41" s="23">
        <f>VLOOKUP(A41,'[1]TD-EPA'!$A$5:$H$40,7,0)</f>
        <v>1897984996</v>
      </c>
      <c r="J41" s="23">
        <f t="shared" si="7"/>
        <v>393319289</v>
      </c>
      <c r="K41" s="25">
        <f t="shared" si="8"/>
        <v>0.11711528616374053</v>
      </c>
      <c r="L41" s="23">
        <f t="shared" si="9"/>
        <v>470489562</v>
      </c>
      <c r="M41" s="25">
        <f t="shared" si="12"/>
        <v>0.14009361155608857</v>
      </c>
      <c r="N41" s="23">
        <f t="shared" si="10"/>
        <v>1460409129</v>
      </c>
      <c r="O41" s="25">
        <f t="shared" si="11"/>
        <v>0.43485340750469542</v>
      </c>
    </row>
    <row r="42" spans="1:15" ht="57" x14ac:dyDescent="0.25">
      <c r="A42" s="22" t="s">
        <v>23</v>
      </c>
      <c r="B42" s="23">
        <f>VLOOKUP(A42,'[1]TD-EPA'!$A$5:$H$41,2,0)</f>
        <v>0</v>
      </c>
      <c r="C42" s="24">
        <f>VLOOKUP(A42,'[1]TD-EPA'!$A$5:$H$41,3,0)</f>
        <v>30262520191</v>
      </c>
      <c r="D42" s="24">
        <f>VLOOKUP(A42,'[1]TD-EPA'!$A$5:$H$41,5,0)</f>
        <v>0</v>
      </c>
      <c r="E42" s="25">
        <f t="shared" si="5"/>
        <v>0</v>
      </c>
      <c r="F42" s="23">
        <f>VLOOKUP(A42,'[1]TD-EPA'!$A$5:$H$41,6,0)</f>
        <v>0</v>
      </c>
      <c r="G42" s="25">
        <f t="shared" si="6"/>
        <v>0</v>
      </c>
      <c r="H42" s="23">
        <f>VLOOKUP(A42,'[1]TD-EPA'!$A$5:$H$41,4,0)</f>
        <v>0</v>
      </c>
      <c r="I42" s="23">
        <f>VLOOKUP(A42,'[1]TD-EPA'!$A$5:$H$41,7,0)</f>
        <v>0</v>
      </c>
      <c r="J42" s="23">
        <f t="shared" si="7"/>
        <v>30262520191</v>
      </c>
      <c r="K42" s="25">
        <f t="shared" si="8"/>
        <v>1</v>
      </c>
      <c r="L42" s="23">
        <f t="shared" si="9"/>
        <v>30262520191</v>
      </c>
      <c r="M42" s="25">
        <f t="shared" si="12"/>
        <v>1</v>
      </c>
      <c r="N42" s="23">
        <f t="shared" si="10"/>
        <v>30262520191</v>
      </c>
      <c r="O42" s="25">
        <f t="shared" si="11"/>
        <v>1</v>
      </c>
    </row>
    <row r="43" spans="1:15" s="18" customFormat="1" ht="15.75" x14ac:dyDescent="0.25">
      <c r="A43" s="26" t="s">
        <v>24</v>
      </c>
      <c r="B43" s="27">
        <f>B8+B28</f>
        <v>240291898618</v>
      </c>
      <c r="C43" s="27">
        <f>C8+C28</f>
        <v>244092520197</v>
      </c>
      <c r="D43" s="27">
        <f>D8+D28</f>
        <v>181524931868.36002</v>
      </c>
      <c r="E43" s="17">
        <f t="shared" si="5"/>
        <v>0.74367265216425515</v>
      </c>
      <c r="F43" s="27">
        <f>F8+F28</f>
        <v>127967610329.31998</v>
      </c>
      <c r="G43" s="17">
        <f t="shared" si="6"/>
        <v>0.52425863039982146</v>
      </c>
      <c r="H43" s="27">
        <f>H8+H28</f>
        <v>204776704681.23999</v>
      </c>
      <c r="I43" s="27">
        <f>I8+I28</f>
        <v>127659294610.31998</v>
      </c>
      <c r="J43" s="27">
        <f>J8+J28</f>
        <v>39315815515.759995</v>
      </c>
      <c r="K43" s="17">
        <f t="shared" si="8"/>
        <v>0.16106931701155505</v>
      </c>
      <c r="L43" s="27">
        <f>L8+L28</f>
        <v>62567588328.639999</v>
      </c>
      <c r="M43" s="17">
        <f t="shared" si="12"/>
        <v>0.25632734783574485</v>
      </c>
      <c r="N43" s="27">
        <f>N8+N28</f>
        <v>116124909867.68001</v>
      </c>
      <c r="O43" s="17">
        <f t="shared" si="11"/>
        <v>0.47574136960017849</v>
      </c>
    </row>
    <row r="44" spans="1:15" s="28" customFormat="1" x14ac:dyDescent="0.25">
      <c r="B44" s="29">
        <f>B43-[2]REP_EPG034_EjecucionPresupuesta!P32</f>
        <v>99797015618</v>
      </c>
      <c r="C44" s="30">
        <f>C43-[2]REP_EPG034_EjecucionPresupuesta!S32</f>
        <v>103597637197</v>
      </c>
      <c r="D44" s="30">
        <f>D43-[2]REP_EPG034_EjecucionPresupuesta!W32</f>
        <v>128841216673.81001</v>
      </c>
      <c r="E44" s="31">
        <f>D43/C43</f>
        <v>0.74367265216425515</v>
      </c>
      <c r="F44" s="29">
        <f>F43-[2]REP_EPG034_EjecucionPresupuesta!X32</f>
        <v>123046360090.11998</v>
      </c>
      <c r="G44" s="31">
        <f>F43/C43</f>
        <v>0.52425863039982146</v>
      </c>
      <c r="H44" s="29">
        <f>H43-[2]REP_EPG034_EjecucionPresupuesta!U32</f>
        <v>95765151247.159988</v>
      </c>
      <c r="I44" s="29">
        <f>I43-[2]REP_EPG034_EjecucionPresupuesta!Z32</f>
        <v>123386921568.85997</v>
      </c>
      <c r="J44" s="29">
        <f>C43-(H43+J43)</f>
        <v>0</v>
      </c>
      <c r="K44" s="31">
        <f>J43/C43</f>
        <v>0.16106931701155505</v>
      </c>
      <c r="L44" s="29">
        <f>C43-(D43+L43)</f>
        <v>0</v>
      </c>
      <c r="M44" s="31">
        <f>L43/C43</f>
        <v>0.25632734783574485</v>
      </c>
      <c r="N44" s="29">
        <f>C43-(F43+N43)</f>
        <v>0</v>
      </c>
      <c r="O44" s="31">
        <f>N43/C43</f>
        <v>0.47574136960017849</v>
      </c>
    </row>
    <row r="45" spans="1:15" x14ac:dyDescent="0.25">
      <c r="C45" s="32"/>
      <c r="F45" s="33"/>
    </row>
    <row r="47" spans="1:15" x14ac:dyDescent="0.25">
      <c r="C47" s="32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EJECUCIÓN WEB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Lorena Steffania Barrero Quiñonez</dc:creator>
  <cp:lastModifiedBy>Maria Alejandra Rodriguez Briceño</cp:lastModifiedBy>
  <dcterms:created xsi:type="dcterms:W3CDTF">2019-11-05T17:29:28Z</dcterms:created>
  <dcterms:modified xsi:type="dcterms:W3CDTF">2019-11-05T19:04:09Z</dcterms:modified>
</cp:coreProperties>
</file>