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21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D38" i="1"/>
  <c r="C38" i="1"/>
  <c r="B38" i="1"/>
  <c r="J37" i="1"/>
  <c r="K37" i="1" s="1"/>
  <c r="I37" i="1"/>
  <c r="H37" i="1"/>
  <c r="F37" i="1"/>
  <c r="G37" i="1" s="1"/>
  <c r="D37" i="1"/>
  <c r="E37" i="1" s="1"/>
  <c r="C37" i="1"/>
  <c r="B37" i="1"/>
  <c r="I36" i="1"/>
  <c r="H36" i="1"/>
  <c r="J36" i="1" s="1"/>
  <c r="K36" i="1" s="1"/>
  <c r="F36" i="1"/>
  <c r="D36" i="1"/>
  <c r="C36" i="1"/>
  <c r="B36" i="1"/>
  <c r="I35" i="1"/>
  <c r="H35" i="1"/>
  <c r="F35" i="1"/>
  <c r="G35" i="1" s="1"/>
  <c r="D35" i="1"/>
  <c r="C35" i="1"/>
  <c r="J35" i="1" s="1"/>
  <c r="K35" i="1" s="1"/>
  <c r="B35" i="1"/>
  <c r="I34" i="1"/>
  <c r="H34" i="1"/>
  <c r="F34" i="1"/>
  <c r="D34" i="1"/>
  <c r="C34" i="1"/>
  <c r="B34" i="1"/>
  <c r="I33" i="1"/>
  <c r="H33" i="1"/>
  <c r="F33" i="1"/>
  <c r="D33" i="1"/>
  <c r="C33" i="1"/>
  <c r="J33" i="1" s="1"/>
  <c r="K33" i="1" s="1"/>
  <c r="B33" i="1"/>
  <c r="I32" i="1"/>
  <c r="H32" i="1"/>
  <c r="J32" i="1" s="1"/>
  <c r="K32" i="1" s="1"/>
  <c r="F32" i="1"/>
  <c r="G32" i="1" s="1"/>
  <c r="D32" i="1"/>
  <c r="E32" i="1" s="1"/>
  <c r="C32" i="1"/>
  <c r="B32" i="1"/>
  <c r="I31" i="1"/>
  <c r="H31" i="1"/>
  <c r="F31" i="1"/>
  <c r="D31" i="1"/>
  <c r="C31" i="1"/>
  <c r="J31" i="1" s="1"/>
  <c r="K31" i="1" s="1"/>
  <c r="B31" i="1"/>
  <c r="I30" i="1"/>
  <c r="H30" i="1"/>
  <c r="J30" i="1" s="1"/>
  <c r="K30" i="1" s="1"/>
  <c r="F30" i="1"/>
  <c r="G30" i="1" s="1"/>
  <c r="D30" i="1"/>
  <c r="C30" i="1"/>
  <c r="B30" i="1"/>
  <c r="J29" i="1"/>
  <c r="K29" i="1" s="1"/>
  <c r="I29" i="1"/>
  <c r="H29" i="1"/>
  <c r="F29" i="1"/>
  <c r="G29" i="1" s="1"/>
  <c r="D29" i="1"/>
  <c r="E29" i="1" s="1"/>
  <c r="C29" i="1"/>
  <c r="B29" i="1"/>
  <c r="I28" i="1"/>
  <c r="H28" i="1"/>
  <c r="J28" i="1" s="1"/>
  <c r="K28" i="1" s="1"/>
  <c r="F28" i="1"/>
  <c r="D28" i="1"/>
  <c r="C28" i="1"/>
  <c r="B28" i="1"/>
  <c r="B27" i="1" s="1"/>
  <c r="C27" i="1"/>
  <c r="I26" i="1"/>
  <c r="H26" i="1"/>
  <c r="J26" i="1" s="1"/>
  <c r="K26" i="1" s="1"/>
  <c r="F26" i="1"/>
  <c r="D26" i="1"/>
  <c r="C26" i="1"/>
  <c r="L26" i="1" s="1"/>
  <c r="M26" i="1" s="1"/>
  <c r="B26" i="1"/>
  <c r="I25" i="1"/>
  <c r="H25" i="1"/>
  <c r="J25" i="1" s="1"/>
  <c r="K25" i="1" s="1"/>
  <c r="F25" i="1"/>
  <c r="G25" i="1" s="1"/>
  <c r="D25" i="1"/>
  <c r="C25" i="1"/>
  <c r="N25" i="1" s="1"/>
  <c r="O25" i="1" s="1"/>
  <c r="B25" i="1"/>
  <c r="I24" i="1"/>
  <c r="H24" i="1"/>
  <c r="F24" i="1"/>
  <c r="D24" i="1"/>
  <c r="C24" i="1"/>
  <c r="B24" i="1"/>
  <c r="I23" i="1"/>
  <c r="H23" i="1"/>
  <c r="J23" i="1" s="1"/>
  <c r="K23" i="1" s="1"/>
  <c r="F23" i="1"/>
  <c r="G23" i="1" s="1"/>
  <c r="D23" i="1"/>
  <c r="C23" i="1"/>
  <c r="B23" i="1"/>
  <c r="I22" i="1"/>
  <c r="H22" i="1"/>
  <c r="J22" i="1" s="1"/>
  <c r="K22" i="1" s="1"/>
  <c r="F22" i="1"/>
  <c r="G22" i="1" s="1"/>
  <c r="D22" i="1"/>
  <c r="E22" i="1" s="1"/>
  <c r="C22" i="1"/>
  <c r="B22" i="1"/>
  <c r="I21" i="1"/>
  <c r="I20" i="1" s="1"/>
  <c r="H21" i="1"/>
  <c r="F21" i="1"/>
  <c r="D21" i="1"/>
  <c r="C21" i="1"/>
  <c r="C20" i="1" s="1"/>
  <c r="B21" i="1"/>
  <c r="D20" i="1"/>
  <c r="I19" i="1"/>
  <c r="H19" i="1"/>
  <c r="F19" i="1"/>
  <c r="D19" i="1"/>
  <c r="C19" i="1"/>
  <c r="J19" i="1" s="1"/>
  <c r="K19" i="1" s="1"/>
  <c r="B19" i="1"/>
  <c r="B17" i="1" s="1"/>
  <c r="I18" i="1"/>
  <c r="H18" i="1"/>
  <c r="J18" i="1" s="1"/>
  <c r="F18" i="1"/>
  <c r="G18" i="1" s="1"/>
  <c r="D18" i="1"/>
  <c r="C18" i="1"/>
  <c r="L18" i="1" s="1"/>
  <c r="M18" i="1" s="1"/>
  <c r="B18" i="1"/>
  <c r="I17" i="1"/>
  <c r="J16" i="1"/>
  <c r="K16" i="1" s="1"/>
  <c r="I16" i="1"/>
  <c r="H16" i="1"/>
  <c r="F16" i="1"/>
  <c r="G16" i="1" s="1"/>
  <c r="D16" i="1"/>
  <c r="E16" i="1" s="1"/>
  <c r="C16" i="1"/>
  <c r="B16" i="1"/>
  <c r="I15" i="1"/>
  <c r="H15" i="1"/>
  <c r="F15" i="1"/>
  <c r="D15" i="1"/>
  <c r="C15" i="1"/>
  <c r="J15" i="1" s="1"/>
  <c r="K15" i="1" s="1"/>
  <c r="B15" i="1"/>
  <c r="I14" i="1"/>
  <c r="H14" i="1"/>
  <c r="J14" i="1" s="1"/>
  <c r="K14" i="1" s="1"/>
  <c r="F14" i="1"/>
  <c r="D14" i="1"/>
  <c r="C14" i="1"/>
  <c r="L14" i="1" s="1"/>
  <c r="M14" i="1" s="1"/>
  <c r="B14" i="1"/>
  <c r="I13" i="1"/>
  <c r="H13" i="1"/>
  <c r="J13" i="1" s="1"/>
  <c r="K13" i="1" s="1"/>
  <c r="F13" i="1"/>
  <c r="G13" i="1" s="1"/>
  <c r="D13" i="1"/>
  <c r="C13" i="1"/>
  <c r="N13" i="1" s="1"/>
  <c r="O13" i="1" s="1"/>
  <c r="B13" i="1"/>
  <c r="J12" i="1"/>
  <c r="K12" i="1" s="1"/>
  <c r="I12" i="1"/>
  <c r="H12" i="1"/>
  <c r="F12" i="1"/>
  <c r="G12" i="1" s="1"/>
  <c r="D12" i="1"/>
  <c r="E12" i="1" s="1"/>
  <c r="C12" i="1"/>
  <c r="B12" i="1"/>
  <c r="I11" i="1"/>
  <c r="H11" i="1"/>
  <c r="F11" i="1"/>
  <c r="D11" i="1"/>
  <c r="C11" i="1"/>
  <c r="J11" i="1" s="1"/>
  <c r="K11" i="1" s="1"/>
  <c r="B11" i="1"/>
  <c r="I10" i="1"/>
  <c r="I9" i="1" s="1"/>
  <c r="I8" i="1" s="1"/>
  <c r="H10" i="1"/>
  <c r="J10" i="1" s="1"/>
  <c r="F10" i="1"/>
  <c r="D10" i="1"/>
  <c r="C10" i="1"/>
  <c r="L10" i="1" s="1"/>
  <c r="M10" i="1" s="1"/>
  <c r="B10" i="1"/>
  <c r="B9" i="1"/>
  <c r="L22" i="1" l="1"/>
  <c r="M22" i="1" s="1"/>
  <c r="E11" i="1"/>
  <c r="E21" i="1"/>
  <c r="N21" i="1"/>
  <c r="O21" i="1" s="1"/>
  <c r="E24" i="1"/>
  <c r="D27" i="1"/>
  <c r="E27" i="1" s="1"/>
  <c r="I27" i="1"/>
  <c r="I39" i="1" s="1"/>
  <c r="I40" i="1" s="1"/>
  <c r="E31" i="1"/>
  <c r="E34" i="1"/>
  <c r="G10" i="1"/>
  <c r="E13" i="1"/>
  <c r="G14" i="1"/>
  <c r="H17" i="1"/>
  <c r="E18" i="1"/>
  <c r="G19" i="1"/>
  <c r="B20" i="1"/>
  <c r="H20" i="1"/>
  <c r="E23" i="1"/>
  <c r="J24" i="1"/>
  <c r="K24" i="1" s="1"/>
  <c r="E25" i="1"/>
  <c r="G26" i="1"/>
  <c r="H27" i="1"/>
  <c r="G28" i="1"/>
  <c r="E30" i="1"/>
  <c r="G33" i="1"/>
  <c r="J34" i="1"/>
  <c r="K34" i="1" s="1"/>
  <c r="E35" i="1"/>
  <c r="G36" i="1"/>
  <c r="L37" i="1"/>
  <c r="M37" i="1" s="1"/>
  <c r="E38" i="1"/>
  <c r="E20" i="1"/>
  <c r="C9" i="1"/>
  <c r="E15" i="1"/>
  <c r="F20" i="1"/>
  <c r="G20" i="1" s="1"/>
  <c r="H9" i="1"/>
  <c r="H8" i="1" s="1"/>
  <c r="H39" i="1" s="1"/>
  <c r="H40" i="1" s="1"/>
  <c r="E10" i="1"/>
  <c r="G11" i="1"/>
  <c r="E14" i="1"/>
  <c r="G15" i="1"/>
  <c r="C17" i="1"/>
  <c r="E19" i="1"/>
  <c r="G21" i="1"/>
  <c r="G24" i="1"/>
  <c r="E26" i="1"/>
  <c r="F27" i="1"/>
  <c r="G27" i="1" s="1"/>
  <c r="E28" i="1"/>
  <c r="G31" i="1"/>
  <c r="E33" i="1"/>
  <c r="G34" i="1"/>
  <c r="E36" i="1"/>
  <c r="N38" i="1"/>
  <c r="O38" i="1" s="1"/>
  <c r="K18" i="1"/>
  <c r="J17" i="1"/>
  <c r="K17" i="1" s="1"/>
  <c r="B8" i="1"/>
  <c r="B39" i="1" s="1"/>
  <c r="B40" i="1" s="1"/>
  <c r="K10" i="1"/>
  <c r="J9" i="1"/>
  <c r="N10" i="1"/>
  <c r="D9" i="1"/>
  <c r="N11" i="1"/>
  <c r="O11" i="1" s="1"/>
  <c r="L12" i="1"/>
  <c r="M12" i="1" s="1"/>
  <c r="N15" i="1"/>
  <c r="O15" i="1" s="1"/>
  <c r="L16" i="1"/>
  <c r="M16" i="1" s="1"/>
  <c r="D17" i="1"/>
  <c r="E17" i="1" s="1"/>
  <c r="N19" i="1"/>
  <c r="O19" i="1" s="1"/>
  <c r="J21" i="1"/>
  <c r="N23" i="1"/>
  <c r="O23" i="1" s="1"/>
  <c r="L24" i="1"/>
  <c r="M24" i="1" s="1"/>
  <c r="F9" i="1"/>
  <c r="N12" i="1"/>
  <c r="O12" i="1" s="1"/>
  <c r="L13" i="1"/>
  <c r="M13" i="1" s="1"/>
  <c r="N16" i="1"/>
  <c r="O16" i="1" s="1"/>
  <c r="F17" i="1"/>
  <c r="G17" i="1" s="1"/>
  <c r="L21" i="1"/>
  <c r="N24" i="1"/>
  <c r="O24" i="1" s="1"/>
  <c r="L25" i="1"/>
  <c r="M25" i="1" s="1"/>
  <c r="L28" i="1"/>
  <c r="L11" i="1"/>
  <c r="M11" i="1" s="1"/>
  <c r="N14" i="1"/>
  <c r="O14" i="1" s="1"/>
  <c r="L15" i="1"/>
  <c r="M15" i="1" s="1"/>
  <c r="N18" i="1"/>
  <c r="L19" i="1"/>
  <c r="M19" i="1" s="1"/>
  <c r="N22" i="1"/>
  <c r="O22" i="1" s="1"/>
  <c r="L23" i="1"/>
  <c r="M23" i="1" s="1"/>
  <c r="N26" i="1"/>
  <c r="O26" i="1" s="1"/>
  <c r="N29" i="1"/>
  <c r="O29" i="1" s="1"/>
  <c r="L30" i="1"/>
  <c r="M30" i="1" s="1"/>
  <c r="N31" i="1"/>
  <c r="O31" i="1" s="1"/>
  <c r="L32" i="1"/>
  <c r="M32" i="1" s="1"/>
  <c r="N33" i="1"/>
  <c r="O33" i="1" s="1"/>
  <c r="L34" i="1"/>
  <c r="M34" i="1" s="1"/>
  <c r="N35" i="1"/>
  <c r="O35" i="1" s="1"/>
  <c r="L36" i="1"/>
  <c r="M36" i="1" s="1"/>
  <c r="N37" i="1"/>
  <c r="O37" i="1" s="1"/>
  <c r="L38" i="1"/>
  <c r="M38" i="1" s="1"/>
  <c r="N28" i="1"/>
  <c r="L29" i="1"/>
  <c r="M29" i="1" s="1"/>
  <c r="N30" i="1"/>
  <c r="O30" i="1" s="1"/>
  <c r="L31" i="1"/>
  <c r="M31" i="1" s="1"/>
  <c r="N32" i="1"/>
  <c r="O32" i="1" s="1"/>
  <c r="L33" i="1"/>
  <c r="M33" i="1" s="1"/>
  <c r="N34" i="1"/>
  <c r="O34" i="1" s="1"/>
  <c r="L35" i="1"/>
  <c r="M35" i="1" s="1"/>
  <c r="N36" i="1"/>
  <c r="O36" i="1" s="1"/>
  <c r="J38" i="1"/>
  <c r="K38" i="1" s="1"/>
  <c r="L17" i="1" l="1"/>
  <c r="M17" i="1" s="1"/>
  <c r="C8" i="1"/>
  <c r="C39" i="1" s="1"/>
  <c r="C40" i="1" s="1"/>
  <c r="O28" i="1"/>
  <c r="N27" i="1"/>
  <c r="O27" i="1" s="1"/>
  <c r="J27" i="1"/>
  <c r="K27" i="1" s="1"/>
  <c r="N20" i="1"/>
  <c r="O20" i="1" s="1"/>
  <c r="L9" i="1"/>
  <c r="K21" i="1"/>
  <c r="J20" i="1"/>
  <c r="K20" i="1" s="1"/>
  <c r="O10" i="1"/>
  <c r="N9" i="1"/>
  <c r="E9" i="1"/>
  <c r="D8" i="1"/>
  <c r="O18" i="1"/>
  <c r="N17" i="1"/>
  <c r="O17" i="1" s="1"/>
  <c r="M28" i="1"/>
  <c r="L27" i="1"/>
  <c r="M27" i="1" s="1"/>
  <c r="M21" i="1"/>
  <c r="L20" i="1"/>
  <c r="M20" i="1" s="1"/>
  <c r="G9" i="1"/>
  <c r="F8" i="1"/>
  <c r="K9" i="1"/>
  <c r="J8" i="1"/>
  <c r="F39" i="1" l="1"/>
  <c r="G8" i="1"/>
  <c r="D39" i="1"/>
  <c r="E8" i="1"/>
  <c r="K8" i="1"/>
  <c r="J39" i="1"/>
  <c r="O9" i="1"/>
  <c r="N8" i="1"/>
  <c r="M9" i="1"/>
  <c r="L8" i="1"/>
  <c r="O8" i="1" l="1"/>
  <c r="N39" i="1"/>
  <c r="E39" i="1"/>
  <c r="E40" i="1"/>
  <c r="D40" i="1"/>
  <c r="L39" i="1"/>
  <c r="M8" i="1"/>
  <c r="K40" i="1"/>
  <c r="K39" i="1"/>
  <c r="J40" i="1"/>
  <c r="G40" i="1"/>
  <c r="F40" i="1"/>
  <c r="G39" i="1"/>
  <c r="N40" i="1"/>
  <c r="M39" i="1" l="1"/>
  <c r="M40" i="1"/>
  <c r="L40" i="1"/>
  <c r="O40" i="1"/>
  <c r="O39" i="1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<sst xmlns="http://schemas.openxmlformats.org/spreadsheetml/2006/main" count="51" uniqueCount="51">
  <si>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</si>
  <si>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</si>
  <si>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MAYO - 2017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</si>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</sst>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9" fontId="3" fillId="2" borderId="0" xfId="3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2" borderId="0" xfId="1" quotePrefix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 wrapText="1"/>
    </xf>
    <xf numFmtId="10" fontId="6" fillId="3" borderId="1" xfId="3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 wrapText="1"/>
    </xf>
    <xf numFmtId="9" fontId="6" fillId="3" borderId="1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left" vertical="center" wrapText="1"/>
    </xf>
    <xf numFmtId="16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5" borderId="1" xfId="1" applyNumberFormat="1" applyFont="1" applyFill="1" applyBorder="1" applyAlignment="1">
      <alignment horizontal="left" vertical="center" wrapText="1"/>
    </xf>
    <xf numFmtId="164" fontId="8" fillId="5" borderId="1" xfId="2" applyNumberFormat="1" applyFont="1" applyFill="1" applyBorder="1" applyAlignment="1">
      <alignment vertical="center"/>
    </xf>
    <xf numFmtId="10" fontId="8" fillId="5" borderId="1" xfId="3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 wrapText="1"/>
    </xf>
    <xf numFmtId="164" fontId="11" fillId="0" borderId="1" xfId="2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6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</cellXfs>
  <cellStyles count="5">
    <cellStyle name="Millares 2" xfId="2"/>
    <cellStyle name="Normal" xfId="0" builtinId="0"/>
    <cellStyle name="Normal 2" xfId="1"/>
    <cellStyle name="Porcentaje 2" xfId="3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180586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4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GEP\BACK%20UP%20PARTE%201\2017\WEB%20SIC\INFORME%20EPA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JECUCIÓN"/>
      <sheetName val="METAS"/>
      <sheetName val="TD-EPA (2)"/>
      <sheetName val="TD-EPA"/>
      <sheetName val="EPA - SIIF"/>
      <sheetName val="METAS EJEC. SIC - MINCIT"/>
    </sheetNames>
    <sheetDataSet>
      <sheetData sheetId="0"/>
      <sheetData sheetId="1"/>
      <sheetData sheetId="2"/>
      <sheetData sheetId="3"/>
      <sheetData sheetId="4">
        <row r="5">
          <cell r="A5" t="str">
            <v>1</v>
          </cell>
          <cell r="B5">
            <v>54004933333</v>
          </cell>
          <cell r="C5">
            <v>54004933333</v>
          </cell>
          <cell r="D5">
            <v>50863265665</v>
          </cell>
          <cell r="E5">
            <v>17100072081</v>
          </cell>
          <cell r="F5">
            <v>16500353652</v>
          </cell>
          <cell r="G5">
            <v>16500353652</v>
          </cell>
          <cell r="H5">
            <v>3100000000</v>
          </cell>
        </row>
        <row r="6">
          <cell r="A6" t="str">
            <v>CONTRIBUCIONES INHERENTES A LA NOMINA SECTOR PRIVADO Y PUBLICO</v>
          </cell>
          <cell r="B6">
            <v>10325333333</v>
          </cell>
          <cell r="C6">
            <v>10325333333</v>
          </cell>
          <cell r="D6">
            <v>10325333333</v>
          </cell>
          <cell r="E6">
            <v>3576080550</v>
          </cell>
          <cell r="F6">
            <v>3534779217</v>
          </cell>
          <cell r="G6">
            <v>3534779217</v>
          </cell>
          <cell r="H6">
            <v>0</v>
          </cell>
        </row>
        <row r="7">
          <cell r="A7" t="str">
            <v>HORAS EXTRAS, DIAS FESTIVOS E INDEMNIZACION POR VACACIONES</v>
          </cell>
          <cell r="B7">
            <v>334000000</v>
          </cell>
          <cell r="C7">
            <v>334000000</v>
          </cell>
          <cell r="D7">
            <v>334000000</v>
          </cell>
          <cell r="E7">
            <v>91042015</v>
          </cell>
          <cell r="F7">
            <v>91042015</v>
          </cell>
          <cell r="G7">
            <v>91042015</v>
          </cell>
          <cell r="H7">
            <v>0</v>
          </cell>
        </row>
        <row r="8">
          <cell r="A8" t="str">
            <v>OTROS</v>
          </cell>
          <cell r="B8">
            <v>23087000000</v>
          </cell>
          <cell r="C8">
            <v>23087000000</v>
          </cell>
          <cell r="D8">
            <v>23087000000</v>
          </cell>
          <cell r="E8">
            <v>5872829492</v>
          </cell>
          <cell r="F8">
            <v>5872829492</v>
          </cell>
          <cell r="G8">
            <v>5872829492</v>
          </cell>
          <cell r="H8">
            <v>0</v>
          </cell>
        </row>
        <row r="9">
          <cell r="A9" t="str">
            <v>OTROS GASTOS PERSONALES - PREVIO CONCEPTO DGPPN</v>
          </cell>
          <cell r="B9">
            <v>3100000000</v>
          </cell>
          <cell r="C9">
            <v>3100000000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3100000000</v>
          </cell>
        </row>
        <row r="10">
          <cell r="A10" t="str">
            <v>PRIMA TECNICA</v>
          </cell>
          <cell r="B10">
            <v>883000000</v>
          </cell>
          <cell r="C10">
            <v>883000000</v>
          </cell>
          <cell r="D10">
            <v>883000000</v>
          </cell>
          <cell r="E10">
            <v>367406723</v>
          </cell>
          <cell r="F10">
            <v>367406723</v>
          </cell>
          <cell r="G10">
            <v>367406723</v>
          </cell>
          <cell r="H10">
            <v>0</v>
          </cell>
        </row>
        <row r="11">
          <cell r="A11" t="str">
            <v>SERVICIOS PERSONALES INDIRECTOS</v>
          </cell>
          <cell r="B11">
            <v>463600000</v>
          </cell>
          <cell r="C11">
            <v>463600000</v>
          </cell>
          <cell r="D11">
            <v>421932332</v>
          </cell>
          <cell r="E11">
            <v>413508814</v>
          </cell>
          <cell r="F11">
            <v>126781890</v>
          </cell>
          <cell r="G11">
            <v>126781890</v>
          </cell>
          <cell r="H11">
            <v>0</v>
          </cell>
        </row>
        <row r="12">
          <cell r="A12" t="str">
            <v>SUELDOS DE PERSONAL DE NOMINA</v>
          </cell>
          <cell r="B12">
            <v>15812000000</v>
          </cell>
          <cell r="C12">
            <v>15812000000</v>
          </cell>
          <cell r="D12">
            <v>15812000000</v>
          </cell>
          <cell r="E12">
            <v>6779204487</v>
          </cell>
          <cell r="F12">
            <v>6507514315</v>
          </cell>
          <cell r="G12">
            <v>6507514315</v>
          </cell>
          <cell r="H12">
            <v>0</v>
          </cell>
        </row>
        <row r="13">
          <cell r="A13" t="str">
            <v>2</v>
          </cell>
          <cell r="B13">
            <v>10709950000</v>
          </cell>
          <cell r="C13">
            <v>10709950000</v>
          </cell>
          <cell r="D13">
            <v>10422632647.379999</v>
          </cell>
          <cell r="E13">
            <v>10310057689.059999</v>
          </cell>
          <cell r="F13">
            <v>6574303258.4399996</v>
          </cell>
          <cell r="G13">
            <v>6573944294.4399996</v>
          </cell>
          <cell r="H13">
            <v>0</v>
          </cell>
        </row>
        <row r="14">
          <cell r="A14" t="str">
            <v>ADQUISICION DE BIENES Y SERVICIOS</v>
          </cell>
          <cell r="B14">
            <v>10659950000</v>
          </cell>
          <cell r="C14">
            <v>10659950000</v>
          </cell>
          <cell r="D14">
            <v>10420426647.379999</v>
          </cell>
          <cell r="E14">
            <v>10307851689.059999</v>
          </cell>
          <cell r="F14">
            <v>6572107258.4399996</v>
          </cell>
          <cell r="G14">
            <v>6571748294.4399996</v>
          </cell>
          <cell r="H14">
            <v>0</v>
          </cell>
        </row>
        <row r="15">
          <cell r="A15" t="str">
            <v>IMPUESTOS Y MULTAS</v>
          </cell>
          <cell r="B15">
            <v>50000000</v>
          </cell>
          <cell r="C15">
            <v>50000000</v>
          </cell>
          <cell r="D15">
            <v>2206000</v>
          </cell>
          <cell r="E15">
            <v>2206000</v>
          </cell>
          <cell r="F15">
            <v>2196000</v>
          </cell>
          <cell r="G15">
            <v>2196000</v>
          </cell>
          <cell r="H15">
            <v>0</v>
          </cell>
        </row>
        <row r="16">
          <cell r="A16" t="str">
            <v>3</v>
          </cell>
          <cell r="B16">
            <v>5364000000</v>
          </cell>
          <cell r="C16">
            <v>5364000000</v>
          </cell>
          <cell r="D16">
            <v>1632304844.3899999</v>
          </cell>
          <cell r="E16">
            <v>1022823136.3099999</v>
          </cell>
          <cell r="F16">
            <v>884819070.72000003</v>
          </cell>
          <cell r="G16">
            <v>874275457.72000003</v>
          </cell>
          <cell r="H16">
            <v>0</v>
          </cell>
        </row>
        <row r="17">
          <cell r="A17" t="str">
            <v>APORTE PREVISION SOCIAL SERVICIOS MEDICOS</v>
          </cell>
          <cell r="B17">
            <v>607000000</v>
          </cell>
          <cell r="C17">
            <v>607000000</v>
          </cell>
          <cell r="D17">
            <v>607000000</v>
          </cell>
          <cell r="E17">
            <v>259188720</v>
          </cell>
          <cell r="F17">
            <v>207899874</v>
          </cell>
          <cell r="G17">
            <v>207899874</v>
          </cell>
          <cell r="H17">
            <v>0</v>
          </cell>
        </row>
        <row r="18">
          <cell r="A18" t="str">
            <v>CONVENCION DEL METRO - OFICINA INTERNACIONAL DE PESAS Y MEDIDAS - BIPM. LEY 1512 DE 2012</v>
          </cell>
          <cell r="B18">
            <v>162000000</v>
          </cell>
          <cell r="C18">
            <v>162000000</v>
          </cell>
          <cell r="D18">
            <v>645419</v>
          </cell>
          <cell r="E18">
            <v>645419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CUOTA DE AUDITAJE CONTRANAL</v>
          </cell>
          <cell r="B19">
            <v>177000000</v>
          </cell>
          <cell r="C19">
            <v>177000000</v>
          </cell>
          <cell r="D19">
            <v>705179</v>
          </cell>
          <cell r="E19">
            <v>705179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MESADAS PENSIONALES</v>
          </cell>
          <cell r="B20">
            <v>352000000</v>
          </cell>
          <cell r="C20">
            <v>352000000</v>
          </cell>
          <cell r="D20">
            <v>352000000</v>
          </cell>
          <cell r="E20">
            <v>112768211.92</v>
          </cell>
          <cell r="F20">
            <v>112584300.72</v>
          </cell>
          <cell r="G20">
            <v>112584300.72</v>
          </cell>
          <cell r="H20">
            <v>0</v>
          </cell>
        </row>
        <row r="21">
          <cell r="A21" t="str">
            <v>ORGANIZACION PARA LA COOPERACION Y EL DESARROLLO ECONOMICO OCDE-ARTICULO 47 LEY 1450 DE 2011</v>
          </cell>
          <cell r="B21">
            <v>66000000</v>
          </cell>
          <cell r="C21">
            <v>66000000</v>
          </cell>
          <cell r="D21">
            <v>262948</v>
          </cell>
          <cell r="E21">
            <v>262948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SENTENCIAS Y CONCILIACIONES</v>
          </cell>
          <cell r="B22">
            <v>4000000000</v>
          </cell>
          <cell r="C22">
            <v>4000000000</v>
          </cell>
          <cell r="D22">
            <v>671691298.38999999</v>
          </cell>
          <cell r="E22">
            <v>649252658.38999999</v>
          </cell>
          <cell r="F22">
            <v>564334896</v>
          </cell>
          <cell r="G22">
            <v>553791283</v>
          </cell>
          <cell r="H22">
            <v>0</v>
          </cell>
        </row>
        <row r="23">
          <cell r="A23" t="str">
            <v>C</v>
          </cell>
          <cell r="B23">
            <v>87360813320</v>
          </cell>
          <cell r="C23">
            <v>90279213320</v>
          </cell>
          <cell r="D23">
            <v>79469784134.619995</v>
          </cell>
          <cell r="E23">
            <v>65739690544.620003</v>
          </cell>
          <cell r="F23">
            <v>19390504895.110001</v>
          </cell>
          <cell r="G23">
            <v>19385054072.110001</v>
          </cell>
          <cell r="H23">
            <v>0</v>
          </cell>
        </row>
        <row r="24">
          <cell r="A24" t="str">
            <v>3503</v>
          </cell>
          <cell r="B24">
            <v>48170382570</v>
          </cell>
          <cell r="C24">
            <v>51088782570</v>
          </cell>
          <cell r="D24">
            <v>46485844392</v>
          </cell>
          <cell r="E24">
            <v>38406145617</v>
          </cell>
          <cell r="F24">
            <v>11363249496.33</v>
          </cell>
          <cell r="G24">
            <v>11357798673.33</v>
          </cell>
          <cell r="H24">
            <v>0</v>
          </cell>
        </row>
        <row r="25">
          <cell r="A25" t="str">
            <v>DIFUSIÓN E INCREMENTO DE LOS NIVELES DE EFICIENCIA EN LA ATENCIÓN DE TRÁMITES Y SERVICIOS EN MATERIA JURISDICCIONAL A NIVEL NACIONAL</v>
          </cell>
          <cell r="B25">
            <v>2988390000</v>
          </cell>
          <cell r="C25">
            <v>2988390000</v>
          </cell>
          <cell r="D25">
            <v>2522018956</v>
          </cell>
          <cell r="E25">
            <v>1660093002</v>
          </cell>
          <cell r="F25">
            <v>672907017</v>
          </cell>
          <cell r="G25">
            <v>672907017</v>
          </cell>
          <cell r="H25">
            <v>0</v>
          </cell>
        </row>
        <row r="26">
          <cell r="A26" t="str">
            <v>DIVULGACIÓN Y FORTALECIMIENTO DE LAS FUNCIONES DE PROTECCIÓN DE LA COMPETENCIA A NIVEL NACIONAL</v>
          </cell>
          <cell r="B26">
            <v>9161813320</v>
          </cell>
          <cell r="C26">
            <v>9161813320</v>
          </cell>
          <cell r="D26">
            <v>9011820415</v>
          </cell>
          <cell r="E26">
            <v>7352279334</v>
          </cell>
          <cell r="F26">
            <v>1948565118</v>
          </cell>
          <cell r="G26">
            <v>1948565118</v>
          </cell>
          <cell r="H26">
            <v>0</v>
          </cell>
        </row>
        <row r="27">
          <cell r="A27" t="str">
            <v>FORTALECIMIENTO DE LA RED NACIONAL DE PROTECCIÓN AL CONSUMIDOR EN COLOMBIA</v>
          </cell>
          <cell r="B27">
            <v>21633000000</v>
          </cell>
          <cell r="C27">
            <v>21633000000</v>
          </cell>
          <cell r="D27">
            <v>18730591069</v>
          </cell>
          <cell r="E27">
            <v>16827211745</v>
          </cell>
          <cell r="F27">
            <v>5139566491.3299999</v>
          </cell>
          <cell r="G27">
            <v>5138927027.3299999</v>
          </cell>
          <cell r="H27">
            <v>0</v>
          </cell>
        </row>
        <row r="28">
          <cell r="A28" t="str">
            <v>FORTALECIMIENTO DE LOS MECANISMOS PARA EJERCER CONTROL Y VIGILANCIA A LAS CÁMARAS DE COMERCIO Y COMERCIANTES A NIVEL NACIONAL</v>
          </cell>
          <cell r="B28">
            <v>891000000</v>
          </cell>
          <cell r="C28">
            <v>891000000</v>
          </cell>
          <cell r="D28">
            <v>882003334</v>
          </cell>
          <cell r="E28">
            <v>619079240</v>
          </cell>
          <cell r="F28">
            <v>170438628</v>
          </cell>
          <cell r="G28">
            <v>170352467</v>
          </cell>
          <cell r="H28">
            <v>0</v>
          </cell>
        </row>
        <row r="29">
          <cell r="A29" t="str">
            <v>FORTALECIMIENTO DEL CONTROL Y VIGILANCIA DE LA REGLAMENTACIÓN TÉCNICA, METROLÓGICA, DE HIDROCARBUROS Y PRECIOS EN EL TERRITORIO NACIONAL</v>
          </cell>
          <cell r="B29">
            <v>4281545000</v>
          </cell>
          <cell r="C29">
            <v>4281545000</v>
          </cell>
          <cell r="D29">
            <v>4171557400</v>
          </cell>
          <cell r="E29">
            <v>3694427721</v>
          </cell>
          <cell r="F29">
            <v>1064862674</v>
          </cell>
          <cell r="G29">
            <v>1060554398</v>
          </cell>
          <cell r="H29">
            <v>0</v>
          </cell>
        </row>
        <row r="30">
          <cell r="A30" t="str">
            <v>FORTALECIMIENTO DEL ESQUEMA DE CONTROL, VIGILANCIA Y DIVULGACIÓN DE LOS DERECHOS DEL CONSUMIDOR A NIVEL NACIONAL</v>
          </cell>
          <cell r="B30">
            <v>2249711250</v>
          </cell>
          <cell r="C30">
            <v>5168111250</v>
          </cell>
          <cell r="D30">
            <v>4392383271</v>
          </cell>
          <cell r="E30">
            <v>1918458865</v>
          </cell>
          <cell r="F30">
            <v>856291647</v>
          </cell>
          <cell r="G30">
            <v>856291647</v>
          </cell>
          <cell r="H30">
            <v>0</v>
          </cell>
        </row>
        <row r="31">
          <cell r="A31" t="str">
            <v>IMPLEMENTACIÓN Y FORTALECIMIENTO DE LA SUPERVISIÓN A LA ACTIVIDAD DE ADMINISTRACIÓN DE DATOS PERSONALES EN EL ÁMBITO NACIONAL</v>
          </cell>
          <cell r="B31">
            <v>1079000000</v>
          </cell>
          <cell r="C31">
            <v>1079000000</v>
          </cell>
          <cell r="D31">
            <v>1076624996</v>
          </cell>
          <cell r="E31">
            <v>982873429</v>
          </cell>
          <cell r="F31">
            <v>277657068</v>
          </cell>
          <cell r="G31">
            <v>277510646</v>
          </cell>
          <cell r="H31">
            <v>0</v>
          </cell>
        </row>
        <row r="32">
          <cell r="A32" t="str">
            <v>INCREMENTO DEL USO DEL SISTEMA DE PROPIEDAD INDUSTRIAL Y DE LA EFICIENCIA Y CALIDAD EN LOS PROCESOS DE LOS TRÁMITES Y SERVICIOS DE PROPIEDAD INDUSTRIAL A NIVEL NACIONAL</v>
          </cell>
          <cell r="B32">
            <v>5885923000</v>
          </cell>
          <cell r="C32">
            <v>5885923000</v>
          </cell>
          <cell r="D32">
            <v>5698844951</v>
          </cell>
          <cell r="E32">
            <v>5351722281</v>
          </cell>
          <cell r="F32">
            <v>1232960853</v>
          </cell>
          <cell r="G32">
            <v>1232690353</v>
          </cell>
          <cell r="H32">
            <v>0</v>
          </cell>
        </row>
        <row r="33">
          <cell r="A33" t="str">
            <v>3599</v>
          </cell>
          <cell r="B33">
            <v>39190430750</v>
          </cell>
          <cell r="C33">
            <v>39190430750</v>
          </cell>
          <cell r="D33">
            <v>32983939742.620003</v>
          </cell>
          <cell r="E33">
            <v>27333544927.620003</v>
          </cell>
          <cell r="F33">
            <v>8027255398.7799997</v>
          </cell>
          <cell r="G33">
            <v>8027255398.7799997</v>
          </cell>
          <cell r="H33">
            <v>0</v>
          </cell>
        </row>
        <row r="34">
          <cell r="A34" t="str">
            <v>ADECUACION,DOTACION Y MANTENIMIENTO SEDE SIC.</v>
          </cell>
          <cell r="B34">
            <v>515000000</v>
          </cell>
          <cell r="C34">
            <v>515000000</v>
          </cell>
          <cell r="D34">
            <v>419431031</v>
          </cell>
          <cell r="E34">
            <v>379431031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FORTALECIMIENTO RENOVACIÓN Y MANTENIMIENTO DE LAS TECNOLOGÍAS DE INFORMACIÓN Y DE LAS COMUNICACIONES DE LA SIC A NIVEL NACIONAL</v>
          </cell>
          <cell r="B35">
            <v>20812841917</v>
          </cell>
          <cell r="C35">
            <v>20812841917</v>
          </cell>
          <cell r="D35">
            <v>16263641183.620001</v>
          </cell>
          <cell r="E35">
            <v>13219125829.620001</v>
          </cell>
          <cell r="F35">
            <v>3663876302</v>
          </cell>
          <cell r="G35">
            <v>3663876302</v>
          </cell>
          <cell r="H35">
            <v>0</v>
          </cell>
        </row>
        <row r="36">
          <cell r="A36" t="str">
            <v>FORTALECIMIENTO Y MODERNIZACIÓN DEL SISTEMA DE ATENCIÓN AL CIUDADANO DE LA SIC A NIVEL NACIONAL</v>
          </cell>
          <cell r="B36">
            <v>17862588833</v>
          </cell>
          <cell r="C36">
            <v>17862588833</v>
          </cell>
          <cell r="D36">
            <v>16300867528</v>
          </cell>
          <cell r="E36">
            <v>13734988067</v>
          </cell>
          <cell r="F36">
            <v>4363379096.7799997</v>
          </cell>
          <cell r="G36">
            <v>4363379096.7799997</v>
          </cell>
          <cell r="H36">
            <v>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2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70078883333</v>
      </c>
      <c r="C8" s="16">
        <f t="shared" ref="C8:F8" si="0">C9+C17+C20</f>
        <v>70078883333</v>
      </c>
      <c r="D8" s="16">
        <f t="shared" si="0"/>
        <v>28432952906.369999</v>
      </c>
      <c r="E8" s="17">
        <f t="shared" ref="E8:E9" si="1">+D8/C8</f>
        <v>0.40572782490358233</v>
      </c>
      <c r="F8" s="16">
        <f t="shared" si="0"/>
        <v>23959475981.16</v>
      </c>
      <c r="G8" s="17">
        <f t="shared" ref="G8:G9" si="2">+F8/C8</f>
        <v>0.34189294751329941</v>
      </c>
      <c r="H8" s="16">
        <f t="shared" ref="H8:N8" si="3">H9+H17+H20</f>
        <v>62918203156.769997</v>
      </c>
      <c r="I8" s="16">
        <f t="shared" si="3"/>
        <v>23948573404.16</v>
      </c>
      <c r="J8" s="16">
        <f t="shared" si="3"/>
        <v>7160680176.2300014</v>
      </c>
      <c r="K8" s="17">
        <f t="shared" ref="K8:K9" si="4">+J8/C8</f>
        <v>0.10218028364127846</v>
      </c>
      <c r="L8" s="16">
        <f t="shared" si="3"/>
        <v>41645930426.630005</v>
      </c>
      <c r="M8" s="17">
        <f t="shared" ref="M8:M9" si="5">+L8/C8</f>
        <v>0.59427217509641772</v>
      </c>
      <c r="N8" s="16">
        <f t="shared" si="3"/>
        <v>46119407351.839996</v>
      </c>
      <c r="O8" s="17">
        <f t="shared" ref="O8:O9" si="6">+N8/C8</f>
        <v>0.65810705248670054</v>
      </c>
    </row>
    <row r="9" spans="1:15" s="18" customFormat="1" ht="15.75" x14ac:dyDescent="0.25">
      <c r="A9" s="19" t="s">
        <v>20</v>
      </c>
      <c r="B9" s="20">
        <f>SUM(B10:B16)</f>
        <v>54004933333</v>
      </c>
      <c r="C9" s="20">
        <f t="shared" ref="C9:F9" si="7">SUM(C10:C16)</f>
        <v>54004933333</v>
      </c>
      <c r="D9" s="20">
        <f t="shared" si="7"/>
        <v>17100072081</v>
      </c>
      <c r="E9" s="21">
        <f t="shared" si="1"/>
        <v>0.3166390739816155</v>
      </c>
      <c r="F9" s="20">
        <f t="shared" si="7"/>
        <v>16500353652</v>
      </c>
      <c r="G9" s="21">
        <f t="shared" si="2"/>
        <v>0.30553419166832618</v>
      </c>
      <c r="H9" s="20">
        <f t="shared" ref="H9:N9" si="8">SUM(H10:H16)</f>
        <v>50863265665</v>
      </c>
      <c r="I9" s="20">
        <f t="shared" si="8"/>
        <v>16500353652</v>
      </c>
      <c r="J9" s="20">
        <f t="shared" si="8"/>
        <v>3141667668</v>
      </c>
      <c r="K9" s="21">
        <f t="shared" si="4"/>
        <v>5.8173716253442115E-2</v>
      </c>
      <c r="L9" s="20">
        <f t="shared" si="8"/>
        <v>36904861252</v>
      </c>
      <c r="M9" s="21">
        <f t="shared" si="5"/>
        <v>0.6833609260183845</v>
      </c>
      <c r="N9" s="20">
        <f t="shared" si="8"/>
        <v>37504579681</v>
      </c>
      <c r="O9" s="21">
        <f t="shared" si="6"/>
        <v>0.69446580833167382</v>
      </c>
    </row>
    <row r="10" spans="1:15" x14ac:dyDescent="0.25">
      <c r="A10" s="22" t="s">
        <v>21</v>
      </c>
      <c r="B10" s="23">
        <f>VLOOKUP(A10,'[1]TD-EPA'!$A$5:$H$36,2,0)</f>
        <v>15812000000</v>
      </c>
      <c r="C10" s="24">
        <f>VLOOKUP(A10,'[1]TD-EPA'!$A$5:$H$36,3,0)</f>
        <v>15812000000</v>
      </c>
      <c r="D10" s="24">
        <f>VLOOKUP(A10,'[1]TD-EPA'!$A$5:$H$36,5,0)</f>
        <v>6779204487</v>
      </c>
      <c r="E10" s="25">
        <f>+D10/C10</f>
        <v>0.42873795136605108</v>
      </c>
      <c r="F10" s="23">
        <f>VLOOKUP(A10,'[1]TD-EPA'!$A$5:$H$36,6,0)</f>
        <v>6507514315</v>
      </c>
      <c r="G10" s="25">
        <f>+F10/C10</f>
        <v>0.41155542088287378</v>
      </c>
      <c r="H10" s="23">
        <f>VLOOKUP(A10,'[1]TD-EPA'!$A$5:$H$36,4,0)</f>
        <v>15812000000</v>
      </c>
      <c r="I10" s="23">
        <f>VLOOKUP(A10,'[1]TD-EPA'!$A$5:$H$36,7,0)</f>
        <v>6507514315</v>
      </c>
      <c r="J10" s="23">
        <f>+C10-H10</f>
        <v>0</v>
      </c>
      <c r="K10" s="25">
        <f>+J10/C10</f>
        <v>0</v>
      </c>
      <c r="L10" s="23">
        <f>+C10-D10</f>
        <v>9032795513</v>
      </c>
      <c r="M10" s="25">
        <f>+L10/C10</f>
        <v>0.57126204863394892</v>
      </c>
      <c r="N10" s="23">
        <f>+C10-F10</f>
        <v>9304485685</v>
      </c>
      <c r="O10" s="25">
        <f>+N10/C10</f>
        <v>0.58844457911712622</v>
      </c>
    </row>
    <row r="11" spans="1:15" x14ac:dyDescent="0.25">
      <c r="A11" s="22" t="s">
        <v>22</v>
      </c>
      <c r="B11" s="23">
        <f>VLOOKUP(A11,'[1]TD-EPA'!$A$5:$H$36,2,0)</f>
        <v>883000000</v>
      </c>
      <c r="C11" s="24">
        <f>VLOOKUP(A11,'[1]TD-EPA'!$A$5:$H$36,3,0)</f>
        <v>883000000</v>
      </c>
      <c r="D11" s="24">
        <f>VLOOKUP(A11,'[1]TD-EPA'!$A$5:$H$36,5,0)</f>
        <v>367406723</v>
      </c>
      <c r="E11" s="25">
        <f t="shared" ref="E11:E39" si="9">D11/C11</f>
        <v>0.41608915402038504</v>
      </c>
      <c r="F11" s="23">
        <f>VLOOKUP(A11,'[1]TD-EPA'!$A$5:$H$36,6,0)</f>
        <v>367406723</v>
      </c>
      <c r="G11" s="25">
        <f t="shared" ref="G11:G39" si="10">+F11/C11</f>
        <v>0.41608915402038504</v>
      </c>
      <c r="H11" s="23">
        <f>VLOOKUP(A11,'[1]TD-EPA'!$A$5:$H$36,4,0)</f>
        <v>883000000</v>
      </c>
      <c r="I11" s="23">
        <f>VLOOKUP(A11,'[1]TD-EPA'!$A$5:$H$36,7,0)</f>
        <v>367406723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515593277</v>
      </c>
      <c r="M11" s="25">
        <f>+L11/C11</f>
        <v>0.58391084597961496</v>
      </c>
      <c r="N11" s="23">
        <f t="shared" ref="N11:N38" si="14">+C11-F11</f>
        <v>515593277</v>
      </c>
      <c r="O11" s="25">
        <f t="shared" ref="O11:O39" si="15">+N11/C11</f>
        <v>0.58391084597961496</v>
      </c>
    </row>
    <row r="12" spans="1:15" x14ac:dyDescent="0.25">
      <c r="A12" s="22" t="s">
        <v>23</v>
      </c>
      <c r="B12" s="23">
        <f>VLOOKUP(A12,'[1]TD-EPA'!$A$5:$H$36,2,0)</f>
        <v>23087000000</v>
      </c>
      <c r="C12" s="24">
        <f>VLOOKUP(A12,'[1]TD-EPA'!$A$5:$H$36,3,0)</f>
        <v>23087000000</v>
      </c>
      <c r="D12" s="24">
        <f>VLOOKUP(A12,'[1]TD-EPA'!$A$5:$H$36,5,0)</f>
        <v>5872829492</v>
      </c>
      <c r="E12" s="25">
        <f t="shared" si="9"/>
        <v>0.2543781995062156</v>
      </c>
      <c r="F12" s="23">
        <f>VLOOKUP(A12,'[1]TD-EPA'!$A$5:$H$36,6,0)</f>
        <v>5872829492</v>
      </c>
      <c r="G12" s="25">
        <f t="shared" si="10"/>
        <v>0.2543781995062156</v>
      </c>
      <c r="H12" s="23">
        <f>VLOOKUP(A12,'[1]TD-EPA'!$A$5:$H$36,4,0)</f>
        <v>23087000000</v>
      </c>
      <c r="I12" s="23">
        <f>VLOOKUP(A12,'[1]TD-EPA'!$A$5:$H$36,7,0)</f>
        <v>5872829492</v>
      </c>
      <c r="J12" s="23">
        <f t="shared" si="11"/>
        <v>0</v>
      </c>
      <c r="K12" s="25">
        <f t="shared" si="12"/>
        <v>0</v>
      </c>
      <c r="L12" s="23">
        <f t="shared" si="13"/>
        <v>17214170508</v>
      </c>
      <c r="M12" s="25">
        <f t="shared" ref="M12:M39" si="16">+L12/C12</f>
        <v>0.74562180049378435</v>
      </c>
      <c r="N12" s="23">
        <f t="shared" si="14"/>
        <v>17214170508</v>
      </c>
      <c r="O12" s="25">
        <f t="shared" si="15"/>
        <v>0.74562180049378435</v>
      </c>
    </row>
    <row r="13" spans="1:15" ht="28.5" x14ac:dyDescent="0.25">
      <c r="A13" s="22" t="s">
        <v>24</v>
      </c>
      <c r="B13" s="23">
        <f>VLOOKUP(A13,'[1]TD-EPA'!$A$5:$H$36,2,0)</f>
        <v>334000000</v>
      </c>
      <c r="C13" s="24">
        <f>VLOOKUP(A13,'[1]TD-EPA'!$A$5:$H$36,3,0)</f>
        <v>334000000</v>
      </c>
      <c r="D13" s="24">
        <f>VLOOKUP(A13,'[1]TD-EPA'!$A$5:$H$36,5,0)</f>
        <v>91042015</v>
      </c>
      <c r="E13" s="25">
        <f t="shared" si="9"/>
        <v>0.27258088323353291</v>
      </c>
      <c r="F13" s="23">
        <f>VLOOKUP(A13,'[1]TD-EPA'!$A$5:$H$36,6,0)</f>
        <v>91042015</v>
      </c>
      <c r="G13" s="25">
        <f t="shared" si="10"/>
        <v>0.27258088323353291</v>
      </c>
      <c r="H13" s="23">
        <f>VLOOKUP(A13,'[1]TD-EPA'!$A$5:$H$36,4,0)</f>
        <v>334000000</v>
      </c>
      <c r="I13" s="23">
        <f>VLOOKUP(A13,'[1]TD-EPA'!$A$5:$H$36,7,0)</f>
        <v>91042015</v>
      </c>
      <c r="J13" s="23">
        <f t="shared" si="11"/>
        <v>0</v>
      </c>
      <c r="K13" s="25">
        <f t="shared" si="12"/>
        <v>0</v>
      </c>
      <c r="L13" s="23">
        <f t="shared" si="13"/>
        <v>242957985</v>
      </c>
      <c r="M13" s="25">
        <f t="shared" si="16"/>
        <v>0.72741911676646709</v>
      </c>
      <c r="N13" s="23">
        <f t="shared" si="14"/>
        <v>242957985</v>
      </c>
      <c r="O13" s="25">
        <f t="shared" si="15"/>
        <v>0.72741911676646709</v>
      </c>
    </row>
    <row r="14" spans="1:15" ht="28.5" x14ac:dyDescent="0.25">
      <c r="A14" s="22" t="s">
        <v>25</v>
      </c>
      <c r="B14" s="23">
        <f>VLOOKUP(A14,'[1]TD-EPA'!$A$5:$H$36,2,0)</f>
        <v>3100000000</v>
      </c>
      <c r="C14" s="24">
        <f>VLOOKUP(A14,'[1]TD-EPA'!$A$5:$H$36,3,0)</f>
        <v>3100000000</v>
      </c>
      <c r="D14" s="24">
        <f>VLOOKUP(A14,'[1]TD-EPA'!$A$5:$H$36,5,0)</f>
        <v>0</v>
      </c>
      <c r="E14" s="25">
        <f t="shared" si="9"/>
        <v>0</v>
      </c>
      <c r="F14" s="23">
        <f>VLOOKUP(A14,'[1]TD-EPA'!$A$5:$H$36,6,0)</f>
        <v>0</v>
      </c>
      <c r="G14" s="25">
        <f t="shared" si="10"/>
        <v>0</v>
      </c>
      <c r="H14" s="23">
        <f>VLOOKUP(A14,'[1]TD-EPA'!$A$5:$H$36,4,0)</f>
        <v>0</v>
      </c>
      <c r="I14" s="23">
        <f>VLOOKUP(A14,'[1]TD-EPA'!$A$5:$H$36,7,0)</f>
        <v>0</v>
      </c>
      <c r="J14" s="23">
        <f t="shared" si="11"/>
        <v>3100000000</v>
      </c>
      <c r="K14" s="25">
        <f t="shared" si="12"/>
        <v>1</v>
      </c>
      <c r="L14" s="23">
        <f t="shared" si="13"/>
        <v>3100000000</v>
      </c>
      <c r="M14" s="25">
        <f t="shared" si="16"/>
        <v>1</v>
      </c>
      <c r="N14" s="23">
        <f t="shared" si="14"/>
        <v>3100000000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VLOOKUP(A15,'[1]TD-EPA'!$A$5:$H$36,2,0)</f>
        <v>463600000</v>
      </c>
      <c r="C15" s="24">
        <f>VLOOKUP(A15,'[1]TD-EPA'!$A$5:$H$36,3,0)</f>
        <v>463600000</v>
      </c>
      <c r="D15" s="24">
        <f>VLOOKUP(A15,'[1]TD-EPA'!$A$5:$H$36,5,0)</f>
        <v>413508814</v>
      </c>
      <c r="E15" s="25">
        <f t="shared" si="9"/>
        <v>0.89195171268334772</v>
      </c>
      <c r="F15" s="23">
        <f>VLOOKUP(A15,'[1]TD-EPA'!$A$5:$H$36,6,0)</f>
        <v>126781890</v>
      </c>
      <c r="G15" s="25">
        <f t="shared" si="10"/>
        <v>0.27347258412424502</v>
      </c>
      <c r="H15" s="23">
        <f>VLOOKUP(A15,'[1]TD-EPA'!$A$5:$H$36,4,0)</f>
        <v>421932332</v>
      </c>
      <c r="I15" s="23">
        <f>VLOOKUP(A15,'[1]TD-EPA'!$A$5:$H$36,7,0)</f>
        <v>126781890</v>
      </c>
      <c r="J15" s="23">
        <f t="shared" si="11"/>
        <v>41667668</v>
      </c>
      <c r="K15" s="25">
        <f t="shared" si="12"/>
        <v>8.9878490077653153E-2</v>
      </c>
      <c r="L15" s="23">
        <f t="shared" si="13"/>
        <v>50091186</v>
      </c>
      <c r="M15" s="25">
        <f t="shared" si="16"/>
        <v>0.10804828731665228</v>
      </c>
      <c r="N15" s="23">
        <f t="shared" si="14"/>
        <v>336818110</v>
      </c>
      <c r="O15" s="25">
        <f t="shared" si="15"/>
        <v>0.72652741587575498</v>
      </c>
    </row>
    <row r="16" spans="1:15" ht="43.5" customHeight="1" x14ac:dyDescent="0.25">
      <c r="A16" s="22" t="s">
        <v>27</v>
      </c>
      <c r="B16" s="23">
        <f>VLOOKUP(A16,'[1]TD-EPA'!$A$5:$H$36,2,0)</f>
        <v>10325333333</v>
      </c>
      <c r="C16" s="24">
        <f>VLOOKUP(A16,'[1]TD-EPA'!$A$5:$H$36,3,0)</f>
        <v>10325333333</v>
      </c>
      <c r="D16" s="24">
        <f>VLOOKUP(A16,'[1]TD-EPA'!$A$5:$H$36,5,0)</f>
        <v>3576080550</v>
      </c>
      <c r="E16" s="25">
        <f t="shared" si="9"/>
        <v>0.34634044584020984</v>
      </c>
      <c r="F16" s="23">
        <f>VLOOKUP(A16,'[1]TD-EPA'!$A$5:$H$36,6,0)</f>
        <v>3534779217</v>
      </c>
      <c r="G16" s="25">
        <f t="shared" si="10"/>
        <v>0.34234044587236379</v>
      </c>
      <c r="H16" s="23">
        <f>VLOOKUP(A16,'[1]TD-EPA'!$A$5:$H$36,4,0)</f>
        <v>10325333333</v>
      </c>
      <c r="I16" s="23">
        <f>VLOOKUP(A16,'[1]TD-EPA'!$A$5:$H$36,7,0)</f>
        <v>3534779217</v>
      </c>
      <c r="J16" s="23">
        <f t="shared" si="11"/>
        <v>0</v>
      </c>
      <c r="K16" s="25">
        <f t="shared" si="12"/>
        <v>0</v>
      </c>
      <c r="L16" s="23">
        <f t="shared" si="13"/>
        <v>6749252783</v>
      </c>
      <c r="M16" s="25">
        <f t="shared" si="16"/>
        <v>0.65365955415979016</v>
      </c>
      <c r="N16" s="23">
        <f t="shared" si="14"/>
        <v>6790554116</v>
      </c>
      <c r="O16" s="25">
        <f t="shared" si="15"/>
        <v>0.65765955412763621</v>
      </c>
    </row>
    <row r="17" spans="1:15" s="18" customFormat="1" ht="15" customHeight="1" x14ac:dyDescent="0.25">
      <c r="A17" s="19" t="s">
        <v>28</v>
      </c>
      <c r="B17" s="20">
        <f>SUM(B18:B19)</f>
        <v>10709950000</v>
      </c>
      <c r="C17" s="20">
        <f t="shared" ref="C17:F17" si="17">SUM(C18:C19)</f>
        <v>10709950000</v>
      </c>
      <c r="D17" s="20">
        <f t="shared" si="17"/>
        <v>10310057689.059999</v>
      </c>
      <c r="E17" s="21">
        <f t="shared" si="9"/>
        <v>0.96266160804298806</v>
      </c>
      <c r="F17" s="20">
        <f t="shared" si="17"/>
        <v>6574303258.4399996</v>
      </c>
      <c r="G17" s="21">
        <f t="shared" si="10"/>
        <v>0.61385004210477168</v>
      </c>
      <c r="H17" s="20">
        <f t="shared" ref="H17:N17" si="18">SUM(H18:H19)</f>
        <v>10422632647.379999</v>
      </c>
      <c r="I17" s="20">
        <f t="shared" si="18"/>
        <v>6573944294.4399996</v>
      </c>
      <c r="J17" s="20">
        <f t="shared" si="18"/>
        <v>287317352.62000084</v>
      </c>
      <c r="K17" s="21">
        <f t="shared" si="12"/>
        <v>2.6827142294782034E-2</v>
      </c>
      <c r="L17" s="20">
        <f t="shared" si="18"/>
        <v>399892310.94000053</v>
      </c>
      <c r="M17" s="21">
        <f t="shared" si="16"/>
        <v>3.7338391957011989E-2</v>
      </c>
      <c r="N17" s="20">
        <f t="shared" si="18"/>
        <v>4135646741.5600004</v>
      </c>
      <c r="O17" s="21">
        <f t="shared" si="15"/>
        <v>0.38614995789522832</v>
      </c>
    </row>
    <row r="18" spans="1:15" x14ac:dyDescent="0.25">
      <c r="A18" s="22" t="s">
        <v>29</v>
      </c>
      <c r="B18" s="23">
        <f>VLOOKUP(A18,'[1]TD-EPA'!$A$5:$H$36,2,0)</f>
        <v>50000000</v>
      </c>
      <c r="C18" s="24">
        <f>VLOOKUP(A18,'[1]TD-EPA'!$A$5:$H$36,3,0)</f>
        <v>50000000</v>
      </c>
      <c r="D18" s="24">
        <f>VLOOKUP(A18,'[1]TD-EPA'!$A$5:$H$36,5,0)</f>
        <v>2206000</v>
      </c>
      <c r="E18" s="25">
        <f t="shared" si="9"/>
        <v>4.4119999999999999E-2</v>
      </c>
      <c r="F18" s="23">
        <f>VLOOKUP(A18,'[1]TD-EPA'!$A$5:$H$36,6,0)</f>
        <v>2196000</v>
      </c>
      <c r="G18" s="25">
        <f t="shared" si="10"/>
        <v>4.3920000000000001E-2</v>
      </c>
      <c r="H18" s="23">
        <f>VLOOKUP(A18,'[1]TD-EPA'!$A$5:$H$36,4,0)</f>
        <v>2206000</v>
      </c>
      <c r="I18" s="23">
        <f>VLOOKUP(A18,'[1]TD-EPA'!$A$5:$H$36,7,0)</f>
        <v>2196000</v>
      </c>
      <c r="J18" s="23">
        <f t="shared" si="11"/>
        <v>47794000</v>
      </c>
      <c r="K18" s="25">
        <f t="shared" si="12"/>
        <v>0.95587999999999995</v>
      </c>
      <c r="L18" s="23">
        <f t="shared" si="13"/>
        <v>47794000</v>
      </c>
      <c r="M18" s="25">
        <f t="shared" si="16"/>
        <v>0.95587999999999995</v>
      </c>
      <c r="N18" s="23">
        <f t="shared" si="14"/>
        <v>47804000</v>
      </c>
      <c r="O18" s="25">
        <f t="shared" si="15"/>
        <v>0.95608000000000004</v>
      </c>
    </row>
    <row r="19" spans="1:15" x14ac:dyDescent="0.25">
      <c r="A19" s="22" t="s">
        <v>30</v>
      </c>
      <c r="B19" s="23">
        <f>VLOOKUP(A19,'[1]TD-EPA'!$A$5:$H$36,2,0)</f>
        <v>10659950000</v>
      </c>
      <c r="C19" s="24">
        <f>VLOOKUP(A19,'[1]TD-EPA'!$A$5:$H$36,3,0)</f>
        <v>10659950000</v>
      </c>
      <c r="D19" s="24">
        <f>VLOOKUP(A19,'[1]TD-EPA'!$A$5:$H$36,5,0)</f>
        <v>10307851689.059999</v>
      </c>
      <c r="E19" s="25">
        <f t="shared" si="9"/>
        <v>0.96696998476165452</v>
      </c>
      <c r="F19" s="23">
        <f>VLOOKUP(A19,'[1]TD-EPA'!$A$5:$H$36,6,0)</f>
        <v>6572107258.4399996</v>
      </c>
      <c r="G19" s="25">
        <f t="shared" si="10"/>
        <v>0.61652327247688776</v>
      </c>
      <c r="H19" s="23">
        <f>VLOOKUP(A19,'[1]TD-EPA'!$A$5:$H$36,4,0)</f>
        <v>10420426647.379999</v>
      </c>
      <c r="I19" s="23">
        <f>VLOOKUP(A19,'[1]TD-EPA'!$A$5:$H$36,7,0)</f>
        <v>6571748294.4399996</v>
      </c>
      <c r="J19" s="23">
        <f t="shared" si="11"/>
        <v>239523352.62000084</v>
      </c>
      <c r="K19" s="25">
        <f t="shared" si="12"/>
        <v>2.2469463048138204E-2</v>
      </c>
      <c r="L19" s="23">
        <f t="shared" si="13"/>
        <v>352098310.94000053</v>
      </c>
      <c r="M19" s="25">
        <f t="shared" si="16"/>
        <v>3.3030015238345443E-2</v>
      </c>
      <c r="N19" s="23">
        <f t="shared" si="14"/>
        <v>4087842741.5600004</v>
      </c>
      <c r="O19" s="25">
        <f t="shared" si="15"/>
        <v>0.38347672752311224</v>
      </c>
    </row>
    <row r="20" spans="1:15" s="18" customFormat="1" ht="15.75" x14ac:dyDescent="0.25">
      <c r="A20" s="19" t="s">
        <v>31</v>
      </c>
      <c r="B20" s="20">
        <f>SUM(B21:B26)</f>
        <v>5364000000</v>
      </c>
      <c r="C20" s="20">
        <f>SUM(C21:C26)</f>
        <v>5364000000</v>
      </c>
      <c r="D20" s="20">
        <f>SUM(D21:D26)</f>
        <v>1022823136.3099999</v>
      </c>
      <c r="E20" s="21">
        <f t="shared" si="9"/>
        <v>0.19068291131804621</v>
      </c>
      <c r="F20" s="20">
        <f>SUM(F21:F26)</f>
        <v>884819070.72000003</v>
      </c>
      <c r="G20" s="21">
        <f t="shared" si="10"/>
        <v>0.16495508402684564</v>
      </c>
      <c r="H20" s="20">
        <f>SUM(H21:H26)</f>
        <v>1632304844.3899999</v>
      </c>
      <c r="I20" s="20">
        <f>SUM(I21:I26)</f>
        <v>874275457.72000003</v>
      </c>
      <c r="J20" s="20">
        <f>SUM(J21:J26)</f>
        <v>3731695155.6100001</v>
      </c>
      <c r="K20" s="21">
        <f t="shared" si="12"/>
        <v>0.69569260917412379</v>
      </c>
      <c r="L20" s="20">
        <f>SUM(L21:L26)</f>
        <v>4341176863.6900005</v>
      </c>
      <c r="M20" s="21">
        <f t="shared" si="16"/>
        <v>0.80931708868195384</v>
      </c>
      <c r="N20" s="20">
        <f>SUM(N21:N26)</f>
        <v>4479180929.2799997</v>
      </c>
      <c r="O20" s="21">
        <f t="shared" si="15"/>
        <v>0.83504491597315433</v>
      </c>
    </row>
    <row r="21" spans="1:15" x14ac:dyDescent="0.25">
      <c r="A21" s="22" t="s">
        <v>32</v>
      </c>
      <c r="B21" s="23">
        <f>VLOOKUP(A21,'[1]TD-EPA'!$A$5:$H$36,2,0)</f>
        <v>177000000</v>
      </c>
      <c r="C21" s="24">
        <f>VLOOKUP(A21,'[1]TD-EPA'!$A$5:$H$36,3,0)</f>
        <v>177000000</v>
      </c>
      <c r="D21" s="24">
        <f>VLOOKUP(A21,'[1]TD-EPA'!$A$5:$H$36,5,0)</f>
        <v>705179</v>
      </c>
      <c r="E21" s="25">
        <f t="shared" si="9"/>
        <v>3.9840621468926552E-3</v>
      </c>
      <c r="F21" s="23">
        <f>VLOOKUP(A21,'[1]TD-EPA'!$A$5:$H$36,6,0)</f>
        <v>0</v>
      </c>
      <c r="G21" s="25">
        <f t="shared" si="10"/>
        <v>0</v>
      </c>
      <c r="H21" s="23">
        <f>VLOOKUP(A21,'[1]TD-EPA'!$A$5:$H$36,4,0)</f>
        <v>705179</v>
      </c>
      <c r="I21" s="23">
        <f>VLOOKUP(A21,'[1]TD-EPA'!$A$5:$H$36,7,0)</f>
        <v>0</v>
      </c>
      <c r="J21" s="23">
        <f t="shared" si="11"/>
        <v>176294821</v>
      </c>
      <c r="K21" s="25">
        <f t="shared" si="12"/>
        <v>0.99601593785310738</v>
      </c>
      <c r="L21" s="23">
        <f t="shared" si="13"/>
        <v>176294821</v>
      </c>
      <c r="M21" s="25">
        <f t="shared" si="16"/>
        <v>0.99601593785310738</v>
      </c>
      <c r="N21" s="23">
        <f t="shared" si="14"/>
        <v>177000000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VLOOKUP(A22,'[1]TD-EPA'!$A$5:$H$36,2,0)</f>
        <v>66000000</v>
      </c>
      <c r="C22" s="24">
        <f>VLOOKUP(A22,'[1]TD-EPA'!$A$5:$H$36,3,0)</f>
        <v>66000000</v>
      </c>
      <c r="D22" s="24">
        <f>VLOOKUP(A22,'[1]TD-EPA'!$A$5:$H$36,5,0)</f>
        <v>262948</v>
      </c>
      <c r="E22" s="25">
        <f t="shared" si="9"/>
        <v>3.9840606060606064E-3</v>
      </c>
      <c r="F22" s="23">
        <f>VLOOKUP(A22,'[1]TD-EPA'!$A$5:$H$36,6,0)</f>
        <v>0</v>
      </c>
      <c r="G22" s="25">
        <f t="shared" si="10"/>
        <v>0</v>
      </c>
      <c r="H22" s="23">
        <f>VLOOKUP(A22,'[1]TD-EPA'!$A$5:$H$36,4,0)</f>
        <v>262948</v>
      </c>
      <c r="I22" s="23">
        <f>VLOOKUP(A22,'[1]TD-EPA'!$A$5:$H$36,7,0)</f>
        <v>0</v>
      </c>
      <c r="J22" s="23">
        <f t="shared" si="11"/>
        <v>65737052</v>
      </c>
      <c r="K22" s="25">
        <f t="shared" si="12"/>
        <v>0.9960159393939394</v>
      </c>
      <c r="L22" s="23">
        <f t="shared" si="13"/>
        <v>65737052</v>
      </c>
      <c r="M22" s="25">
        <f t="shared" si="16"/>
        <v>0.9960159393939394</v>
      </c>
      <c r="N22" s="23">
        <f t="shared" si="14"/>
        <v>66000000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VLOOKUP(A23,'[1]TD-EPA'!$A$5:$H$36,2,0)</f>
        <v>162000000</v>
      </c>
      <c r="C23" s="24">
        <f>VLOOKUP(A23,'[1]TD-EPA'!$A$5:$H$36,3,0)</f>
        <v>162000000</v>
      </c>
      <c r="D23" s="24">
        <f>VLOOKUP(A23,'[1]TD-EPA'!$A$5:$H$36,5,0)</f>
        <v>645419</v>
      </c>
      <c r="E23" s="25">
        <f t="shared" si="9"/>
        <v>3.9840679012345679E-3</v>
      </c>
      <c r="F23" s="23">
        <f>VLOOKUP(A23,'[1]TD-EPA'!$A$5:$H$36,6,0)</f>
        <v>0</v>
      </c>
      <c r="G23" s="25">
        <f t="shared" si="10"/>
        <v>0</v>
      </c>
      <c r="H23" s="23">
        <f>VLOOKUP(A23,'[1]TD-EPA'!$A$5:$H$36,4,0)</f>
        <v>645419</v>
      </c>
      <c r="I23" s="23">
        <f>VLOOKUP(A23,'[1]TD-EPA'!$A$5:$H$36,7,0)</f>
        <v>0</v>
      </c>
      <c r="J23" s="23">
        <f t="shared" si="11"/>
        <v>161354581</v>
      </c>
      <c r="K23" s="25">
        <f t="shared" si="12"/>
        <v>0.99601593209876538</v>
      </c>
      <c r="L23" s="23">
        <f t="shared" si="13"/>
        <v>161354581</v>
      </c>
      <c r="M23" s="25">
        <f t="shared" si="16"/>
        <v>0.99601593209876538</v>
      </c>
      <c r="N23" s="23">
        <f t="shared" si="14"/>
        <v>162000000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VLOOKUP(A24,'[1]TD-EPA'!$A$5:$H$36,2,0)</f>
        <v>352000000</v>
      </c>
      <c r="C24" s="24">
        <f>VLOOKUP(A24,'[1]TD-EPA'!$A$5:$H$36,3,0)</f>
        <v>352000000</v>
      </c>
      <c r="D24" s="24">
        <f>VLOOKUP(A24,'[1]TD-EPA'!$A$5:$H$36,5,0)</f>
        <v>112768211.92</v>
      </c>
      <c r="E24" s="25">
        <f t="shared" si="9"/>
        <v>0.3203642384090909</v>
      </c>
      <c r="F24" s="23">
        <f>VLOOKUP(A24,'[1]TD-EPA'!$A$5:$H$36,6,0)</f>
        <v>112584300.72</v>
      </c>
      <c r="G24" s="25">
        <f t="shared" si="10"/>
        <v>0.31984176340909093</v>
      </c>
      <c r="H24" s="23">
        <f>VLOOKUP(A24,'[1]TD-EPA'!$A$5:$H$36,4,0)</f>
        <v>352000000</v>
      </c>
      <c r="I24" s="23">
        <f>VLOOKUP(A24,'[1]TD-EPA'!$A$5:$H$36,7,0)</f>
        <v>112584300.72</v>
      </c>
      <c r="J24" s="23">
        <f t="shared" si="11"/>
        <v>0</v>
      </c>
      <c r="K24" s="25">
        <f t="shared" si="12"/>
        <v>0</v>
      </c>
      <c r="L24" s="23">
        <f t="shared" si="13"/>
        <v>239231788.07999998</v>
      </c>
      <c r="M24" s="25">
        <f t="shared" si="16"/>
        <v>0.67963576159090899</v>
      </c>
      <c r="N24" s="23">
        <f t="shared" si="14"/>
        <v>239415699.28</v>
      </c>
      <c r="O24" s="25">
        <f t="shared" si="15"/>
        <v>0.68015823659090913</v>
      </c>
    </row>
    <row r="25" spans="1:15" ht="28.5" x14ac:dyDescent="0.25">
      <c r="A25" s="22" t="s">
        <v>36</v>
      </c>
      <c r="B25" s="23">
        <f>VLOOKUP(A25,'[1]TD-EPA'!$A$5:$H$36,2,0)</f>
        <v>607000000</v>
      </c>
      <c r="C25" s="24">
        <f>VLOOKUP(A25,'[1]TD-EPA'!$A$5:$H$36,3,0)</f>
        <v>607000000</v>
      </c>
      <c r="D25" s="24">
        <f>VLOOKUP(A25,'[1]TD-EPA'!$A$5:$H$36,5,0)</f>
        <v>259188720</v>
      </c>
      <c r="E25" s="25">
        <f t="shared" si="9"/>
        <v>0.42699953871499174</v>
      </c>
      <c r="F25" s="23">
        <f>VLOOKUP(A25,'[1]TD-EPA'!$A$5:$H$36,6,0)</f>
        <v>207899874</v>
      </c>
      <c r="G25" s="25">
        <f t="shared" si="10"/>
        <v>0.3425039110378913</v>
      </c>
      <c r="H25" s="23">
        <f>VLOOKUP(A25,'[1]TD-EPA'!$A$5:$H$36,4,0)</f>
        <v>607000000</v>
      </c>
      <c r="I25" s="23">
        <f>VLOOKUP(A25,'[1]TD-EPA'!$A$5:$H$36,7,0)</f>
        <v>207899874</v>
      </c>
      <c r="J25" s="23">
        <f t="shared" si="11"/>
        <v>0</v>
      </c>
      <c r="K25" s="25">
        <f t="shared" si="12"/>
        <v>0</v>
      </c>
      <c r="L25" s="23">
        <f t="shared" si="13"/>
        <v>347811280</v>
      </c>
      <c r="M25" s="25">
        <f t="shared" si="16"/>
        <v>0.57300046128500826</v>
      </c>
      <c r="N25" s="23">
        <f t="shared" si="14"/>
        <v>399100126</v>
      </c>
      <c r="O25" s="25">
        <f t="shared" si="15"/>
        <v>0.65749608896210876</v>
      </c>
    </row>
    <row r="26" spans="1:15" x14ac:dyDescent="0.25">
      <c r="A26" s="22" t="s">
        <v>37</v>
      </c>
      <c r="B26" s="23">
        <f>VLOOKUP(A26,'[1]TD-EPA'!$A$5:$H$36,2,0)</f>
        <v>4000000000</v>
      </c>
      <c r="C26" s="24">
        <f>VLOOKUP(A26,'[1]TD-EPA'!$A$5:$H$36,3,0)</f>
        <v>4000000000</v>
      </c>
      <c r="D26" s="24">
        <f>VLOOKUP(A26,'[1]TD-EPA'!$A$5:$H$36,5,0)</f>
        <v>649252658.38999999</v>
      </c>
      <c r="E26" s="25">
        <f t="shared" si="9"/>
        <v>0.1623131645975</v>
      </c>
      <c r="F26" s="23">
        <f>VLOOKUP(A26,'[1]TD-EPA'!$A$5:$H$36,6,0)</f>
        <v>564334896</v>
      </c>
      <c r="G26" s="25">
        <f t="shared" si="10"/>
        <v>0.14108372399999999</v>
      </c>
      <c r="H26" s="23">
        <f>VLOOKUP(A26,'[1]TD-EPA'!$A$5:$H$36,4,0)</f>
        <v>671691298.38999999</v>
      </c>
      <c r="I26" s="23">
        <f>VLOOKUP(A26,'[1]TD-EPA'!$A$5:$H$36,7,0)</f>
        <v>553791283</v>
      </c>
      <c r="J26" s="23">
        <f t="shared" si="11"/>
        <v>3328308701.6100001</v>
      </c>
      <c r="K26" s="25">
        <f t="shared" si="12"/>
        <v>0.83207717540250004</v>
      </c>
      <c r="L26" s="23">
        <f t="shared" si="13"/>
        <v>3350747341.6100001</v>
      </c>
      <c r="M26" s="25">
        <f t="shared" si="16"/>
        <v>0.8376868354025</v>
      </c>
      <c r="N26" s="23">
        <f t="shared" si="14"/>
        <v>3435665104</v>
      </c>
      <c r="O26" s="25">
        <f t="shared" si="15"/>
        <v>0.85891627599999998</v>
      </c>
    </row>
    <row r="27" spans="1:15" s="18" customFormat="1" ht="15.75" customHeight="1" x14ac:dyDescent="0.25">
      <c r="A27" s="15" t="s">
        <v>38</v>
      </c>
      <c r="B27" s="16">
        <f>SUM(B28:B38)</f>
        <v>87360813320</v>
      </c>
      <c r="C27" s="16">
        <f t="shared" ref="C27:F27" si="19">SUM(C28:C38)</f>
        <v>90279213320</v>
      </c>
      <c r="D27" s="16">
        <f t="shared" si="19"/>
        <v>65739690544.620003</v>
      </c>
      <c r="E27" s="17">
        <f t="shared" si="9"/>
        <v>0.7281819161582832</v>
      </c>
      <c r="F27" s="16">
        <f t="shared" si="19"/>
        <v>19390504895.110001</v>
      </c>
      <c r="G27" s="17">
        <f t="shared" si="10"/>
        <v>0.21478371578603828</v>
      </c>
      <c r="H27" s="16">
        <f>SUM(H28:H38)</f>
        <v>79469784134.619995</v>
      </c>
      <c r="I27" s="16">
        <f t="shared" ref="I27:N27" si="20">SUM(I28:I38)</f>
        <v>19385054072.110001</v>
      </c>
      <c r="J27" s="16">
        <f t="shared" si="20"/>
        <v>10809429185.379999</v>
      </c>
      <c r="K27" s="17">
        <f t="shared" si="12"/>
        <v>0.11973331166572464</v>
      </c>
      <c r="L27" s="16">
        <f t="shared" si="20"/>
        <v>24539522775.379997</v>
      </c>
      <c r="M27" s="17">
        <f t="shared" si="16"/>
        <v>0.2718180838417168</v>
      </c>
      <c r="N27" s="16">
        <f t="shared" si="20"/>
        <v>70888708424.889999</v>
      </c>
      <c r="O27" s="17">
        <f t="shared" si="15"/>
        <v>0.78521628421396172</v>
      </c>
    </row>
    <row r="28" spans="1:15" ht="28.5" x14ac:dyDescent="0.25">
      <c r="A28" s="22" t="s">
        <v>39</v>
      </c>
      <c r="B28" s="23">
        <f>VLOOKUP(A28,'[1]TD-EPA'!$A$5:$H$36,2,0)</f>
        <v>515000000</v>
      </c>
      <c r="C28" s="24">
        <f>VLOOKUP(A28,'[1]TD-EPA'!$A$5:$H$36,3,0)</f>
        <v>515000000</v>
      </c>
      <c r="D28" s="24">
        <f>VLOOKUP(A28,'[1]TD-EPA'!$A$5:$H$36,5,0)</f>
        <v>379431031</v>
      </c>
      <c r="E28" s="25">
        <f t="shared" si="9"/>
        <v>0.73675928349514563</v>
      </c>
      <c r="F28" s="23">
        <f>VLOOKUP(A28,'[1]TD-EPA'!$A$5:$H$36,6,0)</f>
        <v>0</v>
      </c>
      <c r="G28" s="25">
        <f t="shared" si="10"/>
        <v>0</v>
      </c>
      <c r="H28" s="23">
        <f>VLOOKUP(A28,'[1]TD-EPA'!$A$5:$H$36,4,0)</f>
        <v>419431031</v>
      </c>
      <c r="I28" s="23">
        <f>VLOOKUP(A28,'[1]TD-EPA'!$A$5:$H$36,7,0)</f>
        <v>0</v>
      </c>
      <c r="J28" s="23">
        <f t="shared" si="11"/>
        <v>95568969</v>
      </c>
      <c r="K28" s="25">
        <f t="shared" si="12"/>
        <v>0.18557081359223301</v>
      </c>
      <c r="L28" s="23">
        <f t="shared" si="13"/>
        <v>135568969</v>
      </c>
      <c r="M28" s="25">
        <f t="shared" si="16"/>
        <v>0.26324071650485437</v>
      </c>
      <c r="N28" s="23">
        <f t="shared" si="14"/>
        <v>515000000</v>
      </c>
      <c r="O28" s="25">
        <f t="shared" si="15"/>
        <v>1</v>
      </c>
    </row>
    <row r="29" spans="1:15" ht="57" x14ac:dyDescent="0.25">
      <c r="A29" s="22" t="s">
        <v>40</v>
      </c>
      <c r="B29" s="23">
        <f>VLOOKUP(A29,'[1]TD-EPA'!$A$5:$H$36,2,0)</f>
        <v>1079000000</v>
      </c>
      <c r="C29" s="24">
        <f>VLOOKUP(A29,'[1]TD-EPA'!$A$5:$H$36,3,0)</f>
        <v>1079000000</v>
      </c>
      <c r="D29" s="24">
        <f>VLOOKUP(A29,'[1]TD-EPA'!$A$5:$H$36,5,0)</f>
        <v>982873429</v>
      </c>
      <c r="E29" s="25">
        <f t="shared" si="9"/>
        <v>0.91091142632066724</v>
      </c>
      <c r="F29" s="23">
        <f>VLOOKUP(A29,'[1]TD-EPA'!$A$5:$H$36,6,0)</f>
        <v>277657068</v>
      </c>
      <c r="G29" s="25">
        <f t="shared" si="10"/>
        <v>0.25732814457831327</v>
      </c>
      <c r="H29" s="23">
        <f>VLOOKUP(A29,'[1]TD-EPA'!$A$5:$H$36,4,0)</f>
        <v>1076624996</v>
      </c>
      <c r="I29" s="23">
        <f>VLOOKUP(A29,'[1]TD-EPA'!$A$5:$H$36,7,0)</f>
        <v>277510646</v>
      </c>
      <c r="J29" s="23">
        <f t="shared" si="11"/>
        <v>2375004</v>
      </c>
      <c r="K29" s="25">
        <f t="shared" si="12"/>
        <v>2.2011158480074143E-3</v>
      </c>
      <c r="L29" s="23">
        <f t="shared" si="13"/>
        <v>96126571</v>
      </c>
      <c r="M29" s="25">
        <f t="shared" si="16"/>
        <v>8.9088573679332719E-2</v>
      </c>
      <c r="N29" s="23">
        <f t="shared" si="14"/>
        <v>801342932</v>
      </c>
      <c r="O29" s="25">
        <f t="shared" si="15"/>
        <v>0.74267185542168679</v>
      </c>
    </row>
    <row r="30" spans="1:15" ht="57" x14ac:dyDescent="0.25">
      <c r="A30" s="22" t="s">
        <v>41</v>
      </c>
      <c r="B30" s="23">
        <f>VLOOKUP(A30,'[1]TD-EPA'!$A$5:$H$36,2,0)</f>
        <v>2249711250</v>
      </c>
      <c r="C30" s="24">
        <f>VLOOKUP(A30,'[1]TD-EPA'!$A$5:$H$36,3,0)</f>
        <v>5168111250</v>
      </c>
      <c r="D30" s="24">
        <f>VLOOKUP(A30,'[1]TD-EPA'!$A$5:$H$36,5,0)</f>
        <v>1918458865</v>
      </c>
      <c r="E30" s="25">
        <f t="shared" si="9"/>
        <v>0.37121082968173336</v>
      </c>
      <c r="F30" s="23">
        <f>VLOOKUP(A30,'[1]TD-EPA'!$A$5:$H$36,6,0)</f>
        <v>856291647</v>
      </c>
      <c r="G30" s="25">
        <f t="shared" si="10"/>
        <v>0.16568754145917428</v>
      </c>
      <c r="H30" s="23">
        <f>VLOOKUP(A30,'[1]TD-EPA'!$A$5:$H$36,4,0)</f>
        <v>4392383271</v>
      </c>
      <c r="I30" s="23">
        <f>VLOOKUP(A30,'[1]TD-EPA'!$A$5:$H$36,7,0)</f>
        <v>856291647</v>
      </c>
      <c r="J30" s="23">
        <f t="shared" si="11"/>
        <v>775727979</v>
      </c>
      <c r="K30" s="25">
        <f t="shared" si="12"/>
        <v>0.15009893198409768</v>
      </c>
      <c r="L30" s="23">
        <f t="shared" si="13"/>
        <v>3249652385</v>
      </c>
      <c r="M30" s="25">
        <f t="shared" si="16"/>
        <v>0.62878917031826664</v>
      </c>
      <c r="N30" s="23">
        <f t="shared" si="14"/>
        <v>4311819603</v>
      </c>
      <c r="O30" s="25">
        <f t="shared" si="15"/>
        <v>0.8343124585408257</v>
      </c>
    </row>
    <row r="31" spans="1:15" ht="71.25" x14ac:dyDescent="0.25">
      <c r="A31" s="22" t="s">
        <v>42</v>
      </c>
      <c r="B31" s="23">
        <f>VLOOKUP(A31,'[1]TD-EPA'!$A$5:$H$36,2,0)</f>
        <v>20812841917</v>
      </c>
      <c r="C31" s="24">
        <f>VLOOKUP(A31,'[1]TD-EPA'!$A$5:$H$36,3,0)</f>
        <v>20812841917</v>
      </c>
      <c r="D31" s="24">
        <f>VLOOKUP(A31,'[1]TD-EPA'!$A$5:$H$36,5,0)</f>
        <v>13219125829.620001</v>
      </c>
      <c r="E31" s="25">
        <f t="shared" si="9"/>
        <v>0.63514275860725078</v>
      </c>
      <c r="F31" s="23">
        <f>VLOOKUP(A31,'[1]TD-EPA'!$A$5:$H$36,6,0)</f>
        <v>3663876302</v>
      </c>
      <c r="G31" s="25">
        <f t="shared" si="10"/>
        <v>0.17603921255017718</v>
      </c>
      <c r="H31" s="23">
        <f>VLOOKUP(A31,'[1]TD-EPA'!$A$5:$H$36,4,0)</f>
        <v>16263641183.620001</v>
      </c>
      <c r="I31" s="23">
        <f>VLOOKUP(A31,'[1]TD-EPA'!$A$5:$H$36,7,0)</f>
        <v>3663876302</v>
      </c>
      <c r="J31" s="23">
        <f t="shared" si="11"/>
        <v>4549200733.3799992</v>
      </c>
      <c r="K31" s="25">
        <f t="shared" si="12"/>
        <v>0.21857662454372445</v>
      </c>
      <c r="L31" s="23">
        <f t="shared" si="13"/>
        <v>7593716087.3799992</v>
      </c>
      <c r="M31" s="25">
        <f t="shared" si="16"/>
        <v>0.36485724139274928</v>
      </c>
      <c r="N31" s="23">
        <f t="shared" si="14"/>
        <v>17148965615</v>
      </c>
      <c r="O31" s="25">
        <f t="shared" si="15"/>
        <v>0.82396078744982282</v>
      </c>
    </row>
    <row r="32" spans="1:15" ht="85.5" x14ac:dyDescent="0.25">
      <c r="A32" s="22" t="s">
        <v>43</v>
      </c>
      <c r="B32" s="23">
        <f>VLOOKUP(A32,'[1]TD-EPA'!$A$5:$H$36,2,0)</f>
        <v>5885923000</v>
      </c>
      <c r="C32" s="24">
        <f>VLOOKUP(A32,'[1]TD-EPA'!$A$5:$H$36,3,0)</f>
        <v>5885923000</v>
      </c>
      <c r="D32" s="24">
        <f>VLOOKUP(A32,'[1]TD-EPA'!$A$5:$H$36,5,0)</f>
        <v>5351722281</v>
      </c>
      <c r="E32" s="25">
        <f t="shared" si="9"/>
        <v>0.90924096033876078</v>
      </c>
      <c r="F32" s="23">
        <f>VLOOKUP(A32,'[1]TD-EPA'!$A$5:$H$36,6,0)</f>
        <v>1232960853</v>
      </c>
      <c r="G32" s="25">
        <f t="shared" si="10"/>
        <v>0.20947621180229506</v>
      </c>
      <c r="H32" s="23">
        <f>VLOOKUP(A32,'[1]TD-EPA'!$A$5:$H$36,4,0)</f>
        <v>5698844951</v>
      </c>
      <c r="I32" s="23">
        <f>VLOOKUP(A32,'[1]TD-EPA'!$A$5:$H$36,7,0)</f>
        <v>1232690353</v>
      </c>
      <c r="J32" s="23">
        <f t="shared" si="11"/>
        <v>187078049</v>
      </c>
      <c r="K32" s="25">
        <f t="shared" si="12"/>
        <v>3.1783978315720406E-2</v>
      </c>
      <c r="L32" s="23">
        <f t="shared" si="13"/>
        <v>534200719</v>
      </c>
      <c r="M32" s="25">
        <f t="shared" si="16"/>
        <v>9.0759039661239202E-2</v>
      </c>
      <c r="N32" s="23">
        <f t="shared" si="14"/>
        <v>4652962147</v>
      </c>
      <c r="O32" s="25">
        <f t="shared" si="15"/>
        <v>0.79052378819770497</v>
      </c>
    </row>
    <row r="33" spans="1:15" ht="71.25" x14ac:dyDescent="0.25">
      <c r="A33" s="22" t="s">
        <v>44</v>
      </c>
      <c r="B33" s="23">
        <f>VLOOKUP(A33,'[1]TD-EPA'!$A$5:$H$36,2,0)</f>
        <v>4281545000</v>
      </c>
      <c r="C33" s="24">
        <f>VLOOKUP(A33,'[1]TD-EPA'!$A$5:$H$36,3,0)</f>
        <v>4281545000</v>
      </c>
      <c r="D33" s="24">
        <f>VLOOKUP(A33,'[1]TD-EPA'!$A$5:$H$36,5,0)</f>
        <v>3694427721</v>
      </c>
      <c r="E33" s="25">
        <f t="shared" si="9"/>
        <v>0.86287256609471585</v>
      </c>
      <c r="F33" s="23">
        <f>VLOOKUP(A33,'[1]TD-EPA'!$A$5:$H$36,6,0)</f>
        <v>1064862674</v>
      </c>
      <c r="G33" s="25">
        <f t="shared" si="10"/>
        <v>0.24870991055798783</v>
      </c>
      <c r="H33" s="23">
        <f>VLOOKUP(A33,'[1]TD-EPA'!$A$5:$H$36,4,0)</f>
        <v>4171557400</v>
      </c>
      <c r="I33" s="23">
        <f>VLOOKUP(A33,'[1]TD-EPA'!$A$5:$H$36,7,0)</f>
        <v>1060554398</v>
      </c>
      <c r="J33" s="23">
        <f t="shared" si="11"/>
        <v>109987600</v>
      </c>
      <c r="K33" s="25">
        <f t="shared" si="12"/>
        <v>2.5688764219458163E-2</v>
      </c>
      <c r="L33" s="23">
        <f t="shared" si="13"/>
        <v>587117279</v>
      </c>
      <c r="M33" s="25">
        <f t="shared" si="16"/>
        <v>0.1371274339052842</v>
      </c>
      <c r="N33" s="23">
        <f t="shared" si="14"/>
        <v>3216682326</v>
      </c>
      <c r="O33" s="25">
        <f t="shared" si="15"/>
        <v>0.75129008944201214</v>
      </c>
    </row>
    <row r="34" spans="1:15" ht="42.75" x14ac:dyDescent="0.25">
      <c r="A34" s="22" t="s">
        <v>45</v>
      </c>
      <c r="B34" s="23">
        <f>VLOOKUP(A34,'[1]TD-EPA'!$A$5:$H$36,2,0)</f>
        <v>9161813320</v>
      </c>
      <c r="C34" s="24">
        <f>VLOOKUP(A34,'[1]TD-EPA'!$A$5:$H$36,3,0)</f>
        <v>9161813320</v>
      </c>
      <c r="D34" s="24">
        <f>VLOOKUP(A34,'[1]TD-EPA'!$A$5:$H$36,5,0)</f>
        <v>7352279334</v>
      </c>
      <c r="E34" s="25">
        <f t="shared" si="9"/>
        <v>0.80249172049272888</v>
      </c>
      <c r="F34" s="23">
        <f>VLOOKUP(A34,'[1]TD-EPA'!$A$5:$H$36,6,0)</f>
        <v>1948565118</v>
      </c>
      <c r="G34" s="25">
        <f t="shared" si="10"/>
        <v>0.21268334661942229</v>
      </c>
      <c r="H34" s="23">
        <f>VLOOKUP(A34,'[1]TD-EPA'!$A$5:$H$36,4,0)</f>
        <v>9011820415</v>
      </c>
      <c r="I34" s="23">
        <f>VLOOKUP(A34,'[1]TD-EPA'!$A$5:$H$36,7,0)</f>
        <v>1948565118</v>
      </c>
      <c r="J34" s="23">
        <f t="shared" si="11"/>
        <v>149992905</v>
      </c>
      <c r="K34" s="25">
        <f t="shared" si="12"/>
        <v>1.637153036861921E-2</v>
      </c>
      <c r="L34" s="23">
        <f t="shared" si="13"/>
        <v>1809533986</v>
      </c>
      <c r="M34" s="25">
        <f t="shared" si="16"/>
        <v>0.19750827950727118</v>
      </c>
      <c r="N34" s="23">
        <f t="shared" si="14"/>
        <v>7213248202</v>
      </c>
      <c r="O34" s="25">
        <f t="shared" si="15"/>
        <v>0.78731665338057777</v>
      </c>
    </row>
    <row r="35" spans="1:15" ht="42.75" x14ac:dyDescent="0.25">
      <c r="A35" s="22" t="s">
        <v>46</v>
      </c>
      <c r="B35" s="23">
        <f>VLOOKUP(A35,'[1]TD-EPA'!$A$5:$H$36,2,0)</f>
        <v>21633000000</v>
      </c>
      <c r="C35" s="24">
        <f>VLOOKUP(A35,'[1]TD-EPA'!$A$5:$H$36,3,0)</f>
        <v>21633000000</v>
      </c>
      <c r="D35" s="24">
        <f>VLOOKUP(A35,'[1]TD-EPA'!$A$5:$H$36,5,0)</f>
        <v>16827211745</v>
      </c>
      <c r="E35" s="25">
        <f t="shared" si="9"/>
        <v>0.77784920006471592</v>
      </c>
      <c r="F35" s="23">
        <f>VLOOKUP(A35,'[1]TD-EPA'!$A$5:$H$36,6,0)</f>
        <v>5139566491.3299999</v>
      </c>
      <c r="G35" s="25">
        <f t="shared" si="10"/>
        <v>0.23757992378911846</v>
      </c>
      <c r="H35" s="23">
        <f>VLOOKUP(A35,'[1]TD-EPA'!$A$5:$H$36,4,0)</f>
        <v>18730591069</v>
      </c>
      <c r="I35" s="23">
        <f>VLOOKUP(A35,'[1]TD-EPA'!$A$5:$H$36,7,0)</f>
        <v>5138927027.3299999</v>
      </c>
      <c r="J35" s="23">
        <f t="shared" si="11"/>
        <v>2902408931</v>
      </c>
      <c r="K35" s="25">
        <f t="shared" si="12"/>
        <v>0.13416580830213101</v>
      </c>
      <c r="L35" s="23">
        <f t="shared" si="13"/>
        <v>4805788255</v>
      </c>
      <c r="M35" s="25">
        <f t="shared" si="16"/>
        <v>0.22215079993528405</v>
      </c>
      <c r="N35" s="23">
        <f t="shared" si="14"/>
        <v>16493433508.67</v>
      </c>
      <c r="O35" s="25">
        <f t="shared" si="15"/>
        <v>0.76242007621088148</v>
      </c>
    </row>
    <row r="36" spans="1:15" ht="57" x14ac:dyDescent="0.25">
      <c r="A36" s="22" t="s">
        <v>47</v>
      </c>
      <c r="B36" s="23">
        <f>VLOOKUP(A36,'[1]TD-EPA'!$A$5:$H$36,2,0)</f>
        <v>2988390000</v>
      </c>
      <c r="C36" s="24">
        <f>VLOOKUP(A36,'[1]TD-EPA'!$A$5:$H$36,3,0)</f>
        <v>2988390000</v>
      </c>
      <c r="D36" s="24">
        <f>VLOOKUP(A36,'[1]TD-EPA'!$A$5:$H$36,5,0)</f>
        <v>1660093002</v>
      </c>
      <c r="E36" s="25">
        <f t="shared" si="9"/>
        <v>0.55551417385281032</v>
      </c>
      <c r="F36" s="23">
        <f>VLOOKUP(A36,'[1]TD-EPA'!$A$5:$H$36,6,0)</f>
        <v>672907017</v>
      </c>
      <c r="G36" s="25">
        <f t="shared" si="10"/>
        <v>0.22517376145683796</v>
      </c>
      <c r="H36" s="23">
        <f>VLOOKUP(A36,'[1]TD-EPA'!$A$5:$H$36,4,0)</f>
        <v>2522018956</v>
      </c>
      <c r="I36" s="23">
        <f>VLOOKUP(A36,'[1]TD-EPA'!$A$5:$H$36,7,0)</f>
        <v>672907017</v>
      </c>
      <c r="J36" s="23">
        <f t="shared" si="11"/>
        <v>466371044</v>
      </c>
      <c r="K36" s="25">
        <f t="shared" si="12"/>
        <v>0.15606097062297758</v>
      </c>
      <c r="L36" s="23">
        <f t="shared" si="13"/>
        <v>1328296998</v>
      </c>
      <c r="M36" s="25">
        <f t="shared" si="16"/>
        <v>0.44448582614718962</v>
      </c>
      <c r="N36" s="23">
        <f t="shared" si="14"/>
        <v>2315482983</v>
      </c>
      <c r="O36" s="25">
        <f t="shared" si="15"/>
        <v>0.77482623854316202</v>
      </c>
    </row>
    <row r="37" spans="1:15" ht="57" x14ac:dyDescent="0.25">
      <c r="A37" s="22" t="s">
        <v>48</v>
      </c>
      <c r="B37" s="23">
        <f>VLOOKUP(A37,'[1]TD-EPA'!$A$5:$H$36,2,0)</f>
        <v>891000000</v>
      </c>
      <c r="C37" s="24">
        <f>VLOOKUP(A37,'[1]TD-EPA'!$A$5:$H$36,3,0)</f>
        <v>891000000</v>
      </c>
      <c r="D37" s="24">
        <f>VLOOKUP(A37,'[1]TD-EPA'!$A$5:$H$36,5,0)</f>
        <v>619079240</v>
      </c>
      <c r="E37" s="25">
        <f t="shared" si="9"/>
        <v>0.69481396184062849</v>
      </c>
      <c r="F37" s="23">
        <f>VLOOKUP(A37,'[1]TD-EPA'!$A$5:$H$36,6,0)</f>
        <v>170438628</v>
      </c>
      <c r="G37" s="25">
        <f t="shared" si="10"/>
        <v>0.19128914478114478</v>
      </c>
      <c r="H37" s="23">
        <f>VLOOKUP(A37,'[1]TD-EPA'!$A$5:$H$36,4,0)</f>
        <v>882003334</v>
      </c>
      <c r="I37" s="23">
        <f>VLOOKUP(A37,'[1]TD-EPA'!$A$5:$H$36,7,0)</f>
        <v>170352467</v>
      </c>
      <c r="J37" s="23">
        <f t="shared" si="11"/>
        <v>8996666</v>
      </c>
      <c r="K37" s="25">
        <f t="shared" si="12"/>
        <v>1.0097268237934904E-2</v>
      </c>
      <c r="L37" s="23">
        <f t="shared" si="13"/>
        <v>271920760</v>
      </c>
      <c r="M37" s="25">
        <f t="shared" si="16"/>
        <v>0.30518603815937151</v>
      </c>
      <c r="N37" s="23">
        <f t="shared" si="14"/>
        <v>720561372</v>
      </c>
      <c r="O37" s="25">
        <f t="shared" si="15"/>
        <v>0.80871085521885522</v>
      </c>
    </row>
    <row r="38" spans="1:15" ht="42.75" x14ac:dyDescent="0.25">
      <c r="A38" s="22" t="s">
        <v>49</v>
      </c>
      <c r="B38" s="23">
        <f>VLOOKUP(A38,'[1]TD-EPA'!$A$5:$H$36,2,0)</f>
        <v>17862588833</v>
      </c>
      <c r="C38" s="24">
        <f>VLOOKUP(A38,'[1]TD-EPA'!$A$5:$H$36,3,0)</f>
        <v>17862588833</v>
      </c>
      <c r="D38" s="24">
        <f>VLOOKUP(A38,'[1]TD-EPA'!$A$5:$H$36,5,0)</f>
        <v>13734988067</v>
      </c>
      <c r="E38" s="25">
        <f t="shared" si="9"/>
        <v>0.76892482917288452</v>
      </c>
      <c r="F38" s="23">
        <f>VLOOKUP(A38,'[1]TD-EPA'!$A$5:$H$36,6,0)</f>
        <v>4363379096.7799997</v>
      </c>
      <c r="G38" s="25">
        <f t="shared" si="10"/>
        <v>0.2442747318193281</v>
      </c>
      <c r="H38" s="23">
        <f>VLOOKUP(A38,'[1]TD-EPA'!$A$5:$H$36,4,0)</f>
        <v>16300867528</v>
      </c>
      <c r="I38" s="23">
        <f>VLOOKUP(A38,'[1]TD-EPA'!$A$5:$H$36,7,0)</f>
        <v>4363379096.7799997</v>
      </c>
      <c r="J38" s="23">
        <f t="shared" si="11"/>
        <v>1561721305</v>
      </c>
      <c r="K38" s="25">
        <f t="shared" si="12"/>
        <v>8.7429729229103623E-2</v>
      </c>
      <c r="L38" s="23">
        <f t="shared" si="13"/>
        <v>4127600766</v>
      </c>
      <c r="M38" s="25">
        <f t="shared" si="16"/>
        <v>0.23107517082711546</v>
      </c>
      <c r="N38" s="23">
        <f t="shared" si="14"/>
        <v>13499209736.220001</v>
      </c>
      <c r="O38" s="25">
        <f t="shared" si="15"/>
        <v>0.75572526818067198</v>
      </c>
    </row>
    <row r="39" spans="1:15" s="18" customFormat="1" ht="15.75" x14ac:dyDescent="0.25">
      <c r="A39" s="26" t="s">
        <v>50</v>
      </c>
      <c r="B39" s="27">
        <f>B8+B27</f>
        <v>157439696653</v>
      </c>
      <c r="C39" s="27">
        <f>C8+C27</f>
        <v>160358096653</v>
      </c>
      <c r="D39" s="27">
        <f>D8+D27</f>
        <v>94172643450.990005</v>
      </c>
      <c r="E39" s="17">
        <f t="shared" si="9"/>
        <v>0.58726466213159689</v>
      </c>
      <c r="F39" s="27">
        <f>F8+F27</f>
        <v>43349980876.270004</v>
      </c>
      <c r="G39" s="17">
        <f t="shared" si="10"/>
        <v>0.27033234854411703</v>
      </c>
      <c r="H39" s="27">
        <f>H8+H27</f>
        <v>142387987291.38998</v>
      </c>
      <c r="I39" s="27">
        <f>I8+I27</f>
        <v>43333627476.270004</v>
      </c>
      <c r="J39" s="27">
        <f>J8+J27</f>
        <v>17970109361.610001</v>
      </c>
      <c r="K39" s="17">
        <f t="shared" si="12"/>
        <v>0.11206237624842633</v>
      </c>
      <c r="L39" s="27">
        <f>L8+L27</f>
        <v>66185453202.010002</v>
      </c>
      <c r="M39" s="17">
        <f t="shared" si="16"/>
        <v>0.41273533786840316</v>
      </c>
      <c r="N39" s="27">
        <f>N8+N27</f>
        <v>117008115776.73</v>
      </c>
      <c r="O39" s="17">
        <f t="shared" si="15"/>
        <v>0.72966765145588297</v>
      </c>
    </row>
    <row r="40" spans="1:15" s="28" customFormat="1" x14ac:dyDescent="0.25">
      <c r="B40" s="29">
        <f>B39-[2]REP_EPG034_EjecucionPresupuesta!P32</f>
        <v>16944813653</v>
      </c>
      <c r="C40" s="30">
        <f>C39-[2]REP_EPG034_EjecucionPresupuesta!S32</f>
        <v>19863213653</v>
      </c>
      <c r="D40" s="30">
        <f>D39-[2]REP_EPG034_EjecucionPresupuesta!W32</f>
        <v>41488928256.440002</v>
      </c>
      <c r="E40" s="31">
        <f>D39/C39</f>
        <v>0.58726466213159689</v>
      </c>
      <c r="F40" s="29">
        <f>F39-[2]REP_EPG034_EjecucionPresupuesta!X32</f>
        <v>38428730637.070007</v>
      </c>
      <c r="G40" s="31">
        <f>F39/C39</f>
        <v>0.27033234854411703</v>
      </c>
      <c r="H40" s="29">
        <f>H39-[2]REP_EPG034_EjecucionPresupuesta!U32</f>
        <v>33376433857.309982</v>
      </c>
      <c r="I40" s="29">
        <f>I39-[2]REP_EPG034_EjecucionPresupuesta!Z32</f>
        <v>39061254434.810005</v>
      </c>
      <c r="J40" s="29">
        <f>C39-(H39+J39)</f>
        <v>0</v>
      </c>
      <c r="K40" s="31">
        <f>J39/C39</f>
        <v>0.11206237624842633</v>
      </c>
      <c r="L40" s="29">
        <f>C39-(D39+L39)</f>
        <v>0</v>
      </c>
      <c r="M40" s="31">
        <f>L39/C39</f>
        <v>0.41273533786840316</v>
      </c>
      <c r="N40" s="29">
        <f>C39-(F39+N39)</f>
        <v>0</v>
      </c>
      <c r="O40" s="31">
        <f>N39/C39</f>
        <v>0.72966765145588297</v>
      </c>
    </row>
    <row r="41" spans="1:15" x14ac:dyDescent="0.25">
      <c r="F41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2017-08-02T16:22:59Z</dcterms:created>
  <dcterms:modified xsi:type="dcterms:W3CDTF">2017-08-02T16:54:00Z</dcterms:modified>
</cp:coreProperties>
</file>