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John_Vargas\Documents\pagina web\Conozcanos\Gestion\Ejecucion\"/>
    </mc:Choice>
  </mc:AlternateContent>
  <bookViews>
    <workbookView xWindow="0" yWindow="0" windowWidth="28770" windowHeight="12360"/>
  </bookViews>
  <sheets>
    <sheet name="EJECUCIÓN WEB" sheetId="2" r:id="rId1"/>
  </sheets>
  <externalReferences>
    <externalReference r:id="rId2"/>
    <externalReference r:id="rId3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8" i="2" l="1"/>
  <c r="H38" i="2"/>
  <c r="F38" i="2"/>
  <c r="G38" i="2" s="1"/>
  <c r="D38" i="2"/>
  <c r="E38" i="2" s="1"/>
  <c r="C38" i="2"/>
  <c r="N38" i="2" s="1"/>
  <c r="O38" i="2" s="1"/>
  <c r="B38" i="2"/>
  <c r="J37" i="2"/>
  <c r="K37" i="2" s="1"/>
  <c r="I37" i="2"/>
  <c r="H37" i="2"/>
  <c r="F37" i="2"/>
  <c r="G37" i="2" s="1"/>
  <c r="D37" i="2"/>
  <c r="E37" i="2" s="1"/>
  <c r="C37" i="2"/>
  <c r="B37" i="2"/>
  <c r="I36" i="2"/>
  <c r="H36" i="2"/>
  <c r="J36" i="2" s="1"/>
  <c r="K36" i="2" s="1"/>
  <c r="F36" i="2"/>
  <c r="G36" i="2" s="1"/>
  <c r="D36" i="2"/>
  <c r="E36" i="2" s="1"/>
  <c r="C36" i="2"/>
  <c r="B36" i="2"/>
  <c r="J35" i="2"/>
  <c r="K35" i="2" s="1"/>
  <c r="I35" i="2"/>
  <c r="H35" i="2"/>
  <c r="F35" i="2"/>
  <c r="G35" i="2" s="1"/>
  <c r="D35" i="2"/>
  <c r="E35" i="2" s="1"/>
  <c r="C35" i="2"/>
  <c r="B35" i="2"/>
  <c r="I34" i="2"/>
  <c r="H34" i="2"/>
  <c r="J34" i="2" s="1"/>
  <c r="K34" i="2" s="1"/>
  <c r="F34" i="2"/>
  <c r="G34" i="2" s="1"/>
  <c r="D34" i="2"/>
  <c r="E34" i="2" s="1"/>
  <c r="C34" i="2"/>
  <c r="B34" i="2"/>
  <c r="J33" i="2"/>
  <c r="K33" i="2" s="1"/>
  <c r="I33" i="2"/>
  <c r="H33" i="2"/>
  <c r="F33" i="2"/>
  <c r="G33" i="2" s="1"/>
  <c r="D33" i="2"/>
  <c r="E33" i="2" s="1"/>
  <c r="C33" i="2"/>
  <c r="B33" i="2"/>
  <c r="I32" i="2"/>
  <c r="H32" i="2"/>
  <c r="J32" i="2" s="1"/>
  <c r="K32" i="2" s="1"/>
  <c r="F32" i="2"/>
  <c r="G32" i="2" s="1"/>
  <c r="D32" i="2"/>
  <c r="E32" i="2" s="1"/>
  <c r="C32" i="2"/>
  <c r="B32" i="2"/>
  <c r="J31" i="2"/>
  <c r="K31" i="2" s="1"/>
  <c r="I31" i="2"/>
  <c r="H31" i="2"/>
  <c r="F31" i="2"/>
  <c r="G31" i="2" s="1"/>
  <c r="D31" i="2"/>
  <c r="E31" i="2" s="1"/>
  <c r="C31" i="2"/>
  <c r="B31" i="2"/>
  <c r="I30" i="2"/>
  <c r="H30" i="2"/>
  <c r="J30" i="2" s="1"/>
  <c r="K30" i="2" s="1"/>
  <c r="F30" i="2"/>
  <c r="G30" i="2" s="1"/>
  <c r="D30" i="2"/>
  <c r="E30" i="2" s="1"/>
  <c r="C30" i="2"/>
  <c r="B30" i="2"/>
  <c r="J29" i="2"/>
  <c r="K29" i="2" s="1"/>
  <c r="I29" i="2"/>
  <c r="H29" i="2"/>
  <c r="F29" i="2"/>
  <c r="G29" i="2" s="1"/>
  <c r="D29" i="2"/>
  <c r="E29" i="2" s="1"/>
  <c r="C29" i="2"/>
  <c r="B29" i="2"/>
  <c r="B27" i="2" s="1"/>
  <c r="I28" i="2"/>
  <c r="H28" i="2"/>
  <c r="F28" i="2"/>
  <c r="G28" i="2" s="1"/>
  <c r="D28" i="2"/>
  <c r="C28" i="2"/>
  <c r="B28" i="2"/>
  <c r="I27" i="2"/>
  <c r="C27" i="2"/>
  <c r="I26" i="2"/>
  <c r="H26" i="2"/>
  <c r="J26" i="2" s="1"/>
  <c r="K26" i="2" s="1"/>
  <c r="F26" i="2"/>
  <c r="G26" i="2" s="1"/>
  <c r="D26" i="2"/>
  <c r="E26" i="2" s="1"/>
  <c r="C26" i="2"/>
  <c r="B26" i="2"/>
  <c r="L25" i="2"/>
  <c r="M25" i="2" s="1"/>
  <c r="I25" i="2"/>
  <c r="H25" i="2"/>
  <c r="J25" i="2" s="1"/>
  <c r="K25" i="2" s="1"/>
  <c r="F25" i="2"/>
  <c r="G25" i="2" s="1"/>
  <c r="D25" i="2"/>
  <c r="E25" i="2" s="1"/>
  <c r="C25" i="2"/>
  <c r="B25" i="2"/>
  <c r="N24" i="2"/>
  <c r="O24" i="2" s="1"/>
  <c r="I24" i="2"/>
  <c r="H24" i="2"/>
  <c r="J24" i="2" s="1"/>
  <c r="K24" i="2" s="1"/>
  <c r="F24" i="2"/>
  <c r="G24" i="2" s="1"/>
  <c r="D24" i="2"/>
  <c r="E24" i="2" s="1"/>
  <c r="C24" i="2"/>
  <c r="B24" i="2"/>
  <c r="L23" i="2"/>
  <c r="M23" i="2" s="1"/>
  <c r="J23" i="2"/>
  <c r="K23" i="2" s="1"/>
  <c r="I23" i="2"/>
  <c r="H23" i="2"/>
  <c r="F23" i="2"/>
  <c r="G23" i="2" s="1"/>
  <c r="D23" i="2"/>
  <c r="E23" i="2" s="1"/>
  <c r="C23" i="2"/>
  <c r="B23" i="2"/>
  <c r="N22" i="2"/>
  <c r="O22" i="2" s="1"/>
  <c r="J22" i="2"/>
  <c r="K22" i="2" s="1"/>
  <c r="I22" i="2"/>
  <c r="H22" i="2"/>
  <c r="F22" i="2"/>
  <c r="G22" i="2" s="1"/>
  <c r="D22" i="2"/>
  <c r="E22" i="2" s="1"/>
  <c r="C22" i="2"/>
  <c r="B22" i="2"/>
  <c r="L21" i="2"/>
  <c r="M21" i="2" s="1"/>
  <c r="I21" i="2"/>
  <c r="H21" i="2"/>
  <c r="J21" i="2" s="1"/>
  <c r="F21" i="2"/>
  <c r="G21" i="2" s="1"/>
  <c r="D21" i="2"/>
  <c r="E21" i="2" s="1"/>
  <c r="C21" i="2"/>
  <c r="B21" i="2"/>
  <c r="I20" i="2"/>
  <c r="H20" i="2"/>
  <c r="C20" i="2"/>
  <c r="B20" i="2"/>
  <c r="L19" i="2"/>
  <c r="M19" i="2" s="1"/>
  <c r="J19" i="2"/>
  <c r="K19" i="2" s="1"/>
  <c r="I19" i="2"/>
  <c r="H19" i="2"/>
  <c r="F19" i="2"/>
  <c r="G19" i="2" s="1"/>
  <c r="D19" i="2"/>
  <c r="E19" i="2" s="1"/>
  <c r="C19" i="2"/>
  <c r="B19" i="2"/>
  <c r="N18" i="2"/>
  <c r="O18" i="2" s="1"/>
  <c r="J18" i="2"/>
  <c r="K18" i="2" s="1"/>
  <c r="I18" i="2"/>
  <c r="H18" i="2"/>
  <c r="H17" i="2" s="1"/>
  <c r="F18" i="2"/>
  <c r="G18" i="2" s="1"/>
  <c r="D18" i="2"/>
  <c r="E18" i="2" s="1"/>
  <c r="C18" i="2"/>
  <c r="B18" i="2"/>
  <c r="B17" i="2" s="1"/>
  <c r="I17" i="2"/>
  <c r="F17" i="2"/>
  <c r="G17" i="2" s="1"/>
  <c r="C17" i="2"/>
  <c r="N16" i="2"/>
  <c r="O16" i="2" s="1"/>
  <c r="I16" i="2"/>
  <c r="H16" i="2"/>
  <c r="J16" i="2" s="1"/>
  <c r="K16" i="2" s="1"/>
  <c r="F16" i="2"/>
  <c r="G16" i="2" s="1"/>
  <c r="D16" i="2"/>
  <c r="E16" i="2" s="1"/>
  <c r="C16" i="2"/>
  <c r="B16" i="2"/>
  <c r="L15" i="2"/>
  <c r="M15" i="2" s="1"/>
  <c r="J15" i="2"/>
  <c r="K15" i="2" s="1"/>
  <c r="I15" i="2"/>
  <c r="H15" i="2"/>
  <c r="F15" i="2"/>
  <c r="G15" i="2" s="1"/>
  <c r="D15" i="2"/>
  <c r="E15" i="2" s="1"/>
  <c r="C15" i="2"/>
  <c r="B15" i="2"/>
  <c r="N14" i="2"/>
  <c r="O14" i="2" s="1"/>
  <c r="J14" i="2"/>
  <c r="K14" i="2" s="1"/>
  <c r="I14" i="2"/>
  <c r="H14" i="2"/>
  <c r="F14" i="2"/>
  <c r="G14" i="2" s="1"/>
  <c r="D14" i="2"/>
  <c r="E14" i="2" s="1"/>
  <c r="C14" i="2"/>
  <c r="B14" i="2"/>
  <c r="L13" i="2"/>
  <c r="M13" i="2" s="1"/>
  <c r="I13" i="2"/>
  <c r="H13" i="2"/>
  <c r="J13" i="2" s="1"/>
  <c r="K13" i="2" s="1"/>
  <c r="F13" i="2"/>
  <c r="G13" i="2" s="1"/>
  <c r="D13" i="2"/>
  <c r="E13" i="2" s="1"/>
  <c r="C13" i="2"/>
  <c r="B13" i="2"/>
  <c r="N12" i="2"/>
  <c r="O12" i="2" s="1"/>
  <c r="I12" i="2"/>
  <c r="H12" i="2"/>
  <c r="J12" i="2" s="1"/>
  <c r="K12" i="2" s="1"/>
  <c r="F12" i="2"/>
  <c r="G12" i="2" s="1"/>
  <c r="D12" i="2"/>
  <c r="E12" i="2" s="1"/>
  <c r="C12" i="2"/>
  <c r="B12" i="2"/>
  <c r="L11" i="2"/>
  <c r="M11" i="2" s="1"/>
  <c r="J11" i="2"/>
  <c r="K11" i="2" s="1"/>
  <c r="I11" i="2"/>
  <c r="H11" i="2"/>
  <c r="F11" i="2"/>
  <c r="G11" i="2" s="1"/>
  <c r="D11" i="2"/>
  <c r="E11" i="2" s="1"/>
  <c r="C11" i="2"/>
  <c r="B11" i="2"/>
  <c r="J10" i="2"/>
  <c r="K10" i="2" s="1"/>
  <c r="I10" i="2"/>
  <c r="H10" i="2"/>
  <c r="H9" i="2" s="1"/>
  <c r="F10" i="2"/>
  <c r="G10" i="2" s="1"/>
  <c r="D10" i="2"/>
  <c r="E10" i="2" s="1"/>
  <c r="C10" i="2"/>
  <c r="B10" i="2"/>
  <c r="B9" i="2" s="1"/>
  <c r="I9" i="2"/>
  <c r="F9" i="2"/>
  <c r="G9" i="2" s="1"/>
  <c r="C9" i="2"/>
  <c r="I8" i="2"/>
  <c r="I39" i="2" s="1"/>
  <c r="I40" i="2" s="1"/>
  <c r="C8" i="2"/>
  <c r="C39" i="2" s="1"/>
  <c r="H8" i="2" l="1"/>
  <c r="K21" i="2"/>
  <c r="J20" i="2"/>
  <c r="K20" i="2" s="1"/>
  <c r="B8" i="2"/>
  <c r="B39" i="2" s="1"/>
  <c r="B40" i="2" s="1"/>
  <c r="C40" i="2"/>
  <c r="L26" i="2"/>
  <c r="M26" i="2" s="1"/>
  <c r="L10" i="2"/>
  <c r="N13" i="2"/>
  <c r="O13" i="2" s="1"/>
  <c r="L14" i="2"/>
  <c r="M14" i="2" s="1"/>
  <c r="N17" i="2"/>
  <c r="O17" i="2" s="1"/>
  <c r="L18" i="2"/>
  <c r="N21" i="2"/>
  <c r="L22" i="2"/>
  <c r="M22" i="2" s="1"/>
  <c r="N25" i="2"/>
  <c r="O25" i="2" s="1"/>
  <c r="D27" i="2"/>
  <c r="E27" i="2" s="1"/>
  <c r="E28" i="2"/>
  <c r="L28" i="2"/>
  <c r="N29" i="2"/>
  <c r="O29" i="2" s="1"/>
  <c r="L36" i="2"/>
  <c r="M36" i="2" s="1"/>
  <c r="N37" i="2"/>
  <c r="O37" i="2" s="1"/>
  <c r="L38" i="2"/>
  <c r="M38" i="2" s="1"/>
  <c r="N10" i="2"/>
  <c r="D20" i="2"/>
  <c r="E20" i="2" s="1"/>
  <c r="L34" i="2"/>
  <c r="M34" i="2" s="1"/>
  <c r="N35" i="2"/>
  <c r="O35" i="2" s="1"/>
  <c r="L30" i="2"/>
  <c r="M30" i="2" s="1"/>
  <c r="N31" i="2"/>
  <c r="O31" i="2" s="1"/>
  <c r="D9" i="2"/>
  <c r="J9" i="2"/>
  <c r="N11" i="2"/>
  <c r="O11" i="2" s="1"/>
  <c r="L12" i="2"/>
  <c r="M12" i="2" s="1"/>
  <c r="N15" i="2"/>
  <c r="O15" i="2" s="1"/>
  <c r="L16" i="2"/>
  <c r="M16" i="2" s="1"/>
  <c r="D17" i="2"/>
  <c r="E17" i="2" s="1"/>
  <c r="J17" i="2"/>
  <c r="K17" i="2" s="1"/>
  <c r="N19" i="2"/>
  <c r="O19" i="2" s="1"/>
  <c r="F20" i="2"/>
  <c r="G20" i="2" s="1"/>
  <c r="N23" i="2"/>
  <c r="O23" i="2" s="1"/>
  <c r="L24" i="2"/>
  <c r="M24" i="2" s="1"/>
  <c r="F27" i="2"/>
  <c r="G27" i="2" s="1"/>
  <c r="J28" i="2"/>
  <c r="H27" i="2"/>
  <c r="L32" i="2"/>
  <c r="M32" i="2" s="1"/>
  <c r="N33" i="2"/>
  <c r="O33" i="2" s="1"/>
  <c r="N26" i="2"/>
  <c r="O26" i="2" s="1"/>
  <c r="N28" i="2"/>
  <c r="L29" i="2"/>
  <c r="M29" i="2" s="1"/>
  <c r="N30" i="2"/>
  <c r="O30" i="2" s="1"/>
  <c r="L31" i="2"/>
  <c r="M31" i="2" s="1"/>
  <c r="N32" i="2"/>
  <c r="O32" i="2" s="1"/>
  <c r="L33" i="2"/>
  <c r="M33" i="2" s="1"/>
  <c r="N34" i="2"/>
  <c r="O34" i="2" s="1"/>
  <c r="L35" i="2"/>
  <c r="M35" i="2" s="1"/>
  <c r="N36" i="2"/>
  <c r="O36" i="2" s="1"/>
  <c r="L37" i="2"/>
  <c r="M37" i="2" s="1"/>
  <c r="J38" i="2"/>
  <c r="K38" i="2" s="1"/>
  <c r="O28" i="2" l="1"/>
  <c r="N27" i="2"/>
  <c r="O27" i="2" s="1"/>
  <c r="E9" i="2"/>
  <c r="D8" i="2"/>
  <c r="L27" i="2"/>
  <c r="M27" i="2" s="1"/>
  <c r="M28" i="2"/>
  <c r="K9" i="2"/>
  <c r="J8" i="2"/>
  <c r="O10" i="2"/>
  <c r="N9" i="2"/>
  <c r="F8" i="2"/>
  <c r="O21" i="2"/>
  <c r="N20" i="2"/>
  <c r="O20" i="2" s="1"/>
  <c r="K28" i="2"/>
  <c r="J27" i="2"/>
  <c r="K27" i="2" s="1"/>
  <c r="L20" i="2"/>
  <c r="M20" i="2" s="1"/>
  <c r="M18" i="2"/>
  <c r="L17" i="2"/>
  <c r="M17" i="2" s="1"/>
  <c r="M10" i="2"/>
  <c r="L9" i="2"/>
  <c r="H39" i="2"/>
  <c r="G8" i="2" l="1"/>
  <c r="F39" i="2"/>
  <c r="D39" i="2"/>
  <c r="E8" i="2"/>
  <c r="O9" i="2"/>
  <c r="N8" i="2"/>
  <c r="M9" i="2"/>
  <c r="L8" i="2"/>
  <c r="K8" i="2"/>
  <c r="J39" i="2"/>
  <c r="H40" i="2"/>
  <c r="J40" i="2"/>
  <c r="L39" i="2" l="1"/>
  <c r="M8" i="2"/>
  <c r="E39" i="2"/>
  <c r="E40" i="2"/>
  <c r="D40" i="2"/>
  <c r="L40" i="2"/>
  <c r="K40" i="2"/>
  <c r="K39" i="2"/>
  <c r="O8" i="2"/>
  <c r="N39" i="2"/>
  <c r="G40" i="2"/>
  <c r="F40" i="2"/>
  <c r="G39" i="2"/>
  <c r="N40" i="2"/>
  <c r="O40" i="2" l="1"/>
  <c r="O39" i="2"/>
  <c r="M39" i="2"/>
  <c r="M40" i="2"/>
</calcChain>
</file>

<file path=xl/sharedStrings.xml><?xml version="1.0" encoding="utf-8"?>
<sst xmlns="http://schemas.openxmlformats.org/spreadsheetml/2006/main" count="51" uniqueCount="51">
  <si>
    <t>SUPERINTENDENCIA DE INDUSTRIA Y COMERCIO</t>
  </si>
  <si>
    <t>INFORME DE EJECUCIÓN PRESUPUESTAL</t>
  </si>
  <si>
    <t>SISTEMA INTEGRADO DE INFORMACIÓN FINANCIERA - SIIF NACIÓN</t>
  </si>
  <si>
    <t>CONCEPTO</t>
  </si>
  <si>
    <t xml:space="preserve"> APR. INICIAL</t>
  </si>
  <si>
    <t xml:space="preserve"> APR. VIGENTE</t>
  </si>
  <si>
    <t xml:space="preserve"> COMPROMISO</t>
  </si>
  <si>
    <t>% 
COMPROMISO</t>
  </si>
  <si>
    <t xml:space="preserve"> OBLIGACION</t>
  </si>
  <si>
    <t>% OBLIGADO</t>
  </si>
  <si>
    <t>CDP</t>
  </si>
  <si>
    <t xml:space="preserve"> PAGOS</t>
  </si>
  <si>
    <t>APROP. SIN CDP</t>
  </si>
  <si>
    <t>% APROP. SIN CDP</t>
  </si>
  <si>
    <t>APROP. SIN COMPROMETER</t>
  </si>
  <si>
    <t xml:space="preserve">% APROP. SIN COMPROMETER </t>
  </si>
  <si>
    <t>APROP. SIN OBLIGAR</t>
  </si>
  <si>
    <t>% APROP. SIN OBLIGAR</t>
  </si>
  <si>
    <t>Gastos de Funcionamiento</t>
  </si>
  <si>
    <t>Gastos de Personal</t>
  </si>
  <si>
    <t>SUELDOS DE PERSONAL DE NOMINA</t>
  </si>
  <si>
    <t>PRIMA TECNICA</t>
  </si>
  <si>
    <t>OTROS</t>
  </si>
  <si>
    <t>HORAS EXTRAS, DIAS FESTIVOS E INDEMNIZACION POR VACACIONES</t>
  </si>
  <si>
    <t>OTROS GASTOS PERSONALES - PREVIO CONCEPTO DGPPN</t>
  </si>
  <si>
    <t>SERVICIOS PERSONALES INDIRECTOS</t>
  </si>
  <si>
    <t>CONTRIBUCIONES INHERENTES A LA NOMINA SECTOR PRIVADO Y PUBLICO</t>
  </si>
  <si>
    <t>Gastos Generales</t>
  </si>
  <si>
    <t>IMPUESTOS Y MULTAS</t>
  </si>
  <si>
    <t>ADQUISICION DE BIENES Y SERVICIOS</t>
  </si>
  <si>
    <t>Transferencias Corrientes</t>
  </si>
  <si>
    <t>CUOTA DE AUDITAJE CONTRANAL</t>
  </si>
  <si>
    <t>ORGANIZACION PARA LA COOPERACION Y EL DESARROLLO ECONOMICO OCDE-ARTICULO 47 LEY 1450 DE 2011</t>
  </si>
  <si>
    <t>CONVENCION DEL METRO - OFICINA INTERNACIONAL DE PESAS Y MEDIDAS - BIPM. LEY 1512 DE 2012</t>
  </si>
  <si>
    <t>MESADAS PENSIONALES</t>
  </si>
  <si>
    <t>APORTE PREVISION SOCIAL SERVICIOS MEDICOS</t>
  </si>
  <si>
    <t>SENTENCIAS Y CONCILIACIONES</t>
  </si>
  <si>
    <t>Gastos de Inversión</t>
  </si>
  <si>
    <t>ADECUACION,DOTACION Y MANTENIMIENTO SEDE SIC.</t>
  </si>
  <si>
    <t>IMPLEMENTACIÓN Y FORTALECIMIENTO DE LA SUPERVISIÓN A LA ACTIVIDAD DE ADMINISTRACIÓN DE DATOS PERSONALES EN EL ÁMBITO NACIONAL</t>
  </si>
  <si>
    <t>FORTALECIMIENTO DEL ESQUEMA DE CONTROL, VIGILANCIA Y DIVULGACIÓN DE LOS DERECHOS DEL CONSUMIDOR A NIVEL NACIONAL</t>
  </si>
  <si>
    <t>FORTALECIMIENTO RENOVACIÓN Y MANTENIMIENTO DE LAS TECNOLOGÍAS DE INFORMACIÓN Y DE LAS COMUNICACIONES DE LA SIC A NIVEL NACIONAL</t>
  </si>
  <si>
    <t>INCREMENTO DEL USO DEL SISTEMA DE PROPIEDAD INDUSTRIAL Y DE LA EFICIENCIA Y CALIDAD EN LOS PROCESOS DE LOS TRÁMITES Y SERVICIOS DE PROPIEDAD INDUSTRIAL A NIVEL NACIONAL</t>
  </si>
  <si>
    <t>FORTALECIMIENTO DEL CONTROL Y VIGILANCIA DE LA REGLAMENTACIÓN TÉCNICA, METROLÓGICA, DE HIDROCARBUROS Y PRECIOS EN EL TERRITORIO NACIONAL</t>
  </si>
  <si>
    <t>DIVULGACIÓN Y FORTALECIMIENTO DE LAS FUNCIONES DE PROTECCIÓN DE LA COMPETENCIA A NIVEL NACIONAL</t>
  </si>
  <si>
    <t>FORTALECIMIENTO DE LA RED NACIONAL DE PROTECCIÓN AL CONSUMIDOR EN COLOMBIA</t>
  </si>
  <si>
    <t>DIFUSIÓN E INCREMENTO DE LOS NIVELES DE EFICIENCIA EN LA ATENCIÓN DE TRÁMITES Y SERVICIOS EN MATERIA JURISDICCIONAL A NIVEL NACIONAL</t>
  </si>
  <si>
    <t>FORTALECIMIENTO DE LOS MECANISMOS PARA EJERCER CONTROL Y VIGILANCIA A LAS CÁMARAS DE COMERCIO Y COMERCIANTES A NIVEL NACIONAL</t>
  </si>
  <si>
    <t>FORTALECIMIENTO Y MODERNIZACIÓN DEL SISTEMA DE ATENCIÓN AL CIUDADANO DE LA SIC A NIVEL NACIONAL</t>
  </si>
  <si>
    <t>TOTAL</t>
  </si>
  <si>
    <t>MARZO - 2016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</si>
</sst>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_-;\-* #,##0_-;_-* &quot;-&quot;??_-;_-@_-"/>
    <numFmt numFmtId="165" formatCode="0.0%"/>
  </numFmts>
  <fonts count="1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name val="Arial"/>
      <family val="2"/>
    </font>
    <font>
      <b/>
      <u val="double"/>
      <sz val="16"/>
      <color rgb="FF002060"/>
      <name val="Arial"/>
      <family val="2"/>
    </font>
    <font>
      <i/>
      <sz val="11"/>
      <name val="Arial"/>
      <family val="2"/>
    </font>
    <font>
      <b/>
      <sz val="11"/>
      <color theme="0"/>
      <name val="Arial"/>
      <family val="2"/>
    </font>
    <font>
      <b/>
      <sz val="11"/>
      <color rgb="FF000000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1"/>
      <color rgb="FF000000"/>
      <name val="Arial"/>
      <family val="2"/>
    </font>
    <font>
      <sz val="11"/>
      <name val="Arial"/>
      <family val="2"/>
    </font>
    <font>
      <sz val="12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6">
    <xf numFmtId="0" fontId="0" fillId="0" borderId="0" xfId="0"/>
    <xf numFmtId="0" fontId="2" fillId="2" borderId="0" xfId="1" applyFont="1" applyFill="1" applyBorder="1" applyAlignment="1">
      <alignment vertical="center"/>
    </xf>
    <xf numFmtId="0" fontId="3" fillId="2" borderId="0" xfId="1" applyFont="1" applyFill="1" applyBorder="1" applyAlignment="1">
      <alignment vertical="center"/>
    </xf>
    <xf numFmtId="164" fontId="2" fillId="2" borderId="0" xfId="2" applyNumberFormat="1" applyFont="1" applyFill="1" applyBorder="1" applyAlignment="1">
      <alignment vertical="center"/>
    </xf>
    <xf numFmtId="9" fontId="2" fillId="2" borderId="0" xfId="3" applyFont="1" applyFill="1" applyBorder="1" applyAlignment="1">
      <alignment vertical="center"/>
    </xf>
    <xf numFmtId="0" fontId="2" fillId="0" borderId="0" xfId="1" applyFont="1" applyFill="1" applyBorder="1" applyAlignment="1">
      <alignment vertical="center"/>
    </xf>
    <xf numFmtId="0" fontId="4" fillId="2" borderId="0" xfId="1" applyFont="1" applyFill="1" applyBorder="1" applyAlignment="1">
      <alignment vertical="center"/>
    </xf>
    <xf numFmtId="17" fontId="4" fillId="2" borderId="0" xfId="1" quotePrefix="1" applyNumberFormat="1" applyFont="1" applyFill="1" applyBorder="1" applyAlignment="1">
      <alignment vertical="center"/>
    </xf>
    <xf numFmtId="164" fontId="2" fillId="2" borderId="0" xfId="1" applyNumberFormat="1" applyFont="1" applyFill="1" applyBorder="1" applyAlignment="1">
      <alignment vertical="center"/>
    </xf>
    <xf numFmtId="0" fontId="5" fillId="3" borderId="1" xfId="1" applyFont="1" applyFill="1" applyBorder="1" applyAlignment="1">
      <alignment horizontal="center" vertical="center"/>
    </xf>
    <xf numFmtId="164" fontId="5" fillId="3" borderId="1" xfId="2" applyNumberFormat="1" applyFont="1" applyFill="1" applyBorder="1" applyAlignment="1">
      <alignment horizontal="center" vertical="center"/>
    </xf>
    <xf numFmtId="165" fontId="5" fillId="3" borderId="1" xfId="3" applyNumberFormat="1" applyFont="1" applyFill="1" applyBorder="1" applyAlignment="1">
      <alignment horizontal="center" vertical="center" wrapText="1"/>
    </xf>
    <xf numFmtId="10" fontId="5" fillId="3" borderId="1" xfId="3" applyNumberFormat="1" applyFont="1" applyFill="1" applyBorder="1" applyAlignment="1">
      <alignment horizontal="center" vertical="center"/>
    </xf>
    <xf numFmtId="164" fontId="5" fillId="3" borderId="1" xfId="2" applyNumberFormat="1" applyFont="1" applyFill="1" applyBorder="1" applyAlignment="1">
      <alignment horizontal="center" vertical="center" wrapText="1"/>
    </xf>
    <xf numFmtId="9" fontId="5" fillId="3" borderId="1" xfId="3" applyFont="1" applyFill="1" applyBorder="1" applyAlignment="1">
      <alignment horizontal="center" vertical="center" wrapText="1"/>
    </xf>
    <xf numFmtId="0" fontId="6" fillId="4" borderId="1" xfId="1" applyNumberFormat="1" applyFont="1" applyFill="1" applyBorder="1" applyAlignment="1">
      <alignment horizontal="left" vertical="center" wrapText="1"/>
    </xf>
    <xf numFmtId="164" fontId="7" fillId="4" borderId="1" xfId="2" applyNumberFormat="1" applyFont="1" applyFill="1" applyBorder="1" applyAlignment="1">
      <alignment vertical="center"/>
    </xf>
    <xf numFmtId="10" fontId="7" fillId="4" borderId="1" xfId="3" applyNumberFormat="1" applyFont="1" applyFill="1" applyBorder="1" applyAlignment="1">
      <alignment vertical="center"/>
    </xf>
    <xf numFmtId="0" fontId="8" fillId="0" borderId="0" xfId="1" applyFont="1" applyFill="1" applyBorder="1" applyAlignment="1">
      <alignment vertical="center"/>
    </xf>
    <xf numFmtId="0" fontId="6" fillId="5" borderId="1" xfId="1" applyNumberFormat="1" applyFont="1" applyFill="1" applyBorder="1" applyAlignment="1">
      <alignment horizontal="left" vertical="center" wrapText="1"/>
    </xf>
    <xf numFmtId="164" fontId="7" fillId="5" borderId="1" xfId="2" applyNumberFormat="1" applyFont="1" applyFill="1" applyBorder="1" applyAlignment="1">
      <alignment vertical="center"/>
    </xf>
    <xf numFmtId="10" fontId="7" fillId="5" borderId="1" xfId="3" applyNumberFormat="1" applyFont="1" applyFill="1" applyBorder="1" applyAlignment="1">
      <alignment vertical="center"/>
    </xf>
    <xf numFmtId="0" fontId="9" fillId="0" borderId="1" xfId="1" applyNumberFormat="1" applyFont="1" applyFill="1" applyBorder="1" applyAlignment="1">
      <alignment horizontal="left" vertical="center" wrapText="1"/>
    </xf>
    <xf numFmtId="164" fontId="10" fillId="0" borderId="1" xfId="2" applyNumberFormat="1" applyFont="1" applyFill="1" applyBorder="1" applyAlignment="1">
      <alignment vertical="center"/>
    </xf>
    <xf numFmtId="164" fontId="10" fillId="0" borderId="1" xfId="1" applyNumberFormat="1" applyFont="1" applyFill="1" applyBorder="1" applyAlignment="1">
      <alignment vertical="center"/>
    </xf>
    <xf numFmtId="10" fontId="10" fillId="0" borderId="1" xfId="3" applyNumberFormat="1" applyFont="1" applyFill="1" applyBorder="1" applyAlignment="1">
      <alignment vertical="center"/>
    </xf>
    <xf numFmtId="3" fontId="10" fillId="0" borderId="1" xfId="1" applyNumberFormat="1" applyFont="1" applyFill="1" applyBorder="1" applyAlignment="1">
      <alignment vertical="center"/>
    </xf>
    <xf numFmtId="0" fontId="7" fillId="4" borderId="1" xfId="1" applyFont="1" applyFill="1" applyBorder="1" applyAlignment="1">
      <alignment vertical="center"/>
    </xf>
    <xf numFmtId="164" fontId="7" fillId="4" borderId="1" xfId="1" applyNumberFormat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164" fontId="11" fillId="0" borderId="0" xfId="2" applyNumberFormat="1" applyFont="1" applyFill="1" applyBorder="1" applyAlignment="1">
      <alignment vertical="center"/>
    </xf>
    <xf numFmtId="164" fontId="11" fillId="0" borderId="0" xfId="1" applyNumberFormat="1" applyFont="1" applyFill="1" applyBorder="1" applyAlignment="1">
      <alignment vertical="center"/>
    </xf>
    <xf numFmtId="10" fontId="11" fillId="0" borderId="0" xfId="3" applyNumberFormat="1" applyFont="1" applyFill="1" applyBorder="1" applyAlignment="1">
      <alignment vertical="center"/>
    </xf>
    <xf numFmtId="164" fontId="2" fillId="0" borderId="0" xfId="1" applyNumberFormat="1" applyFont="1" applyFill="1" applyBorder="1" applyAlignment="1">
      <alignment vertical="center"/>
    </xf>
    <xf numFmtId="164" fontId="2" fillId="0" borderId="0" xfId="2" applyNumberFormat="1" applyFont="1" applyFill="1" applyBorder="1" applyAlignment="1">
      <alignment vertical="center"/>
    </xf>
    <xf numFmtId="9" fontId="2" fillId="0" borderId="0" xfId="3" applyFont="1" applyFill="1" applyBorder="1" applyAlignment="1">
      <alignment vertical="center"/>
    </xf>
  </cellXfs>
  <cellStyles count="4">
    <cellStyle name="Millares 2" xfId="2"/>
    <cellStyle name="Normal" xfId="0" builtinId="0"/>
    <cellStyle name="Normal 2" xfId="1"/>
    <cellStyle name="Porcentaje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400051</xdr:colOff>
      <xdr:row>0</xdr:row>
      <xdr:rowOff>0</xdr:rowOff>
    </xdr:from>
    <xdr:to>
      <xdr:col>0</xdr:col>
      <xdr:colOff>2524125</xdr:colOff>
      <xdr:row>5</xdr:row>
      <xdr:rowOff>178205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0051" y="0"/>
          <a:ext cx="2124074" cy="131168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.camontano\Documents\2016\WEB%20SIC\EPA%20-%20MARZ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.camontano\Documents\2016\PRESUPUESTO\INFORMES\EJECU%20AGREGADA%20PENDIEN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JECUCIÓN WEB"/>
      <sheetName val="EPA-SIIF"/>
      <sheetName val="DINÁMICA BASE"/>
      <sheetName val="BALANCE EPA"/>
      <sheetName val="BAL. APROP. POR CUENTA"/>
      <sheetName val="BAL. APROP. POR RECURSO"/>
    </sheetNames>
    <sheetDataSet>
      <sheetData sheetId="0"/>
      <sheetData sheetId="1"/>
      <sheetData sheetId="2">
        <row r="4">
          <cell r="A4" t="str">
            <v>CONTRIBUCIONES INHERENTES A LA NOMINA SECTOR PRIVADO Y PUBLICO</v>
          </cell>
          <cell r="B4">
            <v>10757100000</v>
          </cell>
          <cell r="C4">
            <v>10757100000</v>
          </cell>
          <cell r="D4">
            <v>10757100000</v>
          </cell>
          <cell r="E4">
            <v>1615874174</v>
          </cell>
          <cell r="F4">
            <v>1573017203</v>
          </cell>
          <cell r="G4">
            <v>1573017203</v>
          </cell>
          <cell r="H4">
            <v>0</v>
          </cell>
        </row>
        <row r="5">
          <cell r="A5" t="str">
            <v>HORAS EXTRAS, DIAS FESTIVOS E INDEMNIZACION POR VACACIONES</v>
          </cell>
          <cell r="B5">
            <v>310400000</v>
          </cell>
          <cell r="C5">
            <v>310400000</v>
          </cell>
          <cell r="D5">
            <v>310400000</v>
          </cell>
          <cell r="E5">
            <v>75301544</v>
          </cell>
          <cell r="F5">
            <v>75301544</v>
          </cell>
          <cell r="G5">
            <v>75301544</v>
          </cell>
          <cell r="H5">
            <v>0</v>
          </cell>
        </row>
        <row r="6">
          <cell r="A6" t="str">
            <v>OTROS</v>
          </cell>
          <cell r="B6">
            <v>20469400000</v>
          </cell>
          <cell r="C6">
            <v>20469400000</v>
          </cell>
          <cell r="D6">
            <v>20469400000</v>
          </cell>
          <cell r="E6">
            <v>3472553570</v>
          </cell>
          <cell r="F6">
            <v>3472553570</v>
          </cell>
          <cell r="G6">
            <v>3472553570</v>
          </cell>
          <cell r="H6">
            <v>0</v>
          </cell>
        </row>
        <row r="7">
          <cell r="A7" t="str">
            <v>OTROS GASTOS PERSONALES - PREVIO CONCEPTO DGPPN</v>
          </cell>
          <cell r="B7">
            <v>2185800000</v>
          </cell>
          <cell r="C7">
            <v>2185800000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2185800000</v>
          </cell>
        </row>
        <row r="8">
          <cell r="A8" t="str">
            <v>PRIMA TECNICA</v>
          </cell>
          <cell r="B8">
            <v>769300000</v>
          </cell>
          <cell r="C8">
            <v>769300000</v>
          </cell>
          <cell r="D8">
            <v>769300000</v>
          </cell>
          <cell r="E8">
            <v>211004085</v>
          </cell>
          <cell r="F8">
            <v>211004085</v>
          </cell>
          <cell r="G8">
            <v>211004085</v>
          </cell>
          <cell r="H8">
            <v>0</v>
          </cell>
        </row>
        <row r="9">
          <cell r="A9" t="str">
            <v>SERVICIOS PERSONALES INDIRECTOS</v>
          </cell>
          <cell r="B9">
            <v>513906000</v>
          </cell>
          <cell r="C9">
            <v>513906000</v>
          </cell>
          <cell r="D9">
            <v>436203000</v>
          </cell>
          <cell r="E9">
            <v>424539267</v>
          </cell>
          <cell r="F9">
            <v>58649667</v>
          </cell>
          <cell r="G9">
            <v>58649667</v>
          </cell>
          <cell r="H9">
            <v>25695300</v>
          </cell>
        </row>
        <row r="10">
          <cell r="A10" t="str">
            <v>SUELDOS DE PERSONAL DE NOMINA</v>
          </cell>
          <cell r="B10">
            <v>15180000000</v>
          </cell>
          <cell r="C10">
            <v>15180000000</v>
          </cell>
          <cell r="D10">
            <v>15180000000</v>
          </cell>
          <cell r="E10">
            <v>3808777802</v>
          </cell>
          <cell r="F10">
            <v>3751636079</v>
          </cell>
          <cell r="G10">
            <v>3751636079</v>
          </cell>
          <cell r="H10">
            <v>0</v>
          </cell>
        </row>
        <row r="11">
          <cell r="A11" t="str">
            <v>2</v>
          </cell>
          <cell r="B11">
            <v>11878277000</v>
          </cell>
          <cell r="C11">
            <v>11838267000</v>
          </cell>
          <cell r="D11">
            <v>10299178193</v>
          </cell>
          <cell r="E11">
            <v>8657757674.7700005</v>
          </cell>
          <cell r="F11">
            <v>1244081974</v>
          </cell>
          <cell r="G11">
            <v>1240682762</v>
          </cell>
          <cell r="H11">
            <v>607583850</v>
          </cell>
        </row>
        <row r="12">
          <cell r="A12" t="str">
            <v>ADQUISICION DE BIENES Y SERVICIOS</v>
          </cell>
          <cell r="B12">
            <v>11828277000</v>
          </cell>
          <cell r="C12">
            <v>11788267000</v>
          </cell>
          <cell r="D12">
            <v>10298607193</v>
          </cell>
          <cell r="E12">
            <v>8657186674.7700005</v>
          </cell>
          <cell r="F12">
            <v>1243520974</v>
          </cell>
          <cell r="G12">
            <v>1240121762</v>
          </cell>
          <cell r="H12">
            <v>607583850</v>
          </cell>
        </row>
        <row r="13">
          <cell r="A13" t="str">
            <v>IMPUESTOS Y MULTAS</v>
          </cell>
          <cell r="B13">
            <v>50000000</v>
          </cell>
          <cell r="C13">
            <v>50000000</v>
          </cell>
          <cell r="D13">
            <v>571000</v>
          </cell>
          <cell r="E13">
            <v>571000</v>
          </cell>
          <cell r="F13">
            <v>561000</v>
          </cell>
          <cell r="G13">
            <v>561000</v>
          </cell>
          <cell r="H13">
            <v>0</v>
          </cell>
        </row>
        <row r="14">
          <cell r="A14" t="str">
            <v>3</v>
          </cell>
          <cell r="B14">
            <v>1480700000</v>
          </cell>
          <cell r="C14">
            <v>1520710000</v>
          </cell>
          <cell r="D14">
            <v>1048803884</v>
          </cell>
          <cell r="E14">
            <v>284285314.28999996</v>
          </cell>
          <cell r="F14">
            <v>267328878.03999999</v>
          </cell>
          <cell r="G14">
            <v>267328878.03999999</v>
          </cell>
          <cell r="H14">
            <v>0</v>
          </cell>
        </row>
        <row r="15">
          <cell r="A15" t="str">
            <v>APORTE PREVISION SOCIAL SERVICIOS MEDICOS</v>
          </cell>
          <cell r="B15">
            <v>570100000</v>
          </cell>
          <cell r="C15">
            <v>570100000</v>
          </cell>
          <cell r="D15">
            <v>570000000</v>
          </cell>
          <cell r="E15">
            <v>150319260</v>
          </cell>
          <cell r="F15">
            <v>150319260</v>
          </cell>
          <cell r="G15">
            <v>150319260</v>
          </cell>
          <cell r="H15">
            <v>0</v>
          </cell>
        </row>
        <row r="16">
          <cell r="A16" t="str">
            <v>CONVENCION DEL METRO - OFICINA INTERNACIONAL DE PESAS Y MEDIDAS - BIPM. LEY 1512 DE 2012</v>
          </cell>
          <cell r="B16">
            <v>161700000</v>
          </cell>
          <cell r="C16">
            <v>161700000</v>
          </cell>
          <cell r="D16">
            <v>644223</v>
          </cell>
          <cell r="E16">
            <v>644223</v>
          </cell>
          <cell r="F16">
            <v>0</v>
          </cell>
          <cell r="G16">
            <v>0</v>
          </cell>
          <cell r="H16">
            <v>0</v>
          </cell>
        </row>
        <row r="17">
          <cell r="A17" t="str">
            <v>CUOTA DE AUDITAJE CONTRANAL</v>
          </cell>
          <cell r="B17">
            <v>176100000</v>
          </cell>
          <cell r="C17">
            <v>176100000</v>
          </cell>
          <cell r="D17">
            <v>701594</v>
          </cell>
          <cell r="E17">
            <v>701594</v>
          </cell>
          <cell r="F17">
            <v>0</v>
          </cell>
          <cell r="G17">
            <v>0</v>
          </cell>
          <cell r="H17">
            <v>0</v>
          </cell>
        </row>
        <row r="18">
          <cell r="A18" t="str">
            <v>MESADAS PENSIONALES</v>
          </cell>
          <cell r="B18">
            <v>329800000</v>
          </cell>
          <cell r="C18">
            <v>329800000</v>
          </cell>
          <cell r="D18">
            <v>329800000</v>
          </cell>
          <cell r="E18">
            <v>64672214.289999999</v>
          </cell>
          <cell r="F18">
            <v>64513874.039999999</v>
          </cell>
          <cell r="G18">
            <v>64513874.039999999</v>
          </cell>
          <cell r="H18">
            <v>0</v>
          </cell>
        </row>
        <row r="19">
          <cell r="A19" t="str">
            <v>ORGANIZACION PARA LA COOPERACION Y EL DESARROLLO ECONOMICO OCDE-ARTICULO 47 LEY 1450 DE 2011</v>
          </cell>
          <cell r="B19">
            <v>65300000</v>
          </cell>
          <cell r="C19">
            <v>65300000</v>
          </cell>
          <cell r="D19">
            <v>260159</v>
          </cell>
          <cell r="E19">
            <v>260159</v>
          </cell>
          <cell r="F19">
            <v>0</v>
          </cell>
          <cell r="G19">
            <v>0</v>
          </cell>
          <cell r="H19">
            <v>0</v>
          </cell>
        </row>
        <row r="20">
          <cell r="A20" t="str">
            <v>PROGRAMA DE SALUD OCUPACIONAL</v>
          </cell>
          <cell r="B20">
            <v>0</v>
          </cell>
          <cell r="C20">
            <v>40010000</v>
          </cell>
          <cell r="D20">
            <v>40000000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</row>
        <row r="21">
          <cell r="A21" t="str">
            <v>SENTENCIAS Y CONCILIACIONES</v>
          </cell>
          <cell r="B21">
            <v>177700000</v>
          </cell>
          <cell r="C21">
            <v>177700000</v>
          </cell>
          <cell r="D21">
            <v>107397908</v>
          </cell>
          <cell r="E21">
            <v>67687864</v>
          </cell>
          <cell r="F21">
            <v>52495744</v>
          </cell>
          <cell r="G21">
            <v>52495744</v>
          </cell>
          <cell r="H21">
            <v>0</v>
          </cell>
        </row>
        <row r="22">
          <cell r="A22" t="str">
            <v>C</v>
          </cell>
          <cell r="B22">
            <v>76950000000</v>
          </cell>
          <cell r="C22">
            <v>79868400000</v>
          </cell>
          <cell r="D22">
            <v>57014226858.169998</v>
          </cell>
          <cell r="E22">
            <v>49979098222.980003</v>
          </cell>
          <cell r="F22">
            <v>6746401639.3999996</v>
          </cell>
          <cell r="G22">
            <v>6734584143.3999996</v>
          </cell>
          <cell r="H22">
            <v>9500000000</v>
          </cell>
        </row>
        <row r="23">
          <cell r="A23" t="str">
            <v>123</v>
          </cell>
          <cell r="B23">
            <v>419000000</v>
          </cell>
          <cell r="C23">
            <v>419000000</v>
          </cell>
          <cell r="D23">
            <v>334647000</v>
          </cell>
          <cell r="E23">
            <v>83800</v>
          </cell>
          <cell r="F23">
            <v>0</v>
          </cell>
          <cell r="G23">
            <v>0</v>
          </cell>
          <cell r="H23">
            <v>51500000</v>
          </cell>
        </row>
        <row r="24">
          <cell r="A24" t="str">
            <v>ADECUACION,DOTACION Y MANTENIMIENTO SEDE SIC.</v>
          </cell>
          <cell r="B24">
            <v>419000000</v>
          </cell>
          <cell r="C24">
            <v>419000000</v>
          </cell>
          <cell r="D24">
            <v>334647000</v>
          </cell>
          <cell r="E24">
            <v>83800</v>
          </cell>
          <cell r="F24">
            <v>0</v>
          </cell>
          <cell r="G24">
            <v>0</v>
          </cell>
          <cell r="H24">
            <v>51500000</v>
          </cell>
        </row>
        <row r="25">
          <cell r="A25" t="str">
            <v>520</v>
          </cell>
          <cell r="B25">
            <v>76531000000</v>
          </cell>
          <cell r="C25">
            <v>79449400000</v>
          </cell>
          <cell r="D25">
            <v>56679579858.169998</v>
          </cell>
          <cell r="E25">
            <v>49979014422.980003</v>
          </cell>
          <cell r="F25">
            <v>6746401639.3999996</v>
          </cell>
          <cell r="G25">
            <v>6734584143.3999996</v>
          </cell>
          <cell r="H25">
            <v>9448500000</v>
          </cell>
        </row>
        <row r="26">
          <cell r="A26" t="str">
            <v>DIFUSIÓN E INCREMENTO DE LOS NIVELES DE EFICIENCIA EN LA ATENCIÓN DE TRÁMITES Y SERVICIOS EN MATERIA JURISDICCIONAL A NIVEL NACIONAL</v>
          </cell>
          <cell r="B26">
            <v>1771000000</v>
          </cell>
          <cell r="C26">
            <v>1771000000</v>
          </cell>
          <cell r="D26">
            <v>959485666.66999996</v>
          </cell>
          <cell r="E26">
            <v>889522466.66999996</v>
          </cell>
          <cell r="F26">
            <v>213600000</v>
          </cell>
          <cell r="G26">
            <v>213600000</v>
          </cell>
          <cell r="H26">
            <v>280500000</v>
          </cell>
        </row>
        <row r="27">
          <cell r="A27" t="str">
            <v>DIVULGACIÓN Y FORTALECIMIENTO DE LAS FUNCIONES DE PROTECCIÓN DE LA COMPETENCIA A NIVEL NACIONAL</v>
          </cell>
          <cell r="B27">
            <v>3419000000</v>
          </cell>
          <cell r="C27">
            <v>3419000000</v>
          </cell>
          <cell r="D27">
            <v>2930625467</v>
          </cell>
          <cell r="E27">
            <v>2295138512</v>
          </cell>
          <cell r="F27">
            <v>270023881</v>
          </cell>
          <cell r="G27">
            <v>270023881</v>
          </cell>
          <cell r="H27">
            <v>276200000</v>
          </cell>
        </row>
        <row r="28">
          <cell r="A28" t="str">
            <v>FORTALECIMIENTO DE LA RED NACIONAL DE PROTECCIÓN AL CONSUMIDOR EN COLOMBIA</v>
          </cell>
          <cell r="B28">
            <v>22869000000</v>
          </cell>
          <cell r="C28">
            <v>22869000000</v>
          </cell>
          <cell r="D28">
            <v>16785772501.870001</v>
          </cell>
          <cell r="E28">
            <v>15323860050.200001</v>
          </cell>
          <cell r="F28">
            <v>2068849149.3299999</v>
          </cell>
          <cell r="G28">
            <v>2057031653.3299999</v>
          </cell>
          <cell r="H28">
            <v>1584500000</v>
          </cell>
        </row>
        <row r="29">
          <cell r="A29" t="str">
            <v>FORTALECIMIENTO DE LOS MECANISMOS PARA EJERCER CONTROL Y VIGILANCIA A LAS CÁMARAS DE COMERCIO Y COMERCIANTES A NIVEL NACIONAL</v>
          </cell>
          <cell r="B29">
            <v>1066000000</v>
          </cell>
          <cell r="C29">
            <v>1066000000</v>
          </cell>
          <cell r="D29">
            <v>895786970</v>
          </cell>
          <cell r="E29">
            <v>589452025</v>
          </cell>
          <cell r="F29">
            <v>39360671</v>
          </cell>
          <cell r="G29">
            <v>39360671</v>
          </cell>
          <cell r="H29">
            <v>170000000</v>
          </cell>
        </row>
        <row r="30">
          <cell r="A30" t="str">
            <v>FORTALECIMIENTO DEL CONTROL Y VIGILANCIA DE LA REGLAMENTACIÓN TÉCNICA, METROLÓGICA, DE HIDROCARBUROS Y PRECIOS EN EL TERRITORIO NACIONAL</v>
          </cell>
          <cell r="B30">
            <v>3551000000</v>
          </cell>
          <cell r="C30">
            <v>3551000000</v>
          </cell>
          <cell r="D30">
            <v>3241771000</v>
          </cell>
          <cell r="E30">
            <v>2957051954</v>
          </cell>
          <cell r="F30">
            <v>446466850</v>
          </cell>
          <cell r="G30">
            <v>446466850</v>
          </cell>
          <cell r="H30">
            <v>22260000</v>
          </cell>
        </row>
        <row r="31">
          <cell r="A31" t="str">
            <v>FORTALECIMIENTO DEL ESQUEMA DE CONTROL, VIGILANCIA Y DIVULGACIÓN DE LOS DERECHOS DEL CONSUMIDOR A NIVEL NACIONAL</v>
          </cell>
          <cell r="B31">
            <v>2412000000</v>
          </cell>
          <cell r="C31">
            <v>5330400000</v>
          </cell>
          <cell r="D31">
            <v>2181009705</v>
          </cell>
          <cell r="E31">
            <v>2036969144</v>
          </cell>
          <cell r="F31">
            <v>429781103</v>
          </cell>
          <cell r="G31">
            <v>429781103</v>
          </cell>
          <cell r="H31">
            <v>87711250</v>
          </cell>
        </row>
        <row r="32">
          <cell r="A32" t="str">
            <v>FORTALECIMIENTO RENOVACIÓN Y MANTENIMIENTO DE LAS TECNOLOGÍAS DE INFORMACIÓN Y DE LAS COMUNICACIONES DE LA SIC A NIVEL NACIONAL</v>
          </cell>
          <cell r="B32">
            <v>19139000000</v>
          </cell>
          <cell r="C32">
            <v>19139000000</v>
          </cell>
          <cell r="D32">
            <v>12309138814.360001</v>
          </cell>
          <cell r="E32">
            <v>9376149165.4799995</v>
          </cell>
          <cell r="F32">
            <v>1182890895</v>
          </cell>
          <cell r="G32">
            <v>1182890895</v>
          </cell>
          <cell r="H32">
            <v>4570567150</v>
          </cell>
        </row>
        <row r="33">
          <cell r="A33" t="str">
            <v>FORTALECIMIENTO Y MODERNIZACIÓN DEL SISTEMA DE ATENCIÓN AL CIUDADANO DE LA SIC A NIVEL NACIONAL</v>
          </cell>
          <cell r="B33">
            <v>14849000000</v>
          </cell>
          <cell r="C33">
            <v>14849000000</v>
          </cell>
          <cell r="D33">
            <v>11103703202.27</v>
          </cell>
          <cell r="E33">
            <v>10917840274.629999</v>
          </cell>
          <cell r="F33">
            <v>1602055444.74</v>
          </cell>
          <cell r="G33">
            <v>1602055444.74</v>
          </cell>
          <cell r="H33">
            <v>1565000000</v>
          </cell>
        </row>
        <row r="34">
          <cell r="A34" t="str">
            <v>IMPLEMENTACIÓN Y FORTALECIMIENTO DE LA SUPERVISIÓN A LA ACTIVIDAD DE ADMINISTRACIÓN DE DATOS PERSONALES EN EL ÁMBITO NACIONAL</v>
          </cell>
          <cell r="B34">
            <v>779000000</v>
          </cell>
          <cell r="C34">
            <v>779000000</v>
          </cell>
          <cell r="D34">
            <v>744943331</v>
          </cell>
          <cell r="E34">
            <v>584771631</v>
          </cell>
          <cell r="F34">
            <v>71040665.329999998</v>
          </cell>
          <cell r="G34">
            <v>71040665.329999998</v>
          </cell>
          <cell r="H34">
            <v>30000000</v>
          </cell>
        </row>
        <row r="35">
          <cell r="A35" t="str">
            <v>INCREMENTO DEL USO DEL SISTEMA DE PROPIEDAD INDUSTRIAL Y DE LA EFICIENCIA Y CALIDAD EN LOS PROCESOS DE LOS TRÁMITES Y SERVICIOS DE PROPIEDAD INDUSTRIAL A NIVEL NACIONAL</v>
          </cell>
          <cell r="B35">
            <v>6676000000</v>
          </cell>
          <cell r="C35">
            <v>6676000000</v>
          </cell>
          <cell r="D35">
            <v>5527343200</v>
          </cell>
          <cell r="E35">
            <v>5008259200</v>
          </cell>
          <cell r="F35">
            <v>422332980</v>
          </cell>
          <cell r="G35">
            <v>422332980</v>
          </cell>
          <cell r="H35">
            <v>861761600</v>
          </cell>
        </row>
      </sheetData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ER-METAS"/>
      <sheetName val="Hoja1"/>
      <sheetName val="REP_EPG034_EjecucionPresupuesta"/>
      <sheetName val="BASE INFORME"/>
      <sheetName val="CONSOL CUENTA"/>
      <sheetName val="APROPIACIÓN"/>
      <sheetName val="EJECU"/>
      <sheetName val="METAS-SIC"/>
    </sheetNames>
    <sheetDataSet>
      <sheetData sheetId="0"/>
      <sheetData sheetId="1"/>
      <sheetData sheetId="2">
        <row r="32">
          <cell r="P32">
            <v>140494883000</v>
          </cell>
          <cell r="S32">
            <v>140494883000</v>
          </cell>
          <cell r="U32">
            <v>109011553434.08</v>
          </cell>
          <cell r="W32">
            <v>52683715194.550003</v>
          </cell>
          <cell r="X32">
            <v>4921250239.1999998</v>
          </cell>
          <cell r="Z32">
            <v>4272373041.46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0"/>
  <sheetViews>
    <sheetView tabSelected="1" zoomScaleNormal="100" workbookViewId="0">
      <pane xSplit="1" ySplit="7" topLeftCell="B8" activePane="bottomRight" state="frozen"/>
      <selection pane="topRight" activeCell="B1" sqref="B1"/>
      <selection pane="bottomLeft" activeCell="A2" sqref="A2"/>
      <selection pane="bottomRight" activeCell="A7" sqref="A7"/>
    </sheetView>
  </sheetViews>
  <sheetFormatPr baseColWidth="10" defaultRowHeight="15" x14ac:dyDescent="0.25"/>
  <cols>
    <col min="1" max="1" width="45.140625" style="5" customWidth="1"/>
    <col min="2" max="2" width="24.5703125" style="33" bestFit="1" customWidth="1"/>
    <col min="3" max="3" width="23.28515625" style="5" bestFit="1" customWidth="1"/>
    <col min="4" max="4" width="22" style="5" bestFit="1" customWidth="1"/>
    <col min="5" max="5" width="19.5703125" style="5" customWidth="1"/>
    <col min="6" max="6" width="20.5703125" style="34" bestFit="1" customWidth="1"/>
    <col min="7" max="7" width="16.7109375" style="5" bestFit="1" customWidth="1"/>
    <col min="8" max="8" width="23.28515625" style="34" bestFit="1" customWidth="1"/>
    <col min="9" max="9" width="20.5703125" style="34" bestFit="1" customWidth="1"/>
    <col min="10" max="10" width="21.85546875" style="34" customWidth="1"/>
    <col min="11" max="11" width="11.7109375" style="35" bestFit="1" customWidth="1"/>
    <col min="12" max="12" width="23.28515625" style="34" bestFit="1" customWidth="1"/>
    <col min="13" max="13" width="22.42578125" style="35" customWidth="1"/>
    <col min="14" max="14" width="23.28515625" style="34" bestFit="1" customWidth="1"/>
    <col min="15" max="15" width="13.85546875" style="35" customWidth="1"/>
    <col min="16" max="16384" width="11.42578125" style="5"/>
  </cols>
  <sheetData>
    <row r="1" spans="1:15" ht="29.25" customHeight="1" x14ac:dyDescent="0.25">
      <c r="A1" s="1"/>
      <c r="B1" s="2" t="s">
        <v>0</v>
      </c>
      <c r="C1" s="1"/>
      <c r="D1" s="1"/>
      <c r="E1" s="1"/>
      <c r="F1" s="3"/>
      <c r="G1" s="1"/>
      <c r="H1" s="3"/>
      <c r="I1" s="3"/>
      <c r="J1" s="3"/>
      <c r="K1" s="4"/>
      <c r="L1" s="3"/>
      <c r="M1" s="4"/>
      <c r="N1" s="3"/>
      <c r="O1" s="4"/>
    </row>
    <row r="2" spans="1:15" x14ac:dyDescent="0.25">
      <c r="A2" s="1"/>
      <c r="B2" s="1"/>
      <c r="C2" s="1"/>
      <c r="D2" s="1"/>
      <c r="E2" s="1"/>
      <c r="F2" s="3"/>
      <c r="G2" s="1"/>
      <c r="H2" s="3"/>
      <c r="I2" s="3"/>
      <c r="J2" s="3"/>
      <c r="K2" s="4"/>
      <c r="L2" s="3"/>
      <c r="M2" s="4"/>
      <c r="N2" s="3"/>
      <c r="O2" s="4"/>
    </row>
    <row r="3" spans="1:15" x14ac:dyDescent="0.25">
      <c r="A3" s="1"/>
      <c r="B3" s="6" t="s">
        <v>1</v>
      </c>
      <c r="C3" s="1"/>
      <c r="D3" s="1"/>
      <c r="E3" s="1"/>
      <c r="F3" s="3"/>
      <c r="G3" s="1"/>
      <c r="H3" s="3"/>
      <c r="I3" s="3"/>
      <c r="J3" s="3"/>
      <c r="K3" s="4"/>
      <c r="L3" s="3"/>
      <c r="M3" s="4"/>
      <c r="N3" s="3"/>
      <c r="O3" s="4"/>
    </row>
    <row r="4" spans="1:15" x14ac:dyDescent="0.25">
      <c r="A4" s="1"/>
      <c r="B4" s="7" t="s">
        <v>50</v>
      </c>
      <c r="C4" s="1"/>
      <c r="D4" s="1"/>
      <c r="E4" s="1"/>
      <c r="F4" s="3"/>
      <c r="G4" s="1"/>
      <c r="H4" s="3"/>
      <c r="I4" s="3"/>
      <c r="J4" s="3"/>
      <c r="K4" s="4"/>
      <c r="L4" s="3"/>
      <c r="M4" s="4"/>
      <c r="N4" s="3"/>
      <c r="O4" s="4"/>
    </row>
    <row r="5" spans="1:15" x14ac:dyDescent="0.25">
      <c r="A5" s="1"/>
      <c r="B5" s="6" t="s">
        <v>2</v>
      </c>
      <c r="C5" s="1"/>
      <c r="D5" s="1"/>
      <c r="E5" s="1"/>
      <c r="F5" s="3"/>
      <c r="G5" s="1"/>
      <c r="H5" s="3"/>
      <c r="I5" s="3"/>
      <c r="J5" s="3"/>
      <c r="K5" s="4"/>
      <c r="L5" s="3"/>
      <c r="M5" s="4"/>
      <c r="N5" s="3"/>
      <c r="O5" s="4"/>
    </row>
    <row r="6" spans="1:15" x14ac:dyDescent="0.25">
      <c r="A6" s="1"/>
      <c r="B6" s="8"/>
      <c r="C6" s="1"/>
      <c r="D6" s="1"/>
      <c r="E6" s="1"/>
      <c r="F6" s="3"/>
      <c r="G6" s="1"/>
      <c r="H6" s="3"/>
      <c r="I6" s="3"/>
      <c r="J6" s="3"/>
      <c r="K6" s="4"/>
      <c r="L6" s="3"/>
      <c r="M6" s="4"/>
      <c r="N6" s="3"/>
      <c r="O6" s="4"/>
    </row>
    <row r="7" spans="1:15" ht="45" x14ac:dyDescent="0.25">
      <c r="A7" s="9" t="s">
        <v>3</v>
      </c>
      <c r="B7" s="10" t="s">
        <v>4</v>
      </c>
      <c r="C7" s="10" t="s">
        <v>5</v>
      </c>
      <c r="D7" s="10" t="s">
        <v>6</v>
      </c>
      <c r="E7" s="11" t="s">
        <v>7</v>
      </c>
      <c r="F7" s="10" t="s">
        <v>8</v>
      </c>
      <c r="G7" s="12" t="s">
        <v>9</v>
      </c>
      <c r="H7" s="10" t="s">
        <v>10</v>
      </c>
      <c r="I7" s="10" t="s">
        <v>11</v>
      </c>
      <c r="J7" s="13" t="s">
        <v>12</v>
      </c>
      <c r="K7" s="14" t="s">
        <v>13</v>
      </c>
      <c r="L7" s="13" t="s">
        <v>14</v>
      </c>
      <c r="M7" s="14" t="s">
        <v>15</v>
      </c>
      <c r="N7" s="13" t="s">
        <v>16</v>
      </c>
      <c r="O7" s="14" t="s">
        <v>17</v>
      </c>
    </row>
    <row r="8" spans="1:15" s="18" customFormat="1" ht="15.75" x14ac:dyDescent="0.25">
      <c r="A8" s="15" t="s">
        <v>18</v>
      </c>
      <c r="B8" s="16">
        <f>B9+B17+B20</f>
        <v>63544883000</v>
      </c>
      <c r="C8" s="16">
        <f>C9+C17+C20</f>
        <v>63504873000</v>
      </c>
      <c r="D8" s="16">
        <f t="shared" ref="D8:F8" si="0">D9+D17+D20</f>
        <v>18550093431.060001</v>
      </c>
      <c r="E8" s="17">
        <f t="shared" ref="E8:E9" si="1">+D8/C8</f>
        <v>0.29210503942051819</v>
      </c>
      <c r="F8" s="16">
        <f t="shared" si="0"/>
        <v>10653573000.040001</v>
      </c>
      <c r="G8" s="17">
        <f t="shared" ref="G8:G9" si="2">+F8/C8</f>
        <v>0.16775992922684849</v>
      </c>
      <c r="H8" s="16">
        <f t="shared" ref="H8:N8" si="3">H9+H17+H20</f>
        <v>59230385077</v>
      </c>
      <c r="I8" s="16">
        <f t="shared" si="3"/>
        <v>10650173788.040001</v>
      </c>
      <c r="J8" s="16">
        <f t="shared" si="3"/>
        <v>4274487923</v>
      </c>
      <c r="K8" s="17">
        <f t="shared" ref="K8:K9" si="4">+J8/C8</f>
        <v>6.7309605091250238E-2</v>
      </c>
      <c r="L8" s="16">
        <f t="shared" si="3"/>
        <v>44954779568.939995</v>
      </c>
      <c r="M8" s="17">
        <f t="shared" ref="M8:M9" si="5">+L8/C8</f>
        <v>0.70789496057948176</v>
      </c>
      <c r="N8" s="16">
        <f t="shared" si="3"/>
        <v>52851299999.959999</v>
      </c>
      <c r="O8" s="17">
        <f t="shared" ref="O8:O9" si="6">+N8/C8</f>
        <v>0.83224007077315154</v>
      </c>
    </row>
    <row r="9" spans="1:15" s="18" customFormat="1" ht="15.75" x14ac:dyDescent="0.25">
      <c r="A9" s="19" t="s">
        <v>19</v>
      </c>
      <c r="B9" s="20">
        <f>SUM(B10:B16)</f>
        <v>50185906000</v>
      </c>
      <c r="C9" s="20">
        <f>SUM(C10:C16)</f>
        <v>50185906000</v>
      </c>
      <c r="D9" s="20">
        <f t="shared" ref="D9:F9" si="7">SUM(D10:D16)</f>
        <v>9608050442</v>
      </c>
      <c r="E9" s="21">
        <f t="shared" si="1"/>
        <v>0.19144917782295293</v>
      </c>
      <c r="F9" s="20">
        <f t="shared" si="7"/>
        <v>9142162148</v>
      </c>
      <c r="G9" s="21">
        <f t="shared" si="2"/>
        <v>0.18216592817911867</v>
      </c>
      <c r="H9" s="20">
        <f t="shared" ref="H9:N9" si="8">SUM(H10:H16)</f>
        <v>47922403000</v>
      </c>
      <c r="I9" s="20">
        <f t="shared" si="8"/>
        <v>9142162148</v>
      </c>
      <c r="J9" s="20">
        <f t="shared" si="8"/>
        <v>2263503000</v>
      </c>
      <c r="K9" s="21">
        <f t="shared" si="4"/>
        <v>4.5102363998370379E-2</v>
      </c>
      <c r="L9" s="20">
        <f t="shared" si="8"/>
        <v>40577855558</v>
      </c>
      <c r="M9" s="21">
        <f t="shared" si="5"/>
        <v>0.8085508221770471</v>
      </c>
      <c r="N9" s="20">
        <f t="shared" si="8"/>
        <v>41043743852</v>
      </c>
      <c r="O9" s="21">
        <f t="shared" si="6"/>
        <v>0.8178340718208813</v>
      </c>
    </row>
    <row r="10" spans="1:15" x14ac:dyDescent="0.25">
      <c r="A10" s="22" t="s">
        <v>20</v>
      </c>
      <c r="B10" s="23">
        <f>VLOOKUP(A10,'[1]DINÁMICA BASE'!$A$4:$H$35,2,0)</f>
        <v>15180000000</v>
      </c>
      <c r="C10" s="24">
        <f>VLOOKUP(A10,'[1]DINÁMICA BASE'!$A$4:$H$35,3,0)</f>
        <v>15180000000</v>
      </c>
      <c r="D10" s="24">
        <f>VLOOKUP(A10,'[1]DINÁMICA BASE'!$A$4:$H$35,5,0)</f>
        <v>3808777802</v>
      </c>
      <c r="E10" s="25">
        <f>+D10/C10</f>
        <v>0.25090762859025034</v>
      </c>
      <c r="F10" s="23">
        <f>VLOOKUP(A10,'[1]DINÁMICA BASE'!$A$4:$H$35,6,0)</f>
        <v>3751636079</v>
      </c>
      <c r="G10" s="25">
        <f>+F10/C10</f>
        <v>0.24714335171277999</v>
      </c>
      <c r="H10" s="23">
        <f>VLOOKUP(A10,'[1]DINÁMICA BASE'!$A$4:$H$35,4,0)</f>
        <v>15180000000</v>
      </c>
      <c r="I10" s="23">
        <f>VLOOKUP(A10,'[1]DINÁMICA BASE'!$A$4:$H$35,7,0)</f>
        <v>3751636079</v>
      </c>
      <c r="J10" s="23">
        <f>+C10-H10</f>
        <v>0</v>
      </c>
      <c r="K10" s="25">
        <f>+J10/C10</f>
        <v>0</v>
      </c>
      <c r="L10" s="23">
        <f>+C10-D10</f>
        <v>11371222198</v>
      </c>
      <c r="M10" s="25">
        <f>+L10/C10</f>
        <v>0.74909237140974971</v>
      </c>
      <c r="N10" s="23">
        <f>+C10-F10</f>
        <v>11428363921</v>
      </c>
      <c r="O10" s="25">
        <f>+N10/C10</f>
        <v>0.75285664828721999</v>
      </c>
    </row>
    <row r="11" spans="1:15" x14ac:dyDescent="0.25">
      <c r="A11" s="22" t="s">
        <v>21</v>
      </c>
      <c r="B11" s="23">
        <f>VLOOKUP(A11,'[1]DINÁMICA BASE'!$A$4:$H$35,2,0)</f>
        <v>769300000</v>
      </c>
      <c r="C11" s="24">
        <f>VLOOKUP(A11,'[1]DINÁMICA BASE'!$A$4:$H$35,3,0)</f>
        <v>769300000</v>
      </c>
      <c r="D11" s="24">
        <f>VLOOKUP(A11,'[1]DINÁMICA BASE'!$A$4:$H$35,5,0)</f>
        <v>211004085</v>
      </c>
      <c r="E11" s="25">
        <f t="shared" ref="E11:E39" si="9">D11/C11</f>
        <v>0.27428062524372804</v>
      </c>
      <c r="F11" s="23">
        <f>VLOOKUP(A11,'[1]DINÁMICA BASE'!$A$4:$H$35,6,0)</f>
        <v>211004085</v>
      </c>
      <c r="G11" s="25">
        <f t="shared" ref="G11:G39" si="10">+F11/C11</f>
        <v>0.27428062524372804</v>
      </c>
      <c r="H11" s="23">
        <f>VLOOKUP(A11,'[1]DINÁMICA BASE'!$A$4:$H$35,4,0)</f>
        <v>769300000</v>
      </c>
      <c r="I11" s="23">
        <f>VLOOKUP(A11,'[1]DINÁMICA BASE'!$A$4:$H$35,7,0)</f>
        <v>211004085</v>
      </c>
      <c r="J11" s="23">
        <f t="shared" ref="J11:J38" si="11">+C11-H11</f>
        <v>0</v>
      </c>
      <c r="K11" s="25">
        <f t="shared" ref="K11:K39" si="12">+J11/C11</f>
        <v>0</v>
      </c>
      <c r="L11" s="23">
        <f t="shared" ref="L11:L38" si="13">+C11-D11</f>
        <v>558295915</v>
      </c>
      <c r="M11" s="25">
        <f>+L11/C11</f>
        <v>0.72571937475627191</v>
      </c>
      <c r="N11" s="23">
        <f t="shared" ref="N11:N38" si="14">+C11-F11</f>
        <v>558295915</v>
      </c>
      <c r="O11" s="25">
        <f t="shared" ref="O11:O39" si="15">+N11/C11</f>
        <v>0.72571937475627191</v>
      </c>
    </row>
    <row r="12" spans="1:15" x14ac:dyDescent="0.25">
      <c r="A12" s="22" t="s">
        <v>22</v>
      </c>
      <c r="B12" s="23">
        <f>VLOOKUP(A12,'[1]DINÁMICA BASE'!$A$4:$H$35,2,0)</f>
        <v>20469400000</v>
      </c>
      <c r="C12" s="24">
        <f>VLOOKUP(A12,'[1]DINÁMICA BASE'!$A$4:$H$35,3,0)</f>
        <v>20469400000</v>
      </c>
      <c r="D12" s="24">
        <f>VLOOKUP(A12,'[1]DINÁMICA BASE'!$A$4:$H$35,5,0)</f>
        <v>3472553570</v>
      </c>
      <c r="E12" s="25">
        <f t="shared" si="9"/>
        <v>0.16964608488768601</v>
      </c>
      <c r="F12" s="23">
        <f>VLOOKUP(A12,'[1]DINÁMICA BASE'!$A$4:$H$35,6,0)</f>
        <v>3472553570</v>
      </c>
      <c r="G12" s="25">
        <f t="shared" si="10"/>
        <v>0.16964608488768601</v>
      </c>
      <c r="H12" s="23">
        <f>VLOOKUP(A12,'[1]DINÁMICA BASE'!$A$4:$H$35,4,0)</f>
        <v>20469400000</v>
      </c>
      <c r="I12" s="23">
        <f>VLOOKUP(A12,'[1]DINÁMICA BASE'!$A$4:$H$35,7,0)</f>
        <v>3472553570</v>
      </c>
      <c r="J12" s="23">
        <f t="shared" si="11"/>
        <v>0</v>
      </c>
      <c r="K12" s="25">
        <f t="shared" si="12"/>
        <v>0</v>
      </c>
      <c r="L12" s="23">
        <f t="shared" si="13"/>
        <v>16996846430</v>
      </c>
      <c r="M12" s="25">
        <f t="shared" ref="M12:M39" si="16">+L12/C12</f>
        <v>0.83035391511231404</v>
      </c>
      <c r="N12" s="23">
        <f t="shared" si="14"/>
        <v>16996846430</v>
      </c>
      <c r="O12" s="25">
        <f t="shared" si="15"/>
        <v>0.83035391511231404</v>
      </c>
    </row>
    <row r="13" spans="1:15" ht="28.5" x14ac:dyDescent="0.25">
      <c r="A13" s="22" t="s">
        <v>23</v>
      </c>
      <c r="B13" s="23">
        <f>VLOOKUP(A13,'[1]DINÁMICA BASE'!$A$4:$H$35,2,0)</f>
        <v>310400000</v>
      </c>
      <c r="C13" s="24">
        <f>VLOOKUP(A13,'[1]DINÁMICA BASE'!$A$4:$H$35,3,0)</f>
        <v>310400000</v>
      </c>
      <c r="D13" s="24">
        <f>VLOOKUP(A13,'[1]DINÁMICA BASE'!$A$4:$H$35,5,0)</f>
        <v>75301544</v>
      </c>
      <c r="E13" s="25">
        <f t="shared" si="9"/>
        <v>0.24259518041237113</v>
      </c>
      <c r="F13" s="23">
        <f>VLOOKUP(A13,'[1]DINÁMICA BASE'!$A$4:$H$35,6,0)</f>
        <v>75301544</v>
      </c>
      <c r="G13" s="25">
        <f t="shared" si="10"/>
        <v>0.24259518041237113</v>
      </c>
      <c r="H13" s="23">
        <f>VLOOKUP(A13,'[1]DINÁMICA BASE'!$A$4:$H$35,4,0)</f>
        <v>310400000</v>
      </c>
      <c r="I13" s="23">
        <f>VLOOKUP(A13,'[1]DINÁMICA BASE'!$A$4:$H$35,7,0)</f>
        <v>75301544</v>
      </c>
      <c r="J13" s="23">
        <f t="shared" si="11"/>
        <v>0</v>
      </c>
      <c r="K13" s="25">
        <f t="shared" si="12"/>
        <v>0</v>
      </c>
      <c r="L13" s="23">
        <f t="shared" si="13"/>
        <v>235098456</v>
      </c>
      <c r="M13" s="25">
        <f t="shared" si="16"/>
        <v>0.75740481958762884</v>
      </c>
      <c r="N13" s="23">
        <f t="shared" si="14"/>
        <v>235098456</v>
      </c>
      <c r="O13" s="25">
        <f t="shared" si="15"/>
        <v>0.75740481958762884</v>
      </c>
    </row>
    <row r="14" spans="1:15" ht="28.5" x14ac:dyDescent="0.25">
      <c r="A14" s="22" t="s">
        <v>24</v>
      </c>
      <c r="B14" s="23">
        <f>VLOOKUP(A14,'[1]DINÁMICA BASE'!$A$4:$H$35,2,0)</f>
        <v>2185800000</v>
      </c>
      <c r="C14" s="24">
        <f>VLOOKUP(A14,'[1]DINÁMICA BASE'!$A$4:$H$35,3,0)</f>
        <v>2185800000</v>
      </c>
      <c r="D14" s="24">
        <f>VLOOKUP(A14,'[1]DINÁMICA BASE'!$A$4:$H$35,5,0)</f>
        <v>0</v>
      </c>
      <c r="E14" s="25">
        <f t="shared" si="9"/>
        <v>0</v>
      </c>
      <c r="F14" s="23">
        <f>VLOOKUP(A14,'[1]DINÁMICA BASE'!$A$4:$H$35,6,0)</f>
        <v>0</v>
      </c>
      <c r="G14" s="25">
        <f t="shared" si="10"/>
        <v>0</v>
      </c>
      <c r="H14" s="23">
        <f>VLOOKUP(A14,'[1]DINÁMICA BASE'!$A$4:$H$35,4,0)</f>
        <v>0</v>
      </c>
      <c r="I14" s="23">
        <f>VLOOKUP(A14,'[1]DINÁMICA BASE'!$A$4:$H$35,7,0)</f>
        <v>0</v>
      </c>
      <c r="J14" s="23">
        <f t="shared" si="11"/>
        <v>2185800000</v>
      </c>
      <c r="K14" s="25">
        <f t="shared" si="12"/>
        <v>1</v>
      </c>
      <c r="L14" s="23">
        <f t="shared" si="13"/>
        <v>2185800000</v>
      </c>
      <c r="M14" s="25">
        <f t="shared" si="16"/>
        <v>1</v>
      </c>
      <c r="N14" s="23">
        <f t="shared" si="14"/>
        <v>2185800000</v>
      </c>
      <c r="O14" s="25">
        <f t="shared" si="15"/>
        <v>1</v>
      </c>
    </row>
    <row r="15" spans="1:15" x14ac:dyDescent="0.25">
      <c r="A15" s="22" t="s">
        <v>25</v>
      </c>
      <c r="B15" s="23">
        <f>VLOOKUP(A15,'[1]DINÁMICA BASE'!$A$4:$H$35,2,0)</f>
        <v>513906000</v>
      </c>
      <c r="C15" s="24">
        <f>VLOOKUP(A15,'[1]DINÁMICA BASE'!$A$4:$H$35,3,0)</f>
        <v>513906000</v>
      </c>
      <c r="D15" s="24">
        <f>VLOOKUP(A15,'[1]DINÁMICA BASE'!$A$4:$H$35,5,0)</f>
        <v>424539267</v>
      </c>
      <c r="E15" s="25">
        <f t="shared" si="9"/>
        <v>0.82610295851770554</v>
      </c>
      <c r="F15" s="23">
        <f>VLOOKUP(A15,'[1]DINÁMICA BASE'!$A$4:$H$35,6,0)</f>
        <v>58649667</v>
      </c>
      <c r="G15" s="25">
        <f t="shared" si="10"/>
        <v>0.11412528166629694</v>
      </c>
      <c r="H15" s="23">
        <f>VLOOKUP(A15,'[1]DINÁMICA BASE'!$A$4:$H$35,4,0)</f>
        <v>436203000</v>
      </c>
      <c r="I15" s="23">
        <f>VLOOKUP(A15,'[1]DINÁMICA BASE'!$A$4:$H$35,7,0)</f>
        <v>58649667</v>
      </c>
      <c r="J15" s="23">
        <f t="shared" si="11"/>
        <v>77703000</v>
      </c>
      <c r="K15" s="25">
        <f t="shared" si="12"/>
        <v>0.15120080325974011</v>
      </c>
      <c r="L15" s="23">
        <f t="shared" si="13"/>
        <v>89366733</v>
      </c>
      <c r="M15" s="25">
        <f t="shared" si="16"/>
        <v>0.17389704148229443</v>
      </c>
      <c r="N15" s="23">
        <f t="shared" si="14"/>
        <v>455256333</v>
      </c>
      <c r="O15" s="25">
        <f t="shared" si="15"/>
        <v>0.88587471833370302</v>
      </c>
    </row>
    <row r="16" spans="1:15" ht="43.5" customHeight="1" x14ac:dyDescent="0.25">
      <c r="A16" s="22" t="s">
        <v>26</v>
      </c>
      <c r="B16" s="23">
        <f>VLOOKUP(A16,'[1]DINÁMICA BASE'!$A$4:$H$35,2,0)</f>
        <v>10757100000</v>
      </c>
      <c r="C16" s="24">
        <f>VLOOKUP(A16,'[1]DINÁMICA BASE'!$A$4:$H$35,3,0)</f>
        <v>10757100000</v>
      </c>
      <c r="D16" s="24">
        <f>VLOOKUP(A16,'[1]DINÁMICA BASE'!$A$4:$H$35,5,0)</f>
        <v>1615874174</v>
      </c>
      <c r="E16" s="25">
        <f t="shared" si="9"/>
        <v>0.15021466510490747</v>
      </c>
      <c r="F16" s="23">
        <f>VLOOKUP(A16,'[1]DINÁMICA BASE'!$A$4:$H$35,6,0)</f>
        <v>1573017203</v>
      </c>
      <c r="G16" s="25">
        <f t="shared" si="10"/>
        <v>0.14623060146321964</v>
      </c>
      <c r="H16" s="23">
        <f>VLOOKUP(A16,'[1]DINÁMICA BASE'!$A$4:$H$35,4,0)</f>
        <v>10757100000</v>
      </c>
      <c r="I16" s="23">
        <f>VLOOKUP(A16,'[1]DINÁMICA BASE'!$A$4:$H$35,7,0)</f>
        <v>1573017203</v>
      </c>
      <c r="J16" s="23">
        <f t="shared" si="11"/>
        <v>0</v>
      </c>
      <c r="K16" s="25">
        <f t="shared" si="12"/>
        <v>0</v>
      </c>
      <c r="L16" s="23">
        <f t="shared" si="13"/>
        <v>9141225826</v>
      </c>
      <c r="M16" s="25">
        <f t="shared" si="16"/>
        <v>0.84978533489509256</v>
      </c>
      <c r="N16" s="23">
        <f t="shared" si="14"/>
        <v>9184082797</v>
      </c>
      <c r="O16" s="25">
        <f t="shared" si="15"/>
        <v>0.85376939853678036</v>
      </c>
    </row>
    <row r="17" spans="1:15" s="18" customFormat="1" ht="15" customHeight="1" x14ac:dyDescent="0.25">
      <c r="A17" s="19" t="s">
        <v>27</v>
      </c>
      <c r="B17" s="20">
        <f>SUM(B18:B19)</f>
        <v>11878277000</v>
      </c>
      <c r="C17" s="20">
        <f t="shared" ref="C17:F17" si="17">SUM(C18:C19)</f>
        <v>11838267000</v>
      </c>
      <c r="D17" s="20">
        <f t="shared" si="17"/>
        <v>8657757674.7700005</v>
      </c>
      <c r="E17" s="21">
        <f t="shared" si="9"/>
        <v>0.73133657779217176</v>
      </c>
      <c r="F17" s="20">
        <f t="shared" si="17"/>
        <v>1244081974</v>
      </c>
      <c r="G17" s="21">
        <f t="shared" si="10"/>
        <v>0.10508987286737155</v>
      </c>
      <c r="H17" s="20">
        <f t="shared" ref="H17:N17" si="18">SUM(H18:H19)</f>
        <v>10299178193</v>
      </c>
      <c r="I17" s="20">
        <f t="shared" si="18"/>
        <v>1240682762</v>
      </c>
      <c r="J17" s="20">
        <f t="shared" si="18"/>
        <v>1539088807</v>
      </c>
      <c r="K17" s="21">
        <f t="shared" si="12"/>
        <v>0.13000963798164039</v>
      </c>
      <c r="L17" s="20">
        <f t="shared" si="18"/>
        <v>3180509325.2299995</v>
      </c>
      <c r="M17" s="21">
        <f t="shared" si="16"/>
        <v>0.26866342220782818</v>
      </c>
      <c r="N17" s="20">
        <f t="shared" si="18"/>
        <v>10594185026</v>
      </c>
      <c r="O17" s="21">
        <f t="shared" si="15"/>
        <v>0.89491012713262841</v>
      </c>
    </row>
    <row r="18" spans="1:15" x14ac:dyDescent="0.25">
      <c r="A18" s="22" t="s">
        <v>28</v>
      </c>
      <c r="B18" s="23">
        <f>VLOOKUP(A18,'[1]DINÁMICA BASE'!$A$4:$H$35,2,0)</f>
        <v>50000000</v>
      </c>
      <c r="C18" s="24">
        <f>VLOOKUP(A18,'[1]DINÁMICA BASE'!$A$4:$H$35,3,0)</f>
        <v>50000000</v>
      </c>
      <c r="D18" s="24">
        <f>VLOOKUP(A18,'[1]DINÁMICA BASE'!$A$4:$H$35,5,0)</f>
        <v>571000</v>
      </c>
      <c r="E18" s="25">
        <f t="shared" si="9"/>
        <v>1.142E-2</v>
      </c>
      <c r="F18" s="23">
        <f>VLOOKUP(A18,'[1]DINÁMICA BASE'!$A$4:$H$35,6,0)</f>
        <v>561000</v>
      </c>
      <c r="G18" s="25">
        <f t="shared" si="10"/>
        <v>1.1220000000000001E-2</v>
      </c>
      <c r="H18" s="23">
        <f>VLOOKUP(A18,'[1]DINÁMICA BASE'!$A$4:$H$35,4,0)</f>
        <v>571000</v>
      </c>
      <c r="I18" s="23">
        <f>VLOOKUP(A18,'[1]DINÁMICA BASE'!$A$4:$H$35,7,0)</f>
        <v>561000</v>
      </c>
      <c r="J18" s="23">
        <f t="shared" si="11"/>
        <v>49429000</v>
      </c>
      <c r="K18" s="25">
        <f t="shared" si="12"/>
        <v>0.98858000000000001</v>
      </c>
      <c r="L18" s="23">
        <f t="shared" si="13"/>
        <v>49429000</v>
      </c>
      <c r="M18" s="25">
        <f t="shared" si="16"/>
        <v>0.98858000000000001</v>
      </c>
      <c r="N18" s="23">
        <f t="shared" si="14"/>
        <v>49439000</v>
      </c>
      <c r="O18" s="25">
        <f t="shared" si="15"/>
        <v>0.98877999999999999</v>
      </c>
    </row>
    <row r="19" spans="1:15" x14ac:dyDescent="0.25">
      <c r="A19" s="22" t="s">
        <v>29</v>
      </c>
      <c r="B19" s="23">
        <f>VLOOKUP(A19,'[1]DINÁMICA BASE'!$A$4:$H$35,2,0)</f>
        <v>11828277000</v>
      </c>
      <c r="C19" s="24">
        <f>VLOOKUP(A19,'[1]DINÁMICA BASE'!$A$4:$H$35,3,0)</f>
        <v>11788267000</v>
      </c>
      <c r="D19" s="24">
        <f>VLOOKUP(A19,'[1]DINÁMICA BASE'!$A$4:$H$35,5,0)</f>
        <v>8657186674.7700005</v>
      </c>
      <c r="E19" s="25">
        <f t="shared" si="9"/>
        <v>0.73439010795819271</v>
      </c>
      <c r="F19" s="23">
        <f>VLOOKUP(A19,'[1]DINÁMICA BASE'!$A$4:$H$35,6,0)</f>
        <v>1243520974</v>
      </c>
      <c r="G19" s="25">
        <f t="shared" si="10"/>
        <v>0.10548802245486974</v>
      </c>
      <c r="H19" s="23">
        <f>VLOOKUP(A19,'[1]DINÁMICA BASE'!$A$4:$H$35,4,0)</f>
        <v>10298607193</v>
      </c>
      <c r="I19" s="23">
        <f>VLOOKUP(A19,'[1]DINÁMICA BASE'!$A$4:$H$35,7,0)</f>
        <v>1240121762</v>
      </c>
      <c r="J19" s="23">
        <f t="shared" si="11"/>
        <v>1489659807</v>
      </c>
      <c r="K19" s="25">
        <f t="shared" si="12"/>
        <v>0.12636800701918272</v>
      </c>
      <c r="L19" s="23">
        <f t="shared" si="13"/>
        <v>3131080325.2299995</v>
      </c>
      <c r="M19" s="25">
        <f t="shared" si="16"/>
        <v>0.26560989204180729</v>
      </c>
      <c r="N19" s="23">
        <f t="shared" si="14"/>
        <v>10544746026</v>
      </c>
      <c r="O19" s="25">
        <f t="shared" si="15"/>
        <v>0.89451197754513023</v>
      </c>
    </row>
    <row r="20" spans="1:15" s="18" customFormat="1" ht="15.75" x14ac:dyDescent="0.25">
      <c r="A20" s="19" t="s">
        <v>30</v>
      </c>
      <c r="B20" s="20">
        <f>SUM(B21:B26)</f>
        <v>1480700000</v>
      </c>
      <c r="C20" s="20">
        <f t="shared" ref="C20:F20" si="19">SUM(C21:C26)</f>
        <v>1480700000</v>
      </c>
      <c r="D20" s="20">
        <f t="shared" si="19"/>
        <v>284285314.28999996</v>
      </c>
      <c r="E20" s="21">
        <f t="shared" si="9"/>
        <v>0.19199386390896195</v>
      </c>
      <c r="F20" s="20">
        <f t="shared" si="19"/>
        <v>267328878.03999999</v>
      </c>
      <c r="G20" s="21">
        <f t="shared" si="10"/>
        <v>0.18054222870264064</v>
      </c>
      <c r="H20" s="20">
        <f t="shared" ref="H20:N20" si="20">SUM(H21:H26)</f>
        <v>1008803884</v>
      </c>
      <c r="I20" s="20">
        <f t="shared" si="20"/>
        <v>267328878.03999999</v>
      </c>
      <c r="J20" s="20">
        <f t="shared" si="20"/>
        <v>471896116</v>
      </c>
      <c r="K20" s="21">
        <f t="shared" si="12"/>
        <v>0.31869799149051126</v>
      </c>
      <c r="L20" s="20">
        <f t="shared" si="20"/>
        <v>1196414685.71</v>
      </c>
      <c r="M20" s="21">
        <f t="shared" si="16"/>
        <v>0.808006136091038</v>
      </c>
      <c r="N20" s="20">
        <f t="shared" si="20"/>
        <v>1213371121.96</v>
      </c>
      <c r="O20" s="21">
        <f t="shared" si="15"/>
        <v>0.81945777129735942</v>
      </c>
    </row>
    <row r="21" spans="1:15" x14ac:dyDescent="0.25">
      <c r="A21" s="22" t="s">
        <v>31</v>
      </c>
      <c r="B21" s="23">
        <f>VLOOKUP(A21,'[1]DINÁMICA BASE'!$A$4:$H$35,2,0)</f>
        <v>176100000</v>
      </c>
      <c r="C21" s="24">
        <f>VLOOKUP(A21,'[1]DINÁMICA BASE'!$A$4:$H$35,3,0)</f>
        <v>176100000</v>
      </c>
      <c r="D21" s="24">
        <f>VLOOKUP(A21,'[1]DINÁMICA BASE'!$A$4:$H$35,5,0)</f>
        <v>701594</v>
      </c>
      <c r="E21" s="25">
        <f t="shared" si="9"/>
        <v>3.9840658716638272E-3</v>
      </c>
      <c r="F21" s="23">
        <f>VLOOKUP(A21,'[1]DINÁMICA BASE'!$A$4:$H$35,6,0)</f>
        <v>0</v>
      </c>
      <c r="G21" s="25">
        <f t="shared" si="10"/>
        <v>0</v>
      </c>
      <c r="H21" s="23">
        <f>VLOOKUP(A21,'[1]DINÁMICA BASE'!$A$4:$H$35,4,0)</f>
        <v>701594</v>
      </c>
      <c r="I21" s="23">
        <f>VLOOKUP(A21,'[1]DINÁMICA BASE'!$A$4:$H$35,7,0)</f>
        <v>0</v>
      </c>
      <c r="J21" s="23">
        <f t="shared" si="11"/>
        <v>175398406</v>
      </c>
      <c r="K21" s="25">
        <f t="shared" si="12"/>
        <v>0.99601593412833622</v>
      </c>
      <c r="L21" s="23">
        <f t="shared" si="13"/>
        <v>175398406</v>
      </c>
      <c r="M21" s="25">
        <f t="shared" si="16"/>
        <v>0.99601593412833622</v>
      </c>
      <c r="N21" s="23">
        <f t="shared" si="14"/>
        <v>176100000</v>
      </c>
      <c r="O21" s="25">
        <f t="shared" si="15"/>
        <v>1</v>
      </c>
    </row>
    <row r="22" spans="1:15" ht="42.75" x14ac:dyDescent="0.25">
      <c r="A22" s="22" t="s">
        <v>32</v>
      </c>
      <c r="B22" s="23">
        <f>VLOOKUP(A22,'[1]DINÁMICA BASE'!$A$4:$H$35,2,0)</f>
        <v>65300000</v>
      </c>
      <c r="C22" s="24">
        <f>VLOOKUP(A22,'[1]DINÁMICA BASE'!$A$4:$H$35,3,0)</f>
        <v>65300000</v>
      </c>
      <c r="D22" s="24">
        <f>VLOOKUP(A22,'[1]DINÁMICA BASE'!$A$4:$H$35,5,0)</f>
        <v>260159</v>
      </c>
      <c r="E22" s="25">
        <f t="shared" si="9"/>
        <v>3.9840581929555894E-3</v>
      </c>
      <c r="F22" s="23">
        <f>VLOOKUP(A22,'[1]DINÁMICA BASE'!$A$4:$H$35,6,0)</f>
        <v>0</v>
      </c>
      <c r="G22" s="25">
        <f t="shared" si="10"/>
        <v>0</v>
      </c>
      <c r="H22" s="23">
        <f>VLOOKUP(A22,'[1]DINÁMICA BASE'!$A$4:$H$35,4,0)</f>
        <v>260159</v>
      </c>
      <c r="I22" s="23">
        <f>VLOOKUP(A22,'[1]DINÁMICA BASE'!$A$4:$H$35,7,0)</f>
        <v>0</v>
      </c>
      <c r="J22" s="23">
        <f t="shared" si="11"/>
        <v>65039841</v>
      </c>
      <c r="K22" s="25">
        <f t="shared" si="12"/>
        <v>0.99601594180704445</v>
      </c>
      <c r="L22" s="23">
        <f t="shared" si="13"/>
        <v>65039841</v>
      </c>
      <c r="M22" s="25">
        <f t="shared" si="16"/>
        <v>0.99601594180704445</v>
      </c>
      <c r="N22" s="23">
        <f t="shared" si="14"/>
        <v>65300000</v>
      </c>
      <c r="O22" s="25">
        <f t="shared" si="15"/>
        <v>1</v>
      </c>
    </row>
    <row r="23" spans="1:15" ht="42.75" x14ac:dyDescent="0.25">
      <c r="A23" s="22" t="s">
        <v>33</v>
      </c>
      <c r="B23" s="23">
        <f>VLOOKUP(A23,'[1]DINÁMICA BASE'!$A$4:$H$35,2,0)</f>
        <v>161700000</v>
      </c>
      <c r="C23" s="24">
        <f>VLOOKUP(A23,'[1]DINÁMICA BASE'!$A$4:$H$35,3,0)</f>
        <v>161700000</v>
      </c>
      <c r="D23" s="24">
        <f>VLOOKUP(A23,'[1]DINÁMICA BASE'!$A$4:$H$35,5,0)</f>
        <v>644223</v>
      </c>
      <c r="E23" s="25">
        <f t="shared" si="9"/>
        <v>3.9840630797773656E-3</v>
      </c>
      <c r="F23" s="23">
        <f>VLOOKUP(A23,'[1]DINÁMICA BASE'!$A$4:$H$35,6,0)</f>
        <v>0</v>
      </c>
      <c r="G23" s="25">
        <f t="shared" si="10"/>
        <v>0</v>
      </c>
      <c r="H23" s="23">
        <f>VLOOKUP(A23,'[1]DINÁMICA BASE'!$A$4:$H$35,4,0)</f>
        <v>644223</v>
      </c>
      <c r="I23" s="23">
        <f>VLOOKUP(A23,'[1]DINÁMICA BASE'!$A$4:$H$35,7,0)</f>
        <v>0</v>
      </c>
      <c r="J23" s="23">
        <f t="shared" si="11"/>
        <v>161055777</v>
      </c>
      <c r="K23" s="25">
        <f t="shared" si="12"/>
        <v>0.99601593692022261</v>
      </c>
      <c r="L23" s="23">
        <f t="shared" si="13"/>
        <v>161055777</v>
      </c>
      <c r="M23" s="25">
        <f t="shared" si="16"/>
        <v>0.99601593692022261</v>
      </c>
      <c r="N23" s="23">
        <f t="shared" si="14"/>
        <v>161700000</v>
      </c>
      <c r="O23" s="25">
        <f t="shared" si="15"/>
        <v>1</v>
      </c>
    </row>
    <row r="24" spans="1:15" x14ac:dyDescent="0.25">
      <c r="A24" s="22" t="s">
        <v>34</v>
      </c>
      <c r="B24" s="23">
        <f>VLOOKUP(A24,'[1]DINÁMICA BASE'!$A$4:$H$35,2,0)</f>
        <v>329800000</v>
      </c>
      <c r="C24" s="24">
        <f>VLOOKUP(A24,'[1]DINÁMICA BASE'!$A$4:$H$35,3,0)</f>
        <v>329800000</v>
      </c>
      <c r="D24" s="24">
        <f>VLOOKUP(A24,'[1]DINÁMICA BASE'!$A$4:$H$35,5,0)</f>
        <v>64672214.289999999</v>
      </c>
      <c r="E24" s="25">
        <f t="shared" si="9"/>
        <v>0.19609525254699817</v>
      </c>
      <c r="F24" s="23">
        <f>VLOOKUP(A24,'[1]DINÁMICA BASE'!$A$4:$H$35,6,0)</f>
        <v>64513874.039999999</v>
      </c>
      <c r="G24" s="25">
        <f t="shared" si="10"/>
        <v>0.19561514263189811</v>
      </c>
      <c r="H24" s="23">
        <f>VLOOKUP(A24,'[1]DINÁMICA BASE'!$A$4:$H$35,4,0)</f>
        <v>329800000</v>
      </c>
      <c r="I24" s="23">
        <f>VLOOKUP(A24,'[1]DINÁMICA BASE'!$A$4:$H$35,7,0)</f>
        <v>64513874.039999999</v>
      </c>
      <c r="J24" s="23">
        <f t="shared" si="11"/>
        <v>0</v>
      </c>
      <c r="K24" s="25">
        <f t="shared" si="12"/>
        <v>0</v>
      </c>
      <c r="L24" s="23">
        <f t="shared" si="13"/>
        <v>265127785.71000001</v>
      </c>
      <c r="M24" s="25">
        <f t="shared" si="16"/>
        <v>0.80390474745300189</v>
      </c>
      <c r="N24" s="23">
        <f t="shared" si="14"/>
        <v>265286125.96000001</v>
      </c>
      <c r="O24" s="25">
        <f t="shared" si="15"/>
        <v>0.80438485736810195</v>
      </c>
    </row>
    <row r="25" spans="1:15" ht="28.5" x14ac:dyDescent="0.25">
      <c r="A25" s="22" t="s">
        <v>35</v>
      </c>
      <c r="B25" s="23">
        <f>VLOOKUP(A25,'[1]DINÁMICA BASE'!$A$4:$H$35,2,0)</f>
        <v>570100000</v>
      </c>
      <c r="C25" s="24">
        <f>VLOOKUP(A25,'[1]DINÁMICA BASE'!$A$4:$H$35,3,0)</f>
        <v>570100000</v>
      </c>
      <c r="D25" s="24">
        <f>VLOOKUP(A25,'[1]DINÁMICA BASE'!$A$4:$H$35,5,0)</f>
        <v>150319260</v>
      </c>
      <c r="E25" s="25">
        <f t="shared" si="9"/>
        <v>0.26367174179968428</v>
      </c>
      <c r="F25" s="23">
        <f>VLOOKUP(A25,'[1]DINÁMICA BASE'!$A$4:$H$35,6,0)</f>
        <v>150319260</v>
      </c>
      <c r="G25" s="25">
        <f t="shared" si="10"/>
        <v>0.26367174179968428</v>
      </c>
      <c r="H25" s="23">
        <f>VLOOKUP(A25,'[1]DINÁMICA BASE'!$A$4:$H$35,4,0)</f>
        <v>570000000</v>
      </c>
      <c r="I25" s="23">
        <f>VLOOKUP(A25,'[1]DINÁMICA BASE'!$A$4:$H$35,7,0)</f>
        <v>150319260</v>
      </c>
      <c r="J25" s="23">
        <f t="shared" si="11"/>
        <v>100000</v>
      </c>
      <c r="K25" s="25">
        <f t="shared" si="12"/>
        <v>1.7540782318891423E-4</v>
      </c>
      <c r="L25" s="23">
        <f t="shared" si="13"/>
        <v>419780740</v>
      </c>
      <c r="M25" s="25">
        <f t="shared" si="16"/>
        <v>0.73632825820031578</v>
      </c>
      <c r="N25" s="23">
        <f t="shared" si="14"/>
        <v>419780740</v>
      </c>
      <c r="O25" s="25">
        <f t="shared" si="15"/>
        <v>0.73632825820031578</v>
      </c>
    </row>
    <row r="26" spans="1:15" x14ac:dyDescent="0.25">
      <c r="A26" s="22" t="s">
        <v>36</v>
      </c>
      <c r="B26" s="23">
        <f>VLOOKUP(A26,'[1]DINÁMICA BASE'!$A$4:$H$35,2,0)</f>
        <v>177700000</v>
      </c>
      <c r="C26" s="24">
        <f>VLOOKUP(A26,'[1]DINÁMICA BASE'!$A$4:$H$35,3,0)</f>
        <v>177700000</v>
      </c>
      <c r="D26" s="24">
        <f>VLOOKUP(A26,'[1]DINÁMICA BASE'!$A$4:$H$35,5,0)</f>
        <v>67687864</v>
      </c>
      <c r="E26" s="25">
        <f t="shared" si="9"/>
        <v>0.38091088351153629</v>
      </c>
      <c r="F26" s="23">
        <f>VLOOKUP(A26,'[1]DINÁMICA BASE'!$A$4:$H$35,6,0)</f>
        <v>52495744</v>
      </c>
      <c r="G26" s="25">
        <f t="shared" si="10"/>
        <v>0.29541780528981432</v>
      </c>
      <c r="H26" s="23">
        <f>VLOOKUP(A26,'[1]DINÁMICA BASE'!$A$4:$H$35,4,0)</f>
        <v>107397908</v>
      </c>
      <c r="I26" s="23">
        <f>VLOOKUP(A26,'[1]DINÁMICA BASE'!$A$4:$H$35,7,0)</f>
        <v>52495744</v>
      </c>
      <c r="J26" s="23">
        <f t="shared" si="11"/>
        <v>70302092</v>
      </c>
      <c r="K26" s="25">
        <f t="shared" si="12"/>
        <v>0.39562235227912212</v>
      </c>
      <c r="L26" s="23">
        <f t="shared" si="13"/>
        <v>110012136</v>
      </c>
      <c r="M26" s="25">
        <f t="shared" si="16"/>
        <v>0.61908911648846365</v>
      </c>
      <c r="N26" s="23">
        <f t="shared" si="14"/>
        <v>125204256</v>
      </c>
      <c r="O26" s="25">
        <f t="shared" si="15"/>
        <v>0.70458219471018568</v>
      </c>
    </row>
    <row r="27" spans="1:15" s="18" customFormat="1" ht="15.75" customHeight="1" x14ac:dyDescent="0.25">
      <c r="A27" s="15" t="s">
        <v>37</v>
      </c>
      <c r="B27" s="16">
        <f>SUM(B28:B38)</f>
        <v>76950000000</v>
      </c>
      <c r="C27" s="16">
        <f t="shared" ref="C27:F27" si="21">SUM(C28:C38)</f>
        <v>79868400000</v>
      </c>
      <c r="D27" s="16">
        <f t="shared" si="21"/>
        <v>49979098222.979996</v>
      </c>
      <c r="E27" s="17">
        <f t="shared" si="9"/>
        <v>0.62576811633862695</v>
      </c>
      <c r="F27" s="16">
        <f t="shared" si="21"/>
        <v>6746401639.3999996</v>
      </c>
      <c r="G27" s="17">
        <f t="shared" si="10"/>
        <v>8.4468971951359981E-2</v>
      </c>
      <c r="H27" s="16">
        <f t="shared" ref="H27:N27" si="22">SUM(H28:H38)</f>
        <v>57014226858.169998</v>
      </c>
      <c r="I27" s="16">
        <f t="shared" si="22"/>
        <v>6734584143.3999996</v>
      </c>
      <c r="J27" s="16">
        <f t="shared" si="22"/>
        <v>22854173141.829998</v>
      </c>
      <c r="K27" s="17">
        <f t="shared" si="12"/>
        <v>0.28614787753141413</v>
      </c>
      <c r="L27" s="16">
        <f t="shared" si="22"/>
        <v>29889301777.020004</v>
      </c>
      <c r="M27" s="17">
        <f t="shared" si="16"/>
        <v>0.374231883661373</v>
      </c>
      <c r="N27" s="16">
        <f t="shared" si="22"/>
        <v>73121998360.599991</v>
      </c>
      <c r="O27" s="17">
        <f t="shared" si="15"/>
        <v>0.91553102804863995</v>
      </c>
    </row>
    <row r="28" spans="1:15" ht="28.5" x14ac:dyDescent="0.25">
      <c r="A28" s="22" t="s">
        <v>38</v>
      </c>
      <c r="B28" s="23">
        <f>VLOOKUP(A28,'[1]DINÁMICA BASE'!$A$4:$H$35,2,0)</f>
        <v>419000000</v>
      </c>
      <c r="C28" s="26">
        <f>VLOOKUP(A28,'[1]DINÁMICA BASE'!$A$4:$H$35,3,0)</f>
        <v>419000000</v>
      </c>
      <c r="D28" s="26">
        <f>VLOOKUP(A28,'[1]DINÁMICA BASE'!$A$4:$H$35,5,0)</f>
        <v>83800</v>
      </c>
      <c r="E28" s="25">
        <f t="shared" si="9"/>
        <v>2.0000000000000001E-4</v>
      </c>
      <c r="F28" s="23">
        <f>VLOOKUP(A28,'[1]DINÁMICA BASE'!$A$4:$H$35,6,0)</f>
        <v>0</v>
      </c>
      <c r="G28" s="25">
        <f t="shared" si="10"/>
        <v>0</v>
      </c>
      <c r="H28" s="23">
        <f>VLOOKUP(A28,'[1]DINÁMICA BASE'!$A$4:$H$35,4,0)</f>
        <v>334647000</v>
      </c>
      <c r="I28" s="23">
        <f>VLOOKUP(A28,'[1]DINÁMICA BASE'!$A$4:$H$35,7,0)</f>
        <v>0</v>
      </c>
      <c r="J28" s="23">
        <f t="shared" si="11"/>
        <v>84353000</v>
      </c>
      <c r="K28" s="25">
        <f t="shared" si="12"/>
        <v>0.2013198090692124</v>
      </c>
      <c r="L28" s="23">
        <f t="shared" si="13"/>
        <v>418916200</v>
      </c>
      <c r="M28" s="25">
        <f t="shared" si="16"/>
        <v>0.99980000000000002</v>
      </c>
      <c r="N28" s="23">
        <f t="shared" si="14"/>
        <v>419000000</v>
      </c>
      <c r="O28" s="25">
        <f t="shared" si="15"/>
        <v>1</v>
      </c>
    </row>
    <row r="29" spans="1:15" ht="57" x14ac:dyDescent="0.25">
      <c r="A29" s="22" t="s">
        <v>39</v>
      </c>
      <c r="B29" s="23">
        <f>VLOOKUP(A29,'[1]DINÁMICA BASE'!$A$4:$H$35,2,0)</f>
        <v>779000000</v>
      </c>
      <c r="C29" s="26">
        <f>VLOOKUP(A29,'[1]DINÁMICA BASE'!$A$4:$H$35,3,0)</f>
        <v>779000000</v>
      </c>
      <c r="D29" s="26">
        <f>VLOOKUP(A29,'[1]DINÁMICA BASE'!$A$4:$H$35,5,0)</f>
        <v>584771631</v>
      </c>
      <c r="E29" s="25">
        <f t="shared" si="9"/>
        <v>0.75066961617458283</v>
      </c>
      <c r="F29" s="23">
        <f>VLOOKUP(A29,'[1]DINÁMICA BASE'!$A$4:$H$35,6,0)</f>
        <v>71040665.329999998</v>
      </c>
      <c r="G29" s="25">
        <f t="shared" si="10"/>
        <v>9.1194692336328625E-2</v>
      </c>
      <c r="H29" s="23">
        <f>VLOOKUP(A29,'[1]DINÁMICA BASE'!$A$4:$H$35,4,0)</f>
        <v>744943331</v>
      </c>
      <c r="I29" s="23">
        <f>VLOOKUP(A29,'[1]DINÁMICA BASE'!$A$4:$H$35,7,0)</f>
        <v>71040665.329999998</v>
      </c>
      <c r="J29" s="23">
        <f t="shared" si="11"/>
        <v>34056669</v>
      </c>
      <c r="K29" s="25">
        <f t="shared" si="12"/>
        <v>4.3718445442875481E-2</v>
      </c>
      <c r="L29" s="23">
        <f t="shared" si="13"/>
        <v>194228369</v>
      </c>
      <c r="M29" s="25">
        <f t="shared" si="16"/>
        <v>0.2493303838254172</v>
      </c>
      <c r="N29" s="23">
        <f t="shared" si="14"/>
        <v>707959334.66999996</v>
      </c>
      <c r="O29" s="25">
        <f t="shared" si="15"/>
        <v>0.90880530766367129</v>
      </c>
    </row>
    <row r="30" spans="1:15" ht="57" x14ac:dyDescent="0.25">
      <c r="A30" s="22" t="s">
        <v>40</v>
      </c>
      <c r="B30" s="23">
        <f>VLOOKUP(A30,'[1]DINÁMICA BASE'!$A$4:$H$35,2,0)</f>
        <v>2412000000</v>
      </c>
      <c r="C30" s="26">
        <f>VLOOKUP(A30,'[1]DINÁMICA BASE'!$A$4:$H$35,3,0)</f>
        <v>5330400000</v>
      </c>
      <c r="D30" s="26">
        <f>VLOOKUP(A30,'[1]DINÁMICA BASE'!$A$4:$H$35,5,0)</f>
        <v>2036969144</v>
      </c>
      <c r="E30" s="25">
        <f t="shared" si="9"/>
        <v>0.38214189254089748</v>
      </c>
      <c r="F30" s="23">
        <f>VLOOKUP(A30,'[1]DINÁMICA BASE'!$A$4:$H$35,6,0)</f>
        <v>429781103</v>
      </c>
      <c r="G30" s="25">
        <f t="shared" si="10"/>
        <v>8.0628302378808345E-2</v>
      </c>
      <c r="H30" s="23">
        <f>VLOOKUP(A30,'[1]DINÁMICA BASE'!$A$4:$H$35,4,0)</f>
        <v>2181009705</v>
      </c>
      <c r="I30" s="23">
        <f>VLOOKUP(A30,'[1]DINÁMICA BASE'!$A$4:$H$35,7,0)</f>
        <v>429781103</v>
      </c>
      <c r="J30" s="23">
        <f t="shared" si="11"/>
        <v>3149390295</v>
      </c>
      <c r="K30" s="25">
        <f t="shared" si="12"/>
        <v>0.59083563991445298</v>
      </c>
      <c r="L30" s="23">
        <f t="shared" si="13"/>
        <v>3293430856</v>
      </c>
      <c r="M30" s="25">
        <f t="shared" si="16"/>
        <v>0.61785810745910252</v>
      </c>
      <c r="N30" s="23">
        <f t="shared" si="14"/>
        <v>4900618897</v>
      </c>
      <c r="O30" s="25">
        <f t="shared" si="15"/>
        <v>0.91937169762119164</v>
      </c>
    </row>
    <row r="31" spans="1:15" ht="71.25" x14ac:dyDescent="0.25">
      <c r="A31" s="22" t="s">
        <v>41</v>
      </c>
      <c r="B31" s="23">
        <f>VLOOKUP(A31,'[1]DINÁMICA BASE'!$A$4:$H$35,2,0)</f>
        <v>19139000000</v>
      </c>
      <c r="C31" s="26">
        <f>VLOOKUP(A31,'[1]DINÁMICA BASE'!$A$4:$H$35,3,0)</f>
        <v>19139000000</v>
      </c>
      <c r="D31" s="26">
        <f>VLOOKUP(A31,'[1]DINÁMICA BASE'!$A$4:$H$35,5,0)</f>
        <v>9376149165.4799995</v>
      </c>
      <c r="E31" s="25">
        <f t="shared" si="9"/>
        <v>0.48989754770259675</v>
      </c>
      <c r="F31" s="23">
        <f>VLOOKUP(A31,'[1]DINÁMICA BASE'!$A$4:$H$35,6,0)</f>
        <v>1182890895</v>
      </c>
      <c r="G31" s="25">
        <f t="shared" si="10"/>
        <v>6.1805261246669102E-2</v>
      </c>
      <c r="H31" s="23">
        <f>VLOOKUP(A31,'[1]DINÁMICA BASE'!$A$4:$H$35,4,0)</f>
        <v>12309138814.360001</v>
      </c>
      <c r="I31" s="23">
        <f>VLOOKUP(A31,'[1]DINÁMICA BASE'!$A$4:$H$35,7,0)</f>
        <v>1182890895</v>
      </c>
      <c r="J31" s="23">
        <f t="shared" si="11"/>
        <v>6829861185.6399994</v>
      </c>
      <c r="K31" s="25">
        <f t="shared" si="12"/>
        <v>0.35685569703955272</v>
      </c>
      <c r="L31" s="23">
        <f t="shared" si="13"/>
        <v>9762850834.5200005</v>
      </c>
      <c r="M31" s="25">
        <f t="shared" si="16"/>
        <v>0.51010245229740325</v>
      </c>
      <c r="N31" s="23">
        <f t="shared" si="14"/>
        <v>17956109105</v>
      </c>
      <c r="O31" s="25">
        <f t="shared" si="15"/>
        <v>0.93819473875333093</v>
      </c>
    </row>
    <row r="32" spans="1:15" ht="85.5" x14ac:dyDescent="0.25">
      <c r="A32" s="22" t="s">
        <v>42</v>
      </c>
      <c r="B32" s="23">
        <f>VLOOKUP(A32,'[1]DINÁMICA BASE'!$A$4:$H$35,2,0)</f>
        <v>6676000000</v>
      </c>
      <c r="C32" s="26">
        <f>VLOOKUP(A32,'[1]DINÁMICA BASE'!$A$4:$H$35,3,0)</f>
        <v>6676000000</v>
      </c>
      <c r="D32" s="26">
        <f>VLOOKUP(A32,'[1]DINÁMICA BASE'!$A$4:$H$35,5,0)</f>
        <v>5008259200</v>
      </c>
      <c r="E32" s="25">
        <f t="shared" si="9"/>
        <v>0.75018861593768726</v>
      </c>
      <c r="F32" s="23">
        <f>VLOOKUP(A32,'[1]DINÁMICA BASE'!$A$4:$H$35,6,0)</f>
        <v>422332980</v>
      </c>
      <c r="G32" s="25">
        <f t="shared" si="10"/>
        <v>6.3261381066506889E-2</v>
      </c>
      <c r="H32" s="23">
        <f>VLOOKUP(A32,'[1]DINÁMICA BASE'!$A$4:$H$35,4,0)</f>
        <v>5527343200</v>
      </c>
      <c r="I32" s="23">
        <f>VLOOKUP(A32,'[1]DINÁMICA BASE'!$A$4:$H$35,7,0)</f>
        <v>422332980</v>
      </c>
      <c r="J32" s="23">
        <f t="shared" si="11"/>
        <v>1148656800</v>
      </c>
      <c r="K32" s="25">
        <f t="shared" si="12"/>
        <v>0.17205763930497303</v>
      </c>
      <c r="L32" s="23">
        <f t="shared" si="13"/>
        <v>1667740800</v>
      </c>
      <c r="M32" s="25">
        <f t="shared" si="16"/>
        <v>0.24981138406231276</v>
      </c>
      <c r="N32" s="23">
        <f t="shared" si="14"/>
        <v>6253667020</v>
      </c>
      <c r="O32" s="25">
        <f t="shared" si="15"/>
        <v>0.93673861893349308</v>
      </c>
    </row>
    <row r="33" spans="1:15" ht="71.25" x14ac:dyDescent="0.25">
      <c r="A33" s="22" t="s">
        <v>43</v>
      </c>
      <c r="B33" s="23">
        <f>VLOOKUP(A33,'[1]DINÁMICA BASE'!$A$4:$H$35,2,0)</f>
        <v>3551000000</v>
      </c>
      <c r="C33" s="26">
        <f>VLOOKUP(A33,'[1]DINÁMICA BASE'!$A$4:$H$35,3,0)</f>
        <v>3551000000</v>
      </c>
      <c r="D33" s="26">
        <f>VLOOKUP(A33,'[1]DINÁMICA BASE'!$A$4:$H$35,5,0)</f>
        <v>2957051954</v>
      </c>
      <c r="E33" s="25">
        <f t="shared" si="9"/>
        <v>0.83273780737820335</v>
      </c>
      <c r="F33" s="23">
        <f>VLOOKUP(A33,'[1]DINÁMICA BASE'!$A$4:$H$35,6,0)</f>
        <v>446466850</v>
      </c>
      <c r="G33" s="25">
        <f t="shared" si="10"/>
        <v>0.12572989298789072</v>
      </c>
      <c r="H33" s="23">
        <f>VLOOKUP(A33,'[1]DINÁMICA BASE'!$A$4:$H$35,4,0)</f>
        <v>3241771000</v>
      </c>
      <c r="I33" s="23">
        <f>VLOOKUP(A33,'[1]DINÁMICA BASE'!$A$4:$H$35,7,0)</f>
        <v>446466850</v>
      </c>
      <c r="J33" s="23">
        <f t="shared" si="11"/>
        <v>309229000</v>
      </c>
      <c r="K33" s="25">
        <f t="shared" si="12"/>
        <v>8.7082230357645729E-2</v>
      </c>
      <c r="L33" s="23">
        <f t="shared" si="13"/>
        <v>593948046</v>
      </c>
      <c r="M33" s="25">
        <f t="shared" si="16"/>
        <v>0.16726219262179667</v>
      </c>
      <c r="N33" s="23">
        <f t="shared" si="14"/>
        <v>3104533150</v>
      </c>
      <c r="O33" s="25">
        <f t="shared" si="15"/>
        <v>0.87427010701210928</v>
      </c>
    </row>
    <row r="34" spans="1:15" ht="42.75" x14ac:dyDescent="0.25">
      <c r="A34" s="22" t="s">
        <v>44</v>
      </c>
      <c r="B34" s="23">
        <f>VLOOKUP(A34,'[1]DINÁMICA BASE'!$A$4:$H$35,2,0)</f>
        <v>3419000000</v>
      </c>
      <c r="C34" s="26">
        <f>VLOOKUP(A34,'[1]DINÁMICA BASE'!$A$4:$H$35,3,0)</f>
        <v>3419000000</v>
      </c>
      <c r="D34" s="26">
        <f>VLOOKUP(A34,'[1]DINÁMICA BASE'!$A$4:$H$35,5,0)</f>
        <v>2295138512</v>
      </c>
      <c r="E34" s="25">
        <f t="shared" si="9"/>
        <v>0.67128941561860189</v>
      </c>
      <c r="F34" s="23">
        <f>VLOOKUP(A34,'[1]DINÁMICA BASE'!$A$4:$H$35,6,0)</f>
        <v>270023881</v>
      </c>
      <c r="G34" s="25">
        <f t="shared" si="10"/>
        <v>7.8977443989470611E-2</v>
      </c>
      <c r="H34" s="23">
        <f>VLOOKUP(A34,'[1]DINÁMICA BASE'!$A$4:$H$35,4,0)</f>
        <v>2930625467</v>
      </c>
      <c r="I34" s="23">
        <f>VLOOKUP(A34,'[1]DINÁMICA BASE'!$A$4:$H$35,7,0)</f>
        <v>270023881</v>
      </c>
      <c r="J34" s="23">
        <f t="shared" si="11"/>
        <v>488374533</v>
      </c>
      <c r="K34" s="25">
        <f t="shared" si="12"/>
        <v>0.14284133752559228</v>
      </c>
      <c r="L34" s="23">
        <f t="shared" si="13"/>
        <v>1123861488</v>
      </c>
      <c r="M34" s="25">
        <f t="shared" si="16"/>
        <v>0.32871058438139805</v>
      </c>
      <c r="N34" s="23">
        <f t="shared" si="14"/>
        <v>3148976119</v>
      </c>
      <c r="O34" s="25">
        <f t="shared" si="15"/>
        <v>0.9210225560105294</v>
      </c>
    </row>
    <row r="35" spans="1:15" ht="42.75" x14ac:dyDescent="0.25">
      <c r="A35" s="22" t="s">
        <v>45</v>
      </c>
      <c r="B35" s="23">
        <f>VLOOKUP(A35,'[1]DINÁMICA BASE'!$A$4:$H$35,2,0)</f>
        <v>22869000000</v>
      </c>
      <c r="C35" s="26">
        <f>VLOOKUP(A35,'[1]DINÁMICA BASE'!$A$4:$H$35,3,0)</f>
        <v>22869000000</v>
      </c>
      <c r="D35" s="26">
        <f>VLOOKUP(A35,'[1]DINÁMICA BASE'!$A$4:$H$35,5,0)</f>
        <v>15323860050.200001</v>
      </c>
      <c r="E35" s="25">
        <f t="shared" si="9"/>
        <v>0.67007127772093233</v>
      </c>
      <c r="F35" s="23">
        <f>VLOOKUP(A35,'[1]DINÁMICA BASE'!$A$4:$H$35,6,0)</f>
        <v>2068849149.3299999</v>
      </c>
      <c r="G35" s="25">
        <f t="shared" si="10"/>
        <v>9.046522144956054E-2</v>
      </c>
      <c r="H35" s="23">
        <f>VLOOKUP(A35,'[1]DINÁMICA BASE'!$A$4:$H$35,4,0)</f>
        <v>16785772501.870001</v>
      </c>
      <c r="I35" s="23">
        <f>VLOOKUP(A35,'[1]DINÁMICA BASE'!$A$4:$H$35,7,0)</f>
        <v>2057031653.3299999</v>
      </c>
      <c r="J35" s="23">
        <f t="shared" si="11"/>
        <v>6083227498.1299992</v>
      </c>
      <c r="K35" s="25">
        <f t="shared" si="12"/>
        <v>0.2660032138759893</v>
      </c>
      <c r="L35" s="23">
        <f t="shared" si="13"/>
        <v>7545139949.7999992</v>
      </c>
      <c r="M35" s="25">
        <f t="shared" si="16"/>
        <v>0.32992872227906772</v>
      </c>
      <c r="N35" s="23">
        <f t="shared" si="14"/>
        <v>20800150850.669998</v>
      </c>
      <c r="O35" s="25">
        <f t="shared" si="15"/>
        <v>0.9095347785504394</v>
      </c>
    </row>
    <row r="36" spans="1:15" ht="57" x14ac:dyDescent="0.25">
      <c r="A36" s="22" t="s">
        <v>46</v>
      </c>
      <c r="B36" s="23">
        <f>VLOOKUP(A36,'[1]DINÁMICA BASE'!$A$4:$H$35,2,0)</f>
        <v>1771000000</v>
      </c>
      <c r="C36" s="26">
        <f>VLOOKUP(A36,'[1]DINÁMICA BASE'!$A$4:$H$35,3,0)</f>
        <v>1771000000</v>
      </c>
      <c r="D36" s="26">
        <f>VLOOKUP(A36,'[1]DINÁMICA BASE'!$A$4:$H$35,5,0)</f>
        <v>889522466.66999996</v>
      </c>
      <c r="E36" s="25">
        <f t="shared" si="9"/>
        <v>0.50227129682100502</v>
      </c>
      <c r="F36" s="23">
        <f>VLOOKUP(A36,'[1]DINÁMICA BASE'!$A$4:$H$35,6,0)</f>
        <v>213600000</v>
      </c>
      <c r="G36" s="25">
        <f t="shared" si="10"/>
        <v>0.12060982495765105</v>
      </c>
      <c r="H36" s="23">
        <f>VLOOKUP(A36,'[1]DINÁMICA BASE'!$A$4:$H$35,4,0)</f>
        <v>959485666.66999996</v>
      </c>
      <c r="I36" s="23">
        <f>VLOOKUP(A36,'[1]DINÁMICA BASE'!$A$4:$H$35,7,0)</f>
        <v>213600000</v>
      </c>
      <c r="J36" s="23">
        <f t="shared" si="11"/>
        <v>811514333.33000004</v>
      </c>
      <c r="K36" s="25">
        <f t="shared" si="12"/>
        <v>0.45822379070016944</v>
      </c>
      <c r="L36" s="23">
        <f t="shared" si="13"/>
        <v>881477533.33000004</v>
      </c>
      <c r="M36" s="25">
        <f t="shared" si="16"/>
        <v>0.49772870317899492</v>
      </c>
      <c r="N36" s="23">
        <f t="shared" si="14"/>
        <v>1557400000</v>
      </c>
      <c r="O36" s="25">
        <f t="shared" si="15"/>
        <v>0.87939017504234895</v>
      </c>
    </row>
    <row r="37" spans="1:15" ht="57" x14ac:dyDescent="0.25">
      <c r="A37" s="22" t="s">
        <v>47</v>
      </c>
      <c r="B37" s="23">
        <f>VLOOKUP(A37,'[1]DINÁMICA BASE'!$A$4:$H$35,2,0)</f>
        <v>1066000000</v>
      </c>
      <c r="C37" s="26">
        <f>VLOOKUP(A37,'[1]DINÁMICA BASE'!$A$4:$H$35,3,0)</f>
        <v>1066000000</v>
      </c>
      <c r="D37" s="26">
        <f>VLOOKUP(A37,'[1]DINÁMICA BASE'!$A$4:$H$35,5,0)</f>
        <v>589452025</v>
      </c>
      <c r="E37" s="25">
        <f t="shared" si="9"/>
        <v>0.55295687148217632</v>
      </c>
      <c r="F37" s="23">
        <f>VLOOKUP(A37,'[1]DINÁMICA BASE'!$A$4:$H$35,6,0)</f>
        <v>39360671</v>
      </c>
      <c r="G37" s="25">
        <f t="shared" si="10"/>
        <v>3.692370637898687E-2</v>
      </c>
      <c r="H37" s="23">
        <f>VLOOKUP(A37,'[1]DINÁMICA BASE'!$A$4:$H$35,4,0)</f>
        <v>895786970</v>
      </c>
      <c r="I37" s="23">
        <f>VLOOKUP(A37,'[1]DINÁMICA BASE'!$A$4:$H$35,7,0)</f>
        <v>39360671</v>
      </c>
      <c r="J37" s="23">
        <f t="shared" si="11"/>
        <v>170213030</v>
      </c>
      <c r="K37" s="25">
        <f t="shared" si="12"/>
        <v>0.15967451219512196</v>
      </c>
      <c r="L37" s="23">
        <f t="shared" si="13"/>
        <v>476547975</v>
      </c>
      <c r="M37" s="25">
        <f t="shared" si="16"/>
        <v>0.44704312851782363</v>
      </c>
      <c r="N37" s="23">
        <f t="shared" si="14"/>
        <v>1026639329</v>
      </c>
      <c r="O37" s="25">
        <f t="shared" si="15"/>
        <v>0.9630762936210131</v>
      </c>
    </row>
    <row r="38" spans="1:15" ht="42.75" x14ac:dyDescent="0.25">
      <c r="A38" s="22" t="s">
        <v>48</v>
      </c>
      <c r="B38" s="23">
        <f>VLOOKUP(A38,'[1]DINÁMICA BASE'!$A$4:$H$35,2,0)</f>
        <v>14849000000</v>
      </c>
      <c r="C38" s="26">
        <f>VLOOKUP(A38,'[1]DINÁMICA BASE'!$A$4:$H$35,3,0)</f>
        <v>14849000000</v>
      </c>
      <c r="D38" s="26">
        <f>VLOOKUP(A38,'[1]DINÁMICA BASE'!$A$4:$H$35,5,0)</f>
        <v>10917840274.629999</v>
      </c>
      <c r="E38" s="25">
        <f t="shared" si="9"/>
        <v>0.7352576115987608</v>
      </c>
      <c r="F38" s="23">
        <f>VLOOKUP(A38,'[1]DINÁMICA BASE'!$A$4:$H$35,6,0)</f>
        <v>1602055444.74</v>
      </c>
      <c r="G38" s="25">
        <f t="shared" si="10"/>
        <v>0.10788978683682403</v>
      </c>
      <c r="H38" s="23">
        <f>VLOOKUP(A38,'[1]DINÁMICA BASE'!$A$4:$H$35,4,0)</f>
        <v>11103703202.27</v>
      </c>
      <c r="I38" s="23">
        <f>VLOOKUP(A38,'[1]DINÁMICA BASE'!$A$4:$H$35,7,0)</f>
        <v>1602055444.74</v>
      </c>
      <c r="J38" s="23">
        <f t="shared" si="11"/>
        <v>3745296797.7299995</v>
      </c>
      <c r="K38" s="25">
        <f t="shared" si="12"/>
        <v>0.25222552345141086</v>
      </c>
      <c r="L38" s="23">
        <f t="shared" si="13"/>
        <v>3931159725.3700008</v>
      </c>
      <c r="M38" s="25">
        <f t="shared" si="16"/>
        <v>0.2647423884012392</v>
      </c>
      <c r="N38" s="23">
        <f t="shared" si="14"/>
        <v>13246944555.26</v>
      </c>
      <c r="O38" s="25">
        <f t="shared" si="15"/>
        <v>0.89211021316317596</v>
      </c>
    </row>
    <row r="39" spans="1:15" s="18" customFormat="1" ht="15.75" x14ac:dyDescent="0.25">
      <c r="A39" s="27" t="s">
        <v>49</v>
      </c>
      <c r="B39" s="28">
        <f>B8+B27</f>
        <v>140494883000</v>
      </c>
      <c r="C39" s="28">
        <f t="shared" ref="C39:N39" si="23">C8+C27</f>
        <v>143373273000</v>
      </c>
      <c r="D39" s="28">
        <f t="shared" si="23"/>
        <v>68529191654.039993</v>
      </c>
      <c r="E39" s="17">
        <f t="shared" si="9"/>
        <v>0.47797745158569405</v>
      </c>
      <c r="F39" s="28">
        <f t="shared" si="23"/>
        <v>17399974639.440002</v>
      </c>
      <c r="G39" s="17">
        <f t="shared" si="10"/>
        <v>0.12136135470269974</v>
      </c>
      <c r="H39" s="28">
        <f t="shared" si="23"/>
        <v>116244611935.17</v>
      </c>
      <c r="I39" s="28">
        <f t="shared" si="23"/>
        <v>17384757931.440002</v>
      </c>
      <c r="J39" s="28">
        <f t="shared" si="23"/>
        <v>27128661064.829998</v>
      </c>
      <c r="K39" s="17">
        <f t="shared" si="12"/>
        <v>0.18921700326134006</v>
      </c>
      <c r="L39" s="28">
        <f t="shared" si="23"/>
        <v>74844081345.959991</v>
      </c>
      <c r="M39" s="17">
        <f t="shared" si="16"/>
        <v>0.52202254841430584</v>
      </c>
      <c r="N39" s="28">
        <f t="shared" si="23"/>
        <v>125973298360.56</v>
      </c>
      <c r="O39" s="17">
        <f t="shared" si="15"/>
        <v>0.87863864529730029</v>
      </c>
    </row>
    <row r="40" spans="1:15" s="29" customFormat="1" x14ac:dyDescent="0.25">
      <c r="B40" s="30">
        <f>B39-[2]REP_EPG034_EjecucionPresupuesta!P32</f>
        <v>0</v>
      </c>
      <c r="C40" s="31">
        <f>C39-[2]REP_EPG034_EjecucionPresupuesta!S32</f>
        <v>2878390000</v>
      </c>
      <c r="D40" s="31">
        <f>D39-[2]REP_EPG034_EjecucionPresupuesta!W32</f>
        <v>15845476459.48999</v>
      </c>
      <c r="E40" s="32">
        <f>D39/C39</f>
        <v>0.47797745158569405</v>
      </c>
      <c r="F40" s="30">
        <f>F39-[2]REP_EPG034_EjecucionPresupuesta!X32</f>
        <v>12478724400.240002</v>
      </c>
      <c r="G40" s="32">
        <f>F39/C39</f>
        <v>0.12136135470269974</v>
      </c>
      <c r="H40" s="30">
        <f>H39-[2]REP_EPG034_EjecucionPresupuesta!U32</f>
        <v>7233058501.0899963</v>
      </c>
      <c r="I40" s="30">
        <f>I39-[2]REP_EPG034_EjecucionPresupuesta!Z32</f>
        <v>13112384889.980003</v>
      </c>
      <c r="J40" s="30">
        <f>C39-(H39+J39)</f>
        <v>0</v>
      </c>
      <c r="K40" s="32">
        <f>J39/C39</f>
        <v>0.18921700326134006</v>
      </c>
      <c r="L40" s="30">
        <f>C39-(D39+L39)</f>
        <v>0</v>
      </c>
      <c r="M40" s="32">
        <f>L39/C39</f>
        <v>0.52202254841430584</v>
      </c>
      <c r="N40" s="30">
        <f>C39-(F39+N39)</f>
        <v>0</v>
      </c>
      <c r="O40" s="32">
        <f>N39/C39</f>
        <v>0.87863864529730029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EJECUCIÓN WEB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Augusto Montaño Patarroyo</dc:creator>
  <cp:lastModifiedBy>John Vargas</cp:lastModifiedBy>
  <dcterms:created xsi:type="dcterms:W3CDTF">2016-04-26T16:22:35Z</dcterms:created>
  <dcterms:modified xsi:type="dcterms:W3CDTF">2016-04-26T16:45:49Z</dcterms:modified>
</cp:coreProperties>
</file>