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hn_Vargas\Documents\pagina web\Conozcanos\Gestion\Ejecucion\"/>
    </mc:Choice>
  </mc:AlternateContent>
  <bookViews>
    <workbookView xWindow="0" yWindow="0" windowWidth="28770" windowHeight="12360"/>
  </bookViews>
  <sheets>
    <sheet name="EJECUCIÓN WEB" sheetId="2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H38" i="2"/>
  <c r="G38" i="2"/>
  <c r="F38" i="2"/>
  <c r="D38" i="2"/>
  <c r="C38" i="2"/>
  <c r="B38" i="2"/>
  <c r="I37" i="2"/>
  <c r="H37" i="2"/>
  <c r="J37" i="2" s="1"/>
  <c r="K37" i="2" s="1"/>
  <c r="F37" i="2"/>
  <c r="G37" i="2" s="1"/>
  <c r="E37" i="2"/>
  <c r="D37" i="2"/>
  <c r="L37" i="2" s="1"/>
  <c r="M37" i="2" s="1"/>
  <c r="C37" i="2"/>
  <c r="B37" i="2"/>
  <c r="I36" i="2"/>
  <c r="H36" i="2"/>
  <c r="F36" i="2"/>
  <c r="D36" i="2"/>
  <c r="C36" i="2"/>
  <c r="B36" i="2"/>
  <c r="I35" i="2"/>
  <c r="H35" i="2"/>
  <c r="J35" i="2" s="1"/>
  <c r="K35" i="2" s="1"/>
  <c r="F35" i="2"/>
  <c r="G35" i="2" s="1"/>
  <c r="E35" i="2"/>
  <c r="D35" i="2"/>
  <c r="L35" i="2" s="1"/>
  <c r="M35" i="2" s="1"/>
  <c r="C35" i="2"/>
  <c r="B35" i="2"/>
  <c r="I34" i="2"/>
  <c r="H34" i="2"/>
  <c r="F34" i="2"/>
  <c r="D34" i="2"/>
  <c r="E34" i="2" s="1"/>
  <c r="C34" i="2"/>
  <c r="G34" i="2" s="1"/>
  <c r="B34" i="2"/>
  <c r="I33" i="2"/>
  <c r="I27" i="2" s="1"/>
  <c r="H33" i="2"/>
  <c r="J33" i="2" s="1"/>
  <c r="K33" i="2" s="1"/>
  <c r="F33" i="2"/>
  <c r="G33" i="2" s="1"/>
  <c r="E33" i="2"/>
  <c r="D33" i="2"/>
  <c r="L33" i="2" s="1"/>
  <c r="M33" i="2" s="1"/>
  <c r="C33" i="2"/>
  <c r="B33" i="2"/>
  <c r="I32" i="2"/>
  <c r="H32" i="2"/>
  <c r="F32" i="2"/>
  <c r="D32" i="2"/>
  <c r="C32" i="2"/>
  <c r="G32" i="2" s="1"/>
  <c r="B32" i="2"/>
  <c r="M31" i="2"/>
  <c r="I31" i="2"/>
  <c r="H31" i="2"/>
  <c r="J31" i="2" s="1"/>
  <c r="K31" i="2" s="1"/>
  <c r="F31" i="2"/>
  <c r="G31" i="2" s="1"/>
  <c r="E31" i="2"/>
  <c r="D31" i="2"/>
  <c r="L31" i="2" s="1"/>
  <c r="C31" i="2"/>
  <c r="B31" i="2"/>
  <c r="I30" i="2"/>
  <c r="H30" i="2"/>
  <c r="G30" i="2"/>
  <c r="F30" i="2"/>
  <c r="D30" i="2"/>
  <c r="C30" i="2"/>
  <c r="B30" i="2"/>
  <c r="I29" i="2"/>
  <c r="H29" i="2"/>
  <c r="J29" i="2" s="1"/>
  <c r="K29" i="2" s="1"/>
  <c r="F29" i="2"/>
  <c r="G29" i="2" s="1"/>
  <c r="E29" i="2"/>
  <c r="D29" i="2"/>
  <c r="L29" i="2" s="1"/>
  <c r="M29" i="2" s="1"/>
  <c r="C29" i="2"/>
  <c r="B29" i="2"/>
  <c r="I28" i="2"/>
  <c r="H28" i="2"/>
  <c r="F28" i="2"/>
  <c r="D28" i="2"/>
  <c r="C28" i="2"/>
  <c r="B28" i="2"/>
  <c r="H27" i="2"/>
  <c r="F27" i="2"/>
  <c r="D27" i="2"/>
  <c r="B27" i="2"/>
  <c r="I26" i="2"/>
  <c r="H26" i="2"/>
  <c r="F26" i="2"/>
  <c r="D26" i="2"/>
  <c r="C26" i="2"/>
  <c r="B26" i="2"/>
  <c r="L25" i="2"/>
  <c r="M25" i="2" s="1"/>
  <c r="I25" i="2"/>
  <c r="H25" i="2"/>
  <c r="J25" i="2" s="1"/>
  <c r="K25" i="2" s="1"/>
  <c r="F25" i="2"/>
  <c r="G25" i="2" s="1"/>
  <c r="D25" i="2"/>
  <c r="E25" i="2" s="1"/>
  <c r="C25" i="2"/>
  <c r="B25" i="2"/>
  <c r="I24" i="2"/>
  <c r="H24" i="2"/>
  <c r="G24" i="2"/>
  <c r="F24" i="2"/>
  <c r="D24" i="2"/>
  <c r="C24" i="2"/>
  <c r="J24" i="2" s="1"/>
  <c r="K24" i="2" s="1"/>
  <c r="B24" i="2"/>
  <c r="L23" i="2"/>
  <c r="M23" i="2" s="1"/>
  <c r="J23" i="2"/>
  <c r="K23" i="2" s="1"/>
  <c r="I23" i="2"/>
  <c r="H23" i="2"/>
  <c r="F23" i="2"/>
  <c r="G23" i="2" s="1"/>
  <c r="E23" i="2"/>
  <c r="D23" i="2"/>
  <c r="C23" i="2"/>
  <c r="B23" i="2"/>
  <c r="J22" i="2"/>
  <c r="K22" i="2" s="1"/>
  <c r="I22" i="2"/>
  <c r="H22" i="2"/>
  <c r="F22" i="2"/>
  <c r="F20" i="2" s="1"/>
  <c r="G20" i="2" s="1"/>
  <c r="D22" i="2"/>
  <c r="C22" i="2"/>
  <c r="N22" i="2" s="1"/>
  <c r="B22" i="2"/>
  <c r="N21" i="2"/>
  <c r="O21" i="2" s="1"/>
  <c r="J21" i="2"/>
  <c r="K21" i="2" s="1"/>
  <c r="I21" i="2"/>
  <c r="I20" i="2" s="1"/>
  <c r="H21" i="2"/>
  <c r="F21" i="2"/>
  <c r="G21" i="2" s="1"/>
  <c r="D21" i="2"/>
  <c r="L21" i="2" s="1"/>
  <c r="C21" i="2"/>
  <c r="B21" i="2"/>
  <c r="B20" i="2" s="1"/>
  <c r="H20" i="2"/>
  <c r="C20" i="2"/>
  <c r="L19" i="2"/>
  <c r="M19" i="2" s="1"/>
  <c r="I19" i="2"/>
  <c r="I17" i="2" s="1"/>
  <c r="H19" i="2"/>
  <c r="J19" i="2" s="1"/>
  <c r="K19" i="2" s="1"/>
  <c r="F19" i="2"/>
  <c r="G19" i="2" s="1"/>
  <c r="D19" i="2"/>
  <c r="E19" i="2" s="1"/>
  <c r="C19" i="2"/>
  <c r="B19" i="2"/>
  <c r="N18" i="2"/>
  <c r="O18" i="2" s="1"/>
  <c r="I18" i="2"/>
  <c r="H18" i="2"/>
  <c r="G18" i="2"/>
  <c r="F18" i="2"/>
  <c r="D18" i="2"/>
  <c r="E18" i="2" s="1"/>
  <c r="C18" i="2"/>
  <c r="C17" i="2" s="1"/>
  <c r="B18" i="2"/>
  <c r="B17" i="2" s="1"/>
  <c r="H17" i="2"/>
  <c r="N16" i="2"/>
  <c r="O16" i="2" s="1"/>
  <c r="K16" i="2"/>
  <c r="J16" i="2"/>
  <c r="I16" i="2"/>
  <c r="H16" i="2"/>
  <c r="G16" i="2"/>
  <c r="F16" i="2"/>
  <c r="D16" i="2"/>
  <c r="E16" i="2" s="1"/>
  <c r="C16" i="2"/>
  <c r="L16" i="2" s="1"/>
  <c r="M16" i="2" s="1"/>
  <c r="B16" i="2"/>
  <c r="N15" i="2"/>
  <c r="O15" i="2" s="1"/>
  <c r="I15" i="2"/>
  <c r="H15" i="2"/>
  <c r="J15" i="2" s="1"/>
  <c r="K15" i="2" s="1"/>
  <c r="F15" i="2"/>
  <c r="G15" i="2" s="1"/>
  <c r="E15" i="2"/>
  <c r="D15" i="2"/>
  <c r="L15" i="2" s="1"/>
  <c r="M15" i="2" s="1"/>
  <c r="C15" i="2"/>
  <c r="B15" i="2"/>
  <c r="I14" i="2"/>
  <c r="H14" i="2"/>
  <c r="F14" i="2"/>
  <c r="G14" i="2" s="1"/>
  <c r="D14" i="2"/>
  <c r="C14" i="2"/>
  <c r="J14" i="2" s="1"/>
  <c r="K14" i="2" s="1"/>
  <c r="B14" i="2"/>
  <c r="L13" i="2"/>
  <c r="M13" i="2" s="1"/>
  <c r="I13" i="2"/>
  <c r="H13" i="2"/>
  <c r="J13" i="2" s="1"/>
  <c r="K13" i="2" s="1"/>
  <c r="F13" i="2"/>
  <c r="G13" i="2" s="1"/>
  <c r="D13" i="2"/>
  <c r="E13" i="2" s="1"/>
  <c r="C13" i="2"/>
  <c r="B13" i="2"/>
  <c r="I12" i="2"/>
  <c r="H12" i="2"/>
  <c r="G12" i="2"/>
  <c r="F12" i="2"/>
  <c r="D12" i="2"/>
  <c r="C12" i="2"/>
  <c r="J12" i="2" s="1"/>
  <c r="K12" i="2" s="1"/>
  <c r="B12" i="2"/>
  <c r="L11" i="2"/>
  <c r="M11" i="2" s="1"/>
  <c r="J11" i="2"/>
  <c r="K11" i="2" s="1"/>
  <c r="I11" i="2"/>
  <c r="H11" i="2"/>
  <c r="F11" i="2"/>
  <c r="G11" i="2" s="1"/>
  <c r="E11" i="2"/>
  <c r="D11" i="2"/>
  <c r="C11" i="2"/>
  <c r="B11" i="2"/>
  <c r="J10" i="2"/>
  <c r="K10" i="2" s="1"/>
  <c r="I10" i="2"/>
  <c r="H10" i="2"/>
  <c r="H9" i="2" s="1"/>
  <c r="H8" i="2" s="1"/>
  <c r="H39" i="2" s="1"/>
  <c r="H40" i="2" s="1"/>
  <c r="F10" i="2"/>
  <c r="F9" i="2" s="1"/>
  <c r="D10" i="2"/>
  <c r="C10" i="2"/>
  <c r="N10" i="2" s="1"/>
  <c r="B10" i="2"/>
  <c r="B9" i="2" s="1"/>
  <c r="B8" i="2" s="1"/>
  <c r="B39" i="2" s="1"/>
  <c r="B40" i="2" s="1"/>
  <c r="I9" i="2"/>
  <c r="I8" i="2" s="1"/>
  <c r="I39" i="2" s="1"/>
  <c r="I40" i="2" s="1"/>
  <c r="D9" i="2"/>
  <c r="M21" i="2" l="1"/>
  <c r="F8" i="2"/>
  <c r="O10" i="2"/>
  <c r="O22" i="2"/>
  <c r="L14" i="2"/>
  <c r="M14" i="2" s="1"/>
  <c r="J9" i="2"/>
  <c r="G10" i="2"/>
  <c r="L12" i="2"/>
  <c r="M12" i="2" s="1"/>
  <c r="E14" i="2"/>
  <c r="N14" i="2"/>
  <c r="O14" i="2" s="1"/>
  <c r="F17" i="2"/>
  <c r="G17" i="2" s="1"/>
  <c r="L18" i="2"/>
  <c r="D20" i="2"/>
  <c r="E20" i="2" s="1"/>
  <c r="J20" i="2"/>
  <c r="K20" i="2" s="1"/>
  <c r="E21" i="2"/>
  <c r="G22" i="2"/>
  <c r="L24" i="2"/>
  <c r="M24" i="2" s="1"/>
  <c r="E26" i="2"/>
  <c r="E28" i="2"/>
  <c r="N30" i="2"/>
  <c r="O30" i="2" s="1"/>
  <c r="J30" i="2"/>
  <c r="K30" i="2" s="1"/>
  <c r="L30" i="2"/>
  <c r="M30" i="2" s="1"/>
  <c r="E36" i="2"/>
  <c r="N38" i="2"/>
  <c r="O38" i="2" s="1"/>
  <c r="J38" i="2"/>
  <c r="K38" i="2" s="1"/>
  <c r="L38" i="2"/>
  <c r="M38" i="2" s="1"/>
  <c r="N26" i="2"/>
  <c r="O26" i="2" s="1"/>
  <c r="J26" i="2"/>
  <c r="K26" i="2" s="1"/>
  <c r="L26" i="2"/>
  <c r="M26" i="2" s="1"/>
  <c r="N36" i="2"/>
  <c r="O36" i="2" s="1"/>
  <c r="J36" i="2"/>
  <c r="K36" i="2" s="1"/>
  <c r="L36" i="2"/>
  <c r="M36" i="2" s="1"/>
  <c r="E12" i="2"/>
  <c r="N12" i="2"/>
  <c r="O12" i="2" s="1"/>
  <c r="N13" i="2"/>
  <c r="O13" i="2" s="1"/>
  <c r="N19" i="2"/>
  <c r="O19" i="2" s="1"/>
  <c r="L22" i="2"/>
  <c r="M22" i="2" s="1"/>
  <c r="E24" i="2"/>
  <c r="N24" i="2"/>
  <c r="O24" i="2" s="1"/>
  <c r="N25" i="2"/>
  <c r="O25" i="2" s="1"/>
  <c r="E30" i="2"/>
  <c r="N32" i="2"/>
  <c r="O32" i="2" s="1"/>
  <c r="J32" i="2"/>
  <c r="K32" i="2" s="1"/>
  <c r="L32" i="2"/>
  <c r="M32" i="2" s="1"/>
  <c r="E38" i="2"/>
  <c r="N28" i="2"/>
  <c r="J28" i="2"/>
  <c r="C27" i="2"/>
  <c r="E27" i="2" s="1"/>
  <c r="L28" i="2"/>
  <c r="L10" i="2"/>
  <c r="C9" i="2"/>
  <c r="C8" i="2" s="1"/>
  <c r="C39" i="2" s="1"/>
  <c r="E10" i="2"/>
  <c r="N11" i="2"/>
  <c r="O11" i="2" s="1"/>
  <c r="D17" i="2"/>
  <c r="E17" i="2" s="1"/>
  <c r="N17" i="2"/>
  <c r="O17" i="2" s="1"/>
  <c r="J18" i="2"/>
  <c r="E22" i="2"/>
  <c r="N23" i="2"/>
  <c r="O23" i="2" s="1"/>
  <c r="G26" i="2"/>
  <c r="G27" i="2"/>
  <c r="G28" i="2"/>
  <c r="E32" i="2"/>
  <c r="N34" i="2"/>
  <c r="O34" i="2" s="1"/>
  <c r="J34" i="2"/>
  <c r="K34" i="2" s="1"/>
  <c r="L34" i="2"/>
  <c r="M34" i="2" s="1"/>
  <c r="G36" i="2"/>
  <c r="N29" i="2"/>
  <c r="O29" i="2" s="1"/>
  <c r="N31" i="2"/>
  <c r="O31" i="2" s="1"/>
  <c r="N33" i="2"/>
  <c r="O33" i="2" s="1"/>
  <c r="N35" i="2"/>
  <c r="O35" i="2" s="1"/>
  <c r="N37" i="2"/>
  <c r="O37" i="2" s="1"/>
  <c r="M10" i="2" l="1"/>
  <c r="L9" i="2"/>
  <c r="F39" i="2"/>
  <c r="G8" i="2"/>
  <c r="L27" i="2"/>
  <c r="M27" i="2" s="1"/>
  <c r="M28" i="2"/>
  <c r="E9" i="2"/>
  <c r="N9" i="2"/>
  <c r="G9" i="2"/>
  <c r="N27" i="2"/>
  <c r="O27" i="2" s="1"/>
  <c r="O28" i="2"/>
  <c r="J17" i="2"/>
  <c r="K17" i="2" s="1"/>
  <c r="K18" i="2"/>
  <c r="M18" i="2"/>
  <c r="L17" i="2"/>
  <c r="M17" i="2" s="1"/>
  <c r="L20" i="2"/>
  <c r="M20" i="2" s="1"/>
  <c r="K9" i="2"/>
  <c r="C40" i="2"/>
  <c r="J27" i="2"/>
  <c r="K27" i="2" s="1"/>
  <c r="K28" i="2"/>
  <c r="N20" i="2"/>
  <c r="O20" i="2" s="1"/>
  <c r="D8" i="2"/>
  <c r="F40" i="2" l="1"/>
  <c r="G39" i="2"/>
  <c r="G40" i="2"/>
  <c r="O9" i="2"/>
  <c r="N8" i="2"/>
  <c r="D39" i="2"/>
  <c r="E8" i="2"/>
  <c r="J8" i="2"/>
  <c r="M9" i="2"/>
  <c r="L8" i="2"/>
  <c r="J39" i="2" l="1"/>
  <c r="K8" i="2"/>
  <c r="L39" i="2"/>
  <c r="M8" i="2"/>
  <c r="E40" i="2"/>
  <c r="D40" i="2"/>
  <c r="E39" i="2"/>
  <c r="L40" i="2"/>
  <c r="N39" i="2"/>
  <c r="O8" i="2"/>
  <c r="M40" i="2" l="1"/>
  <c r="M39" i="2"/>
  <c r="O39" i="2"/>
  <c r="O40" i="2"/>
  <c r="N40" i="2"/>
  <c r="K39" i="2"/>
  <c r="K40" i="2"/>
  <c r="J40" i="2"/>
</calcChain>
</file>

<file path=xl/sharedStrings.xml><?xml version="1.0" encoding="utf-8"?>
<sst xmlns="http://schemas.openxmlformats.org/spreadsheetml/2006/main" count="51" uniqueCount="51">
  <si>
    <t>SUPERINTENDENCIA DE INDUSTRIA Y COMERCIO</t>
  </si>
  <si>
    <t>INFORME DE EJECUCIÓN PRESUPUESTAL</t>
  </si>
  <si>
    <t>FEBRERO - 2016</t>
  </si>
  <si>
    <t>SISTEMA INTEGRADO DE INFORMACIÓN FINANCIERA - SIIF NACIÓN</t>
  </si>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</sst>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3" fillId="2" borderId="0" xfId="3" applyNumberFormat="1" applyFont="1" applyFill="1" applyBorder="1" applyAlignment="1">
      <alignment vertical="center"/>
    </xf>
    <xf numFmtId="9" fontId="3" fillId="2" borderId="0" xfId="4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17" fontId="5" fillId="2" borderId="0" xfId="2" quotePrefix="1" applyNumberFormat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>
      <alignment horizontal="center" vertical="center"/>
    </xf>
    <xf numFmtId="165" fontId="6" fillId="3" borderId="1" xfId="4" applyNumberFormat="1" applyFont="1" applyFill="1" applyBorder="1" applyAlignment="1">
      <alignment horizontal="center" vertical="center" wrapText="1"/>
    </xf>
    <xf numFmtId="10" fontId="6" fillId="3" borderId="1" xfId="4" applyNumberFormat="1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>
      <alignment horizontal="center" vertical="center" wrapText="1"/>
    </xf>
    <xf numFmtId="9" fontId="6" fillId="3" borderId="1" xfId="4" applyFont="1" applyFill="1" applyBorder="1" applyAlignment="1">
      <alignment horizontal="center" vertical="center" wrapText="1"/>
    </xf>
    <xf numFmtId="0" fontId="7" fillId="4" borderId="1" xfId="2" applyNumberFormat="1" applyFont="1" applyFill="1" applyBorder="1" applyAlignment="1">
      <alignment horizontal="left" vertical="center" wrapText="1"/>
    </xf>
    <xf numFmtId="164" fontId="8" fillId="4" borderId="1" xfId="3" applyNumberFormat="1" applyFont="1" applyFill="1" applyBorder="1" applyAlignment="1">
      <alignment vertical="center"/>
    </xf>
    <xf numFmtId="10" fontId="8" fillId="4" borderId="1" xfId="4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7" fillId="5" borderId="1" xfId="2" applyNumberFormat="1" applyFont="1" applyFill="1" applyBorder="1" applyAlignment="1">
      <alignment horizontal="left" vertical="center" wrapText="1"/>
    </xf>
    <xf numFmtId="164" fontId="8" fillId="5" borderId="1" xfId="3" applyNumberFormat="1" applyFont="1" applyFill="1" applyBorder="1" applyAlignment="1">
      <alignment vertical="center"/>
    </xf>
    <xf numFmtId="10" fontId="8" fillId="5" borderId="1" xfId="4" applyNumberFormat="1" applyFont="1" applyFill="1" applyBorder="1" applyAlignment="1">
      <alignment vertical="center"/>
    </xf>
    <xf numFmtId="0" fontId="10" fillId="0" borderId="1" xfId="2" applyNumberFormat="1" applyFont="1" applyFill="1" applyBorder="1" applyAlignment="1">
      <alignment horizontal="left" vertical="center" wrapText="1"/>
    </xf>
    <xf numFmtId="164" fontId="11" fillId="0" borderId="1" xfId="3" applyNumberFormat="1" applyFont="1" applyFill="1" applyBorder="1" applyAlignment="1">
      <alignment vertical="center"/>
    </xf>
    <xf numFmtId="3" fontId="11" fillId="0" borderId="1" xfId="2" applyNumberFormat="1" applyFont="1" applyFill="1" applyBorder="1" applyAlignment="1">
      <alignment vertical="center"/>
    </xf>
    <xf numFmtId="10" fontId="11" fillId="0" borderId="1" xfId="4" applyNumberFormat="1" applyFont="1" applyFill="1" applyBorder="1" applyAlignment="1">
      <alignment vertical="center"/>
    </xf>
    <xf numFmtId="164" fontId="11" fillId="0" borderId="1" xfId="2" applyNumberFormat="1" applyFont="1" applyFill="1" applyBorder="1" applyAlignment="1">
      <alignment vertical="center"/>
    </xf>
    <xf numFmtId="0" fontId="8" fillId="4" borderId="1" xfId="2" applyFont="1" applyFill="1" applyBorder="1" applyAlignment="1">
      <alignment vertical="center"/>
    </xf>
    <xf numFmtId="164" fontId="8" fillId="4" borderId="1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164" fontId="12" fillId="0" borderId="0" xfId="3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10" fontId="12" fillId="0" borderId="0" xfId="4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64" fontId="3" fillId="0" borderId="0" xfId="3" applyNumberFormat="1" applyFont="1" applyFill="1" applyBorder="1" applyAlignment="1">
      <alignment vertical="center"/>
    </xf>
    <xf numFmtId="9" fontId="3" fillId="0" borderId="0" xfId="4" applyFont="1" applyFill="1" applyBorder="1" applyAlignment="1">
      <alignment vertical="center"/>
    </xf>
  </cellXfs>
  <cellStyles count="5">
    <cellStyle name="Millares 2" xfId="3"/>
    <cellStyle name="Normal" xfId="0" builtinId="0"/>
    <cellStyle name="Normal 2" xfId="2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2524125</xdr:colOff>
      <xdr:row>5</xdr:row>
      <xdr:rowOff>178205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2124074" cy="1311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WEB%20SIC\EPA%20-%20FEBR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PRESUPUESTO\INFORMES\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WEB"/>
      <sheetName val="EPA-SIIF"/>
      <sheetName val="DINÁMICA BASE"/>
      <sheetName val="BALANCE EPA"/>
      <sheetName val="BAL. APROP. POR CUENTA"/>
      <sheetName val="BAL. APROP. POR RECURSO"/>
    </sheetNames>
    <sheetDataSet>
      <sheetData sheetId="0"/>
      <sheetData sheetId="1"/>
      <sheetData sheetId="2">
        <row r="4">
          <cell r="A4" t="str">
            <v>CONTRIBUCIONES INHERENTES A LA NOMINA SECTOR PRIVADO Y PUBLICO</v>
          </cell>
          <cell r="B4">
            <v>10757100000</v>
          </cell>
          <cell r="C4">
            <v>10757100000</v>
          </cell>
          <cell r="D4">
            <v>10757100000</v>
          </cell>
          <cell r="E4">
            <v>816574676</v>
          </cell>
          <cell r="F4">
            <v>773717705</v>
          </cell>
          <cell r="G4">
            <v>773717705</v>
          </cell>
          <cell r="H4">
            <v>0</v>
          </cell>
        </row>
        <row r="5">
          <cell r="A5" t="str">
            <v>HORAS EXTRAS, DIAS FESTIVOS E INDEMNIZACION POR VACACIONES</v>
          </cell>
          <cell r="B5">
            <v>310400000</v>
          </cell>
          <cell r="C5">
            <v>310400000</v>
          </cell>
          <cell r="D5">
            <v>310400000</v>
          </cell>
          <cell r="E5">
            <v>28911103</v>
          </cell>
          <cell r="F5">
            <v>28911103</v>
          </cell>
          <cell r="G5">
            <v>28911103</v>
          </cell>
          <cell r="H5">
            <v>0</v>
          </cell>
        </row>
        <row r="6">
          <cell r="A6" t="str">
            <v>OTROS</v>
          </cell>
          <cell r="B6">
            <v>20469400000</v>
          </cell>
          <cell r="C6">
            <v>20469400000</v>
          </cell>
          <cell r="D6">
            <v>20469400000</v>
          </cell>
          <cell r="E6">
            <v>2088826035</v>
          </cell>
          <cell r="F6">
            <v>2088826035</v>
          </cell>
          <cell r="G6">
            <v>2088826035</v>
          </cell>
          <cell r="H6">
            <v>0</v>
          </cell>
        </row>
        <row r="7">
          <cell r="A7" t="str">
            <v>OTROS GASTOS PERSONALES - PREVIO CONCEPTO DGPPN</v>
          </cell>
          <cell r="B7">
            <v>2185800000</v>
          </cell>
          <cell r="C7">
            <v>2185800000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2185800000</v>
          </cell>
        </row>
        <row r="8">
          <cell r="A8" t="str">
            <v>PRIMA TECNICA</v>
          </cell>
          <cell r="B8">
            <v>769300000</v>
          </cell>
          <cell r="C8">
            <v>769300000</v>
          </cell>
          <cell r="D8">
            <v>769300000</v>
          </cell>
          <cell r="E8">
            <v>126521619</v>
          </cell>
          <cell r="F8">
            <v>126521619</v>
          </cell>
          <cell r="G8">
            <v>126521619</v>
          </cell>
          <cell r="H8">
            <v>0</v>
          </cell>
        </row>
        <row r="9">
          <cell r="A9" t="str">
            <v>SERVICIOS PERSONALES INDIRECTOS</v>
          </cell>
          <cell r="B9">
            <v>513906000</v>
          </cell>
          <cell r="C9">
            <v>513906000</v>
          </cell>
          <cell r="D9">
            <v>439403000</v>
          </cell>
          <cell r="E9">
            <v>402539267</v>
          </cell>
          <cell r="F9">
            <v>28462667</v>
          </cell>
          <cell r="G9">
            <v>28462667</v>
          </cell>
          <cell r="H9">
            <v>25695300</v>
          </cell>
        </row>
        <row r="10">
          <cell r="A10" t="str">
            <v>SUELDOS DE PERSONAL DE NOMINA</v>
          </cell>
          <cell r="B10">
            <v>15180000000</v>
          </cell>
          <cell r="C10">
            <v>15180000000</v>
          </cell>
          <cell r="D10">
            <v>15180000000</v>
          </cell>
          <cell r="E10">
            <v>2319277980</v>
          </cell>
          <cell r="F10">
            <v>2262136257</v>
          </cell>
          <cell r="G10">
            <v>2262136257</v>
          </cell>
          <cell r="H10">
            <v>0</v>
          </cell>
        </row>
        <row r="11">
          <cell r="A11" t="str">
            <v>2</v>
          </cell>
          <cell r="B11">
            <v>11878277000</v>
          </cell>
          <cell r="C11">
            <v>11878277000</v>
          </cell>
          <cell r="D11">
            <v>10186210509</v>
          </cell>
          <cell r="E11">
            <v>8091014920.0100002</v>
          </cell>
          <cell r="F11">
            <v>702444152</v>
          </cell>
          <cell r="G11">
            <v>695245208</v>
          </cell>
          <cell r="H11">
            <v>607583850</v>
          </cell>
        </row>
        <row r="12">
          <cell r="A12" t="str">
            <v>ADQUISICION DE BIENES Y SERVICIOS</v>
          </cell>
          <cell r="B12">
            <v>11828277000</v>
          </cell>
          <cell r="C12">
            <v>11828277000</v>
          </cell>
          <cell r="D12">
            <v>10185639509</v>
          </cell>
          <cell r="E12">
            <v>8090443920.0100002</v>
          </cell>
          <cell r="F12">
            <v>701883152</v>
          </cell>
          <cell r="G12">
            <v>694684208</v>
          </cell>
          <cell r="H12">
            <v>607583850</v>
          </cell>
        </row>
        <row r="13">
          <cell r="A13" t="str">
            <v>IMPUESTOS Y MULTAS</v>
          </cell>
          <cell r="B13">
            <v>50000000</v>
          </cell>
          <cell r="C13">
            <v>50000000</v>
          </cell>
          <cell r="D13">
            <v>571000</v>
          </cell>
          <cell r="E13">
            <v>571000</v>
          </cell>
          <cell r="F13">
            <v>561000</v>
          </cell>
          <cell r="G13">
            <v>561000</v>
          </cell>
          <cell r="H13">
            <v>0</v>
          </cell>
        </row>
        <row r="14">
          <cell r="A14" t="str">
            <v>3</v>
          </cell>
          <cell r="B14">
            <v>1480700000</v>
          </cell>
          <cell r="C14">
            <v>1480700000</v>
          </cell>
          <cell r="D14">
            <v>975289464</v>
          </cell>
          <cell r="E14">
            <v>187682622.46000001</v>
          </cell>
          <cell r="F14">
            <v>168833526.46000001</v>
          </cell>
          <cell r="G14">
            <v>168833526.46000001</v>
          </cell>
          <cell r="H14">
            <v>0</v>
          </cell>
        </row>
        <row r="15">
          <cell r="A15" t="str">
            <v>APORTE PREVISION SOCIAL SERVICIOS MEDICOS</v>
          </cell>
          <cell r="B15">
            <v>570100000</v>
          </cell>
          <cell r="C15">
            <v>570100000</v>
          </cell>
          <cell r="D15">
            <v>570000000</v>
          </cell>
          <cell r="E15">
            <v>100374330</v>
          </cell>
          <cell r="F15">
            <v>100374330</v>
          </cell>
          <cell r="G15">
            <v>100374330</v>
          </cell>
          <cell r="H15">
            <v>0</v>
          </cell>
        </row>
        <row r="16">
          <cell r="A16" t="str">
            <v>CONVENCION DEL METRO - OFICINA INTERNACIONAL DE PESAS Y MEDIDAS - BIPM. LEY 1512 DE 2012</v>
          </cell>
          <cell r="B16">
            <v>161700000</v>
          </cell>
          <cell r="C16">
            <v>161700000</v>
          </cell>
          <cell r="D16">
            <v>644223</v>
          </cell>
          <cell r="E16">
            <v>644223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CUOTA DE AUDITAJE CONTRANAL</v>
          </cell>
          <cell r="B17">
            <v>176100000</v>
          </cell>
          <cell r="C17">
            <v>176100000</v>
          </cell>
          <cell r="D17">
            <v>701594</v>
          </cell>
          <cell r="E17">
            <v>701594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MESADAS PENSIONALES</v>
          </cell>
          <cell r="B18">
            <v>329800000</v>
          </cell>
          <cell r="C18">
            <v>329800000</v>
          </cell>
          <cell r="D18">
            <v>329800000</v>
          </cell>
          <cell r="E18">
            <v>43620611.460000001</v>
          </cell>
          <cell r="F18">
            <v>43447056.460000001</v>
          </cell>
          <cell r="G18">
            <v>43447056.460000001</v>
          </cell>
          <cell r="H18">
            <v>0</v>
          </cell>
        </row>
        <row r="19">
          <cell r="A19" t="str">
            <v>ORGANIZACION PARA LA COOPERACION Y EL DESARROLLO ECONOMICO OCDE-ARTICULO 47 LEY 1450 DE 2011</v>
          </cell>
          <cell r="B19">
            <v>65300000</v>
          </cell>
          <cell r="C19">
            <v>65300000</v>
          </cell>
          <cell r="D19">
            <v>260159</v>
          </cell>
          <cell r="E19">
            <v>260159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SENTENCIAS Y CONCILIACIONES</v>
          </cell>
          <cell r="B20">
            <v>177700000</v>
          </cell>
          <cell r="C20">
            <v>177700000</v>
          </cell>
          <cell r="D20">
            <v>73883488</v>
          </cell>
          <cell r="E20">
            <v>42081705</v>
          </cell>
          <cell r="F20">
            <v>25012140</v>
          </cell>
          <cell r="G20">
            <v>25012140</v>
          </cell>
          <cell r="H20">
            <v>0</v>
          </cell>
        </row>
        <row r="21">
          <cell r="A21" t="str">
            <v>C</v>
          </cell>
          <cell r="B21">
            <v>76950000000</v>
          </cell>
          <cell r="C21">
            <v>76950000000</v>
          </cell>
          <cell r="D21">
            <v>51615232991.930008</v>
          </cell>
          <cell r="E21">
            <v>43306974005.620003</v>
          </cell>
          <cell r="F21">
            <v>2858056901.0699997</v>
          </cell>
          <cell r="G21">
            <v>2835407916.0699997</v>
          </cell>
          <cell r="H21">
            <v>9500000000</v>
          </cell>
        </row>
        <row r="22">
          <cell r="A22" t="str">
            <v>123</v>
          </cell>
          <cell r="B22">
            <v>419000000</v>
          </cell>
          <cell r="C22">
            <v>419000000</v>
          </cell>
          <cell r="D22">
            <v>83800</v>
          </cell>
          <cell r="E22">
            <v>83800</v>
          </cell>
          <cell r="F22">
            <v>0</v>
          </cell>
          <cell r="G22">
            <v>0</v>
          </cell>
          <cell r="H22">
            <v>51500000</v>
          </cell>
        </row>
        <row r="23">
          <cell r="A23" t="str">
            <v>ADECUACION,DOTACION Y MANTENIMIENTO SEDE SIC.</v>
          </cell>
          <cell r="B23">
            <v>419000000</v>
          </cell>
          <cell r="C23">
            <v>419000000</v>
          </cell>
          <cell r="D23">
            <v>83800</v>
          </cell>
          <cell r="E23">
            <v>83800</v>
          </cell>
          <cell r="F23">
            <v>0</v>
          </cell>
          <cell r="G23">
            <v>0</v>
          </cell>
          <cell r="H23">
            <v>51500000</v>
          </cell>
        </row>
        <row r="24">
          <cell r="A24" t="str">
            <v>520</v>
          </cell>
          <cell r="B24">
            <v>76531000000</v>
          </cell>
          <cell r="C24">
            <v>76531000000</v>
          </cell>
          <cell r="D24">
            <v>51615149191.930008</v>
          </cell>
          <cell r="E24">
            <v>43306890205.620003</v>
          </cell>
          <cell r="F24">
            <v>2858056901.0699997</v>
          </cell>
          <cell r="G24">
            <v>2835407916.0699997</v>
          </cell>
          <cell r="H24">
            <v>9448500000</v>
          </cell>
        </row>
        <row r="25">
          <cell r="A25" t="str">
            <v>DIFUSIÓN E INCREMENTO DE LOS NIVELES DE EFICIENCIA EN LA ATENCIÓN DE TRÁMITES Y SERVICIOS EN MATERIA JURISDICCIONAL A NIVEL NACIONAL</v>
          </cell>
          <cell r="B25">
            <v>1771000000</v>
          </cell>
          <cell r="C25">
            <v>1771000000</v>
          </cell>
          <cell r="D25">
            <v>952467400</v>
          </cell>
          <cell r="E25">
            <v>894855800</v>
          </cell>
          <cell r="F25">
            <v>65800000</v>
          </cell>
          <cell r="G25">
            <v>65800000</v>
          </cell>
          <cell r="H25">
            <v>280500000</v>
          </cell>
        </row>
        <row r="26">
          <cell r="A26" t="str">
            <v>DIVULGACIÓN Y FORTALECIMIENTO DE LAS FUNCIONES DE PROTECCIÓN DE LA COMPETENCIA A NIVEL NACIONAL</v>
          </cell>
          <cell r="B26">
            <v>3419000000</v>
          </cell>
          <cell r="C26">
            <v>3419000000</v>
          </cell>
          <cell r="D26">
            <v>2519483800</v>
          </cell>
          <cell r="E26">
            <v>2307277212</v>
          </cell>
          <cell r="F26">
            <v>93993412</v>
          </cell>
          <cell r="G26">
            <v>93993412</v>
          </cell>
          <cell r="H26">
            <v>276200000</v>
          </cell>
        </row>
        <row r="27">
          <cell r="A27" t="str">
            <v>FORTALECIMIENTO DE LA RED NACIONAL DE PROTECCIÓN AL CONSUMIDOR EN COLOMBIA</v>
          </cell>
          <cell r="B27">
            <v>22869000000</v>
          </cell>
          <cell r="C27">
            <v>22869000000</v>
          </cell>
          <cell r="D27">
            <v>16655552006.66</v>
          </cell>
          <cell r="E27">
            <v>14846717622.870001</v>
          </cell>
          <cell r="F27">
            <v>833365144</v>
          </cell>
          <cell r="G27">
            <v>819674048</v>
          </cell>
          <cell r="H27">
            <v>1584500000</v>
          </cell>
        </row>
        <row r="28">
          <cell r="A28" t="str">
            <v>FORTALECIMIENTO DE LOS MECANISMOS PARA EJERCER CONTROL Y VIGILANCIA A LAS CÁMARAS DE COMERCIO Y COMERCIANTES A NIVEL NACIONAL</v>
          </cell>
          <cell r="B28">
            <v>1066000000</v>
          </cell>
          <cell r="C28">
            <v>1066000000</v>
          </cell>
          <cell r="D28">
            <v>645786970</v>
          </cell>
          <cell r="E28">
            <v>530263200</v>
          </cell>
          <cell r="F28">
            <v>0</v>
          </cell>
          <cell r="G28">
            <v>0</v>
          </cell>
          <cell r="H28">
            <v>170000000</v>
          </cell>
        </row>
        <row r="29">
          <cell r="A29" t="str">
            <v>FORTALECIMIENTO DEL CONTROL Y VIGILANCIA DE LA REGLAMENTACIÓN TÉCNICA, METROLÓGICA, DE HIDROCARBUROS Y PRECIOS EN EL TERRITORIO NACIONAL</v>
          </cell>
          <cell r="B29">
            <v>3551000000</v>
          </cell>
          <cell r="C29">
            <v>3551000000</v>
          </cell>
          <cell r="D29">
            <v>3178416000</v>
          </cell>
          <cell r="E29">
            <v>2920818705</v>
          </cell>
          <cell r="F29">
            <v>188521156</v>
          </cell>
          <cell r="G29">
            <v>181123267</v>
          </cell>
          <cell r="H29">
            <v>22260000</v>
          </cell>
        </row>
        <row r="30">
          <cell r="A30" t="str">
            <v>FORTALECIMIENTO DEL ESQUEMA DE CONTROL, VIGILANCIA Y DIVULGACIÓN DE LOS DERECHOS DEL CONSUMIDOR A NIVEL NACIONAL</v>
          </cell>
          <cell r="B30">
            <v>2412000000</v>
          </cell>
          <cell r="C30">
            <v>2412000000</v>
          </cell>
          <cell r="D30">
            <v>2226409705</v>
          </cell>
          <cell r="E30">
            <v>1987096196</v>
          </cell>
          <cell r="F30">
            <v>155501421</v>
          </cell>
          <cell r="G30">
            <v>155501421</v>
          </cell>
          <cell r="H30">
            <v>87711250</v>
          </cell>
        </row>
        <row r="31">
          <cell r="A31" t="str">
            <v>FORTALECIMIENTO RENOVACIÓN Y MANTENIMIENTO DE LAS TECNOLOGÍAS DE INFORMACIÓN Y DE LAS COMUNICACIONES DE LA SIC A NIVEL NACIONAL</v>
          </cell>
          <cell r="B31">
            <v>19139000000</v>
          </cell>
          <cell r="C31">
            <v>19139000000</v>
          </cell>
          <cell r="D31">
            <v>10730048690</v>
          </cell>
          <cell r="E31">
            <v>7870538825.4799995</v>
          </cell>
          <cell r="F31">
            <v>520634311</v>
          </cell>
          <cell r="G31">
            <v>520634311</v>
          </cell>
          <cell r="H31">
            <v>4570567150</v>
          </cell>
        </row>
        <row r="32">
          <cell r="A32" t="str">
            <v>FORTALECIMIENTO Y MODERNIZACIÓN DEL SISTEMA DE ATENCIÓN AL CIUDADANO DE LA SIC A NIVEL NACIONAL</v>
          </cell>
          <cell r="B32">
            <v>14849000000</v>
          </cell>
          <cell r="C32">
            <v>14849000000</v>
          </cell>
          <cell r="D32">
            <v>8143746220.2700005</v>
          </cell>
          <cell r="E32">
            <v>7074745144.2700005</v>
          </cell>
          <cell r="F32">
            <v>906482208.74000001</v>
          </cell>
          <cell r="G32">
            <v>906482208.74000001</v>
          </cell>
          <cell r="H32">
            <v>1565000000</v>
          </cell>
        </row>
        <row r="33">
          <cell r="A33" t="str">
            <v>IMPLEMENTACIÓN Y FORTALECIMIENTO DE LA SUPERVISIÓN A LA ACTIVIDAD DE ADMINISTRACIÓN DE DATOS PERSONALES EN EL ÁMBITO NACIONAL</v>
          </cell>
          <cell r="B33">
            <v>779000000</v>
          </cell>
          <cell r="C33">
            <v>779000000</v>
          </cell>
          <cell r="D33">
            <v>749000000</v>
          </cell>
          <cell r="E33">
            <v>579678300</v>
          </cell>
          <cell r="F33">
            <v>13054748.33</v>
          </cell>
          <cell r="G33">
            <v>13054748.33</v>
          </cell>
          <cell r="H33">
            <v>30000000</v>
          </cell>
        </row>
        <row r="34">
          <cell r="A34" t="str">
            <v>INCREMENTO DEL USO DEL SISTEMA DE PROPIEDAD INDUSTRIAL Y DE LA EFICIENCIA Y CALIDAD EN LOS PROCESOS DE LOS TRÁMITES Y SERVICIOS DE PROPIEDAD INDUSTRIAL A NIVEL NACIONAL</v>
          </cell>
          <cell r="B34">
            <v>6676000000</v>
          </cell>
          <cell r="C34">
            <v>6676000000</v>
          </cell>
          <cell r="D34">
            <v>5814238400</v>
          </cell>
          <cell r="E34">
            <v>4294899200</v>
          </cell>
          <cell r="F34">
            <v>80704500</v>
          </cell>
          <cell r="G34">
            <v>79144500</v>
          </cell>
          <cell r="H34">
            <v>861761600</v>
          </cell>
        </row>
        <row r="35">
          <cell r="A35" t="str">
            <v/>
          </cell>
          <cell r="B35">
            <v>140494883000</v>
          </cell>
          <cell r="C35">
            <v>140494883000</v>
          </cell>
          <cell r="D35">
            <v>110702335964.92999</v>
          </cell>
          <cell r="E35">
            <v>57368322228.089996</v>
          </cell>
          <cell r="F35">
            <v>9037909965.5300007</v>
          </cell>
          <cell r="G35">
            <v>9008062036.5300007</v>
          </cell>
          <cell r="H35">
            <v>12319079150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/>
      <sheetData sheetId="1"/>
      <sheetData sheetId="2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pane xSplit="1" ySplit="7" topLeftCell="B8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baseColWidth="10" defaultRowHeight="15" x14ac:dyDescent="0.25"/>
  <cols>
    <col min="1" max="1" width="45.140625" style="5" customWidth="1"/>
    <col min="2" max="2" width="24.5703125" style="33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35" bestFit="1" customWidth="1"/>
    <col min="7" max="7" width="16.7109375" style="5" bestFit="1" customWidth="1"/>
    <col min="8" max="8" width="23.28515625" style="35" bestFit="1" customWidth="1"/>
    <col min="9" max="9" width="20.5703125" style="35" bestFit="1" customWidth="1"/>
    <col min="10" max="10" width="21.85546875" style="35" customWidth="1"/>
    <col min="11" max="11" width="11.7109375" style="36" bestFit="1" customWidth="1"/>
    <col min="12" max="12" width="23.28515625" style="35" bestFit="1" customWidth="1"/>
    <col min="13" max="13" width="22.42578125" style="36" customWidth="1"/>
    <col min="14" max="14" width="23.28515625" style="35" bestFit="1" customWidth="1"/>
    <col min="15" max="15" width="13.85546875" style="36" customWidth="1"/>
    <col min="16" max="16384" width="11.42578125" style="5"/>
  </cols>
  <sheetData>
    <row r="1" spans="1:15" ht="29.25" customHeight="1" x14ac:dyDescent="0.25">
      <c r="A1" s="1"/>
      <c r="B1" s="2" t="s">
        <v>0</v>
      </c>
      <c r="C1" s="1"/>
      <c r="D1" s="1"/>
      <c r="E1" s="1"/>
      <c r="F1" s="3"/>
      <c r="G1" s="1"/>
      <c r="H1" s="3"/>
      <c r="I1" s="3"/>
      <c r="J1" s="3"/>
      <c r="K1" s="4"/>
      <c r="L1" s="3"/>
      <c r="M1" s="4"/>
      <c r="N1" s="3"/>
      <c r="O1" s="4"/>
    </row>
    <row r="2" spans="1:15" x14ac:dyDescent="0.25">
      <c r="A2" s="1"/>
      <c r="B2" s="1"/>
      <c r="C2" s="1"/>
      <c r="D2" s="1"/>
      <c r="E2" s="1"/>
      <c r="F2" s="3"/>
      <c r="G2" s="1"/>
      <c r="H2" s="3"/>
      <c r="I2" s="3"/>
      <c r="J2" s="3"/>
      <c r="K2" s="4"/>
      <c r="L2" s="3"/>
      <c r="M2" s="4"/>
      <c r="N2" s="3"/>
      <c r="O2" s="4"/>
    </row>
    <row r="3" spans="1:15" x14ac:dyDescent="0.25">
      <c r="A3" s="1"/>
      <c r="B3" s="6" t="s">
        <v>1</v>
      </c>
      <c r="C3" s="1"/>
      <c r="D3" s="1"/>
      <c r="E3" s="1"/>
      <c r="F3" s="3"/>
      <c r="G3" s="1"/>
      <c r="H3" s="3"/>
      <c r="I3" s="3"/>
      <c r="J3" s="3"/>
      <c r="K3" s="4"/>
      <c r="L3" s="3"/>
      <c r="M3" s="4"/>
      <c r="N3" s="3"/>
      <c r="O3" s="4"/>
    </row>
    <row r="4" spans="1:15" x14ac:dyDescent="0.25">
      <c r="A4" s="1"/>
      <c r="B4" s="7" t="s">
        <v>2</v>
      </c>
      <c r="C4" s="1"/>
      <c r="D4" s="1"/>
      <c r="E4" s="1"/>
      <c r="F4" s="3"/>
      <c r="G4" s="1"/>
      <c r="H4" s="3"/>
      <c r="I4" s="3"/>
      <c r="J4" s="3"/>
      <c r="K4" s="4"/>
      <c r="L4" s="3"/>
      <c r="M4" s="4"/>
      <c r="N4" s="3"/>
      <c r="O4" s="4"/>
    </row>
    <row r="5" spans="1:15" x14ac:dyDescent="0.25">
      <c r="A5" s="1"/>
      <c r="B5" s="6" t="s">
        <v>3</v>
      </c>
      <c r="C5" s="1"/>
      <c r="D5" s="1"/>
      <c r="E5" s="1"/>
      <c r="F5" s="3"/>
      <c r="G5" s="1"/>
      <c r="H5" s="3"/>
      <c r="I5" s="3"/>
      <c r="J5" s="3"/>
      <c r="K5" s="4"/>
      <c r="L5" s="3"/>
      <c r="M5" s="4"/>
      <c r="N5" s="3"/>
      <c r="O5" s="4"/>
    </row>
    <row r="6" spans="1:15" x14ac:dyDescent="0.25">
      <c r="A6" s="1"/>
      <c r="B6" s="8"/>
      <c r="C6" s="1"/>
      <c r="D6" s="1"/>
      <c r="E6" s="1"/>
      <c r="F6" s="3"/>
      <c r="G6" s="1"/>
      <c r="H6" s="3"/>
      <c r="I6" s="3"/>
      <c r="J6" s="3"/>
      <c r="K6" s="4"/>
      <c r="L6" s="3"/>
      <c r="M6" s="4"/>
      <c r="N6" s="3"/>
      <c r="O6" s="4"/>
    </row>
    <row r="7" spans="1:15" ht="45" x14ac:dyDescent="0.25">
      <c r="A7" s="9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0" t="s">
        <v>9</v>
      </c>
      <c r="G7" s="12" t="s">
        <v>10</v>
      </c>
      <c r="H7" s="10" t="s">
        <v>11</v>
      </c>
      <c r="I7" s="10" t="s">
        <v>12</v>
      </c>
      <c r="J7" s="13" t="s">
        <v>13</v>
      </c>
      <c r="K7" s="14" t="s">
        <v>14</v>
      </c>
      <c r="L7" s="13" t="s">
        <v>15</v>
      </c>
      <c r="M7" s="14" t="s">
        <v>16</v>
      </c>
      <c r="N7" s="13" t="s">
        <v>17</v>
      </c>
      <c r="O7" s="14" t="s">
        <v>18</v>
      </c>
    </row>
    <row r="8" spans="1:15" s="18" customFormat="1" ht="15.75" x14ac:dyDescent="0.25">
      <c r="A8" s="15" t="s">
        <v>19</v>
      </c>
      <c r="B8" s="16">
        <f>B9+B17+B20</f>
        <v>63544883000</v>
      </c>
      <c r="C8" s="16">
        <f t="shared" ref="C8:F8" si="0">C9+C17+C20</f>
        <v>63544883000</v>
      </c>
      <c r="D8" s="16">
        <f t="shared" si="0"/>
        <v>14061348222.469999</v>
      </c>
      <c r="E8" s="17">
        <f t="shared" ref="E8:E9" si="1">+D8/C8</f>
        <v>0.2212821482804524</v>
      </c>
      <c r="F8" s="16">
        <f t="shared" si="0"/>
        <v>6179853064.46</v>
      </c>
      <c r="G8" s="17">
        <f t="shared" ref="G8:G9" si="2">+F8/C8</f>
        <v>9.7251781303303364E-2</v>
      </c>
      <c r="H8" s="16">
        <f t="shared" ref="H8:N8" si="3">H9+H17+H20</f>
        <v>59087102973</v>
      </c>
      <c r="I8" s="16">
        <f t="shared" si="3"/>
        <v>6172654120.46</v>
      </c>
      <c r="J8" s="16">
        <f t="shared" si="3"/>
        <v>4457780027</v>
      </c>
      <c r="K8" s="17">
        <f t="shared" ref="K8:K9" si="4">+J8/C8</f>
        <v>7.0151675737604238E-2</v>
      </c>
      <c r="L8" s="16">
        <f t="shared" si="3"/>
        <v>49483534777.529999</v>
      </c>
      <c r="M8" s="17">
        <f t="shared" ref="M8:M9" si="5">+L8/C8</f>
        <v>0.77871785171954755</v>
      </c>
      <c r="N8" s="16">
        <f t="shared" si="3"/>
        <v>57365029935.540001</v>
      </c>
      <c r="O8" s="17">
        <f t="shared" ref="O8:O9" si="6">+N8/C8</f>
        <v>0.90274821869669664</v>
      </c>
    </row>
    <row r="9" spans="1:15" s="18" customFormat="1" ht="15.75" x14ac:dyDescent="0.25">
      <c r="A9" s="19" t="s">
        <v>20</v>
      </c>
      <c r="B9" s="20">
        <f>SUM(B10:B16)</f>
        <v>50185906000</v>
      </c>
      <c r="C9" s="20">
        <f t="shared" ref="C9:F9" si="7">SUM(C10:C16)</f>
        <v>50185906000</v>
      </c>
      <c r="D9" s="20">
        <f t="shared" si="7"/>
        <v>5782650680</v>
      </c>
      <c r="E9" s="21">
        <f t="shared" si="1"/>
        <v>0.11522459472984307</v>
      </c>
      <c r="F9" s="20">
        <f t="shared" si="7"/>
        <v>5308575386</v>
      </c>
      <c r="G9" s="21">
        <f t="shared" si="2"/>
        <v>0.10577821163575288</v>
      </c>
      <c r="H9" s="20">
        <f t="shared" ref="H9:N9" si="8">SUM(H10:H16)</f>
        <v>47925603000</v>
      </c>
      <c r="I9" s="20">
        <f t="shared" si="8"/>
        <v>5308575386</v>
      </c>
      <c r="J9" s="20">
        <f t="shared" si="8"/>
        <v>2260303000</v>
      </c>
      <c r="K9" s="21">
        <f t="shared" si="4"/>
        <v>4.5038601076565203E-2</v>
      </c>
      <c r="L9" s="20">
        <f t="shared" si="8"/>
        <v>44403255320</v>
      </c>
      <c r="M9" s="21">
        <f t="shared" si="5"/>
        <v>0.88477540527015697</v>
      </c>
      <c r="N9" s="20">
        <f t="shared" si="8"/>
        <v>44877330614</v>
      </c>
      <c r="O9" s="21">
        <f t="shared" si="6"/>
        <v>0.89422178836424715</v>
      </c>
    </row>
    <row r="10" spans="1:15" x14ac:dyDescent="0.25">
      <c r="A10" s="22" t="s">
        <v>21</v>
      </c>
      <c r="B10" s="23">
        <f>VLOOKUP(A10,'[1]DINÁMICA BASE'!$A$4:$H$35,2,0)</f>
        <v>15180000000</v>
      </c>
      <c r="C10" s="24">
        <f>VLOOKUP(A10,'[1]DINÁMICA BASE'!$A$4:$H$35,3,0)</f>
        <v>15180000000</v>
      </c>
      <c r="D10" s="24">
        <f>VLOOKUP(A10,'[1]DINÁMICA BASE'!$A$4:$H$35,5,0)</f>
        <v>2319277980</v>
      </c>
      <c r="E10" s="25">
        <f>+D10/C10</f>
        <v>0.15278511067193676</v>
      </c>
      <c r="F10" s="23">
        <f>VLOOKUP(A10,'[1]DINÁMICA BASE'!$A$4:$H$35,6,0)</f>
        <v>2262136257</v>
      </c>
      <c r="G10" s="25">
        <f>+F10/C10</f>
        <v>0.1490208337944664</v>
      </c>
      <c r="H10" s="23">
        <f>VLOOKUP(A10,'[1]DINÁMICA BASE'!$A$4:$H$35,4,0)</f>
        <v>15180000000</v>
      </c>
      <c r="I10" s="23">
        <f>VLOOKUP(A10,'[1]DINÁMICA BASE'!$A$4:$H$35,7,0)</f>
        <v>2262136257</v>
      </c>
      <c r="J10" s="23">
        <f>+C10-H10</f>
        <v>0</v>
      </c>
      <c r="K10" s="25">
        <f>+J10/C10</f>
        <v>0</v>
      </c>
      <c r="L10" s="23">
        <f>+C10-D10</f>
        <v>12860722020</v>
      </c>
      <c r="M10" s="25">
        <f>+L10/C10</f>
        <v>0.84721488932806321</v>
      </c>
      <c r="N10" s="23">
        <f>+C10-F10</f>
        <v>12917863743</v>
      </c>
      <c r="O10" s="25">
        <f>+N10/C10</f>
        <v>0.8509791662055336</v>
      </c>
    </row>
    <row r="11" spans="1:15" x14ac:dyDescent="0.25">
      <c r="A11" s="22" t="s">
        <v>22</v>
      </c>
      <c r="B11" s="23">
        <f>VLOOKUP(A11,'[1]DINÁMICA BASE'!$A$4:$H$35,2,0)</f>
        <v>769300000</v>
      </c>
      <c r="C11" s="24">
        <f>VLOOKUP(A11,'[1]DINÁMICA BASE'!$A$4:$H$35,3,0)</f>
        <v>769300000</v>
      </c>
      <c r="D11" s="24">
        <f>VLOOKUP(A11,'[1]DINÁMICA BASE'!$A$4:$H$35,5,0)</f>
        <v>126521619</v>
      </c>
      <c r="E11" s="25">
        <f t="shared" ref="E11:E39" si="9">D11/C11</f>
        <v>0.16446330300272977</v>
      </c>
      <c r="F11" s="23">
        <f>VLOOKUP(A11,'[1]DINÁMICA BASE'!$A$4:$H$35,6,0)</f>
        <v>126521619</v>
      </c>
      <c r="G11" s="25">
        <f t="shared" ref="G11:G39" si="10">+F11/C11</f>
        <v>0.16446330300272977</v>
      </c>
      <c r="H11" s="23">
        <f>VLOOKUP(A11,'[1]DINÁMICA BASE'!$A$4:$H$35,4,0)</f>
        <v>769300000</v>
      </c>
      <c r="I11" s="23">
        <f>VLOOKUP(A11,'[1]DINÁMICA BASE'!$A$4:$H$35,7,0)</f>
        <v>126521619</v>
      </c>
      <c r="J11" s="23">
        <f t="shared" ref="J11:J38" si="11">+C11-H11</f>
        <v>0</v>
      </c>
      <c r="K11" s="25">
        <f t="shared" ref="K11:K39" si="12">+J11/C11</f>
        <v>0</v>
      </c>
      <c r="L11" s="23">
        <f t="shared" ref="L11:L38" si="13">+C11-D11</f>
        <v>642778381</v>
      </c>
      <c r="M11" s="25">
        <f>+L11/C11</f>
        <v>0.83553669699727029</v>
      </c>
      <c r="N11" s="23">
        <f t="shared" ref="N11:N38" si="14">+C11-F11</f>
        <v>642778381</v>
      </c>
      <c r="O11" s="25">
        <f t="shared" ref="O11:O39" si="15">+N11/C11</f>
        <v>0.83553669699727029</v>
      </c>
    </row>
    <row r="12" spans="1:15" x14ac:dyDescent="0.25">
      <c r="A12" s="22" t="s">
        <v>23</v>
      </c>
      <c r="B12" s="23">
        <f>VLOOKUP(A12,'[1]DINÁMICA BASE'!$A$4:$H$35,2,0)</f>
        <v>20469400000</v>
      </c>
      <c r="C12" s="24">
        <f>VLOOKUP(A12,'[1]DINÁMICA BASE'!$A$4:$H$35,3,0)</f>
        <v>20469400000</v>
      </c>
      <c r="D12" s="24">
        <f>VLOOKUP(A12,'[1]DINÁMICA BASE'!$A$4:$H$35,5,0)</f>
        <v>2088826035</v>
      </c>
      <c r="E12" s="25">
        <f t="shared" si="9"/>
        <v>0.10204627566025384</v>
      </c>
      <c r="F12" s="23">
        <f>VLOOKUP(A12,'[1]DINÁMICA BASE'!$A$4:$H$35,6,0)</f>
        <v>2088826035</v>
      </c>
      <c r="G12" s="25">
        <f t="shared" si="10"/>
        <v>0.10204627566025384</v>
      </c>
      <c r="H12" s="23">
        <f>VLOOKUP(A12,'[1]DINÁMICA BASE'!$A$4:$H$35,4,0)</f>
        <v>20469400000</v>
      </c>
      <c r="I12" s="23">
        <f>VLOOKUP(A12,'[1]DINÁMICA BASE'!$A$4:$H$35,7,0)</f>
        <v>2088826035</v>
      </c>
      <c r="J12" s="23">
        <f t="shared" si="11"/>
        <v>0</v>
      </c>
      <c r="K12" s="25">
        <f t="shared" si="12"/>
        <v>0</v>
      </c>
      <c r="L12" s="23">
        <f t="shared" si="13"/>
        <v>18380573965</v>
      </c>
      <c r="M12" s="25">
        <f t="shared" ref="M12:M39" si="16">+L12/C12</f>
        <v>0.89795372433974618</v>
      </c>
      <c r="N12" s="23">
        <f t="shared" si="14"/>
        <v>18380573965</v>
      </c>
      <c r="O12" s="25">
        <f t="shared" si="15"/>
        <v>0.89795372433974618</v>
      </c>
    </row>
    <row r="13" spans="1:15" ht="28.5" x14ac:dyDescent="0.25">
      <c r="A13" s="22" t="s">
        <v>24</v>
      </c>
      <c r="B13" s="23">
        <f>VLOOKUP(A13,'[1]DINÁMICA BASE'!$A$4:$H$35,2,0)</f>
        <v>310400000</v>
      </c>
      <c r="C13" s="24">
        <f>VLOOKUP(A13,'[1]DINÁMICA BASE'!$A$4:$H$35,3,0)</f>
        <v>310400000</v>
      </c>
      <c r="D13" s="24">
        <f>VLOOKUP(A13,'[1]DINÁMICA BASE'!$A$4:$H$35,5,0)</f>
        <v>28911103</v>
      </c>
      <c r="E13" s="25">
        <f t="shared" si="9"/>
        <v>9.3141440077319587E-2</v>
      </c>
      <c r="F13" s="23">
        <f>VLOOKUP(A13,'[1]DINÁMICA BASE'!$A$4:$H$35,6,0)</f>
        <v>28911103</v>
      </c>
      <c r="G13" s="25">
        <f t="shared" si="10"/>
        <v>9.3141440077319587E-2</v>
      </c>
      <c r="H13" s="23">
        <f>VLOOKUP(A13,'[1]DINÁMICA BASE'!$A$4:$H$35,4,0)</f>
        <v>310400000</v>
      </c>
      <c r="I13" s="23">
        <f>VLOOKUP(A13,'[1]DINÁMICA BASE'!$A$4:$H$35,7,0)</f>
        <v>28911103</v>
      </c>
      <c r="J13" s="23">
        <f t="shared" si="11"/>
        <v>0</v>
      </c>
      <c r="K13" s="25">
        <f t="shared" si="12"/>
        <v>0</v>
      </c>
      <c r="L13" s="23">
        <f t="shared" si="13"/>
        <v>281488897</v>
      </c>
      <c r="M13" s="25">
        <f t="shared" si="16"/>
        <v>0.90685855992268039</v>
      </c>
      <c r="N13" s="23">
        <f t="shared" si="14"/>
        <v>281488897</v>
      </c>
      <c r="O13" s="25">
        <f t="shared" si="15"/>
        <v>0.90685855992268039</v>
      </c>
    </row>
    <row r="14" spans="1:15" ht="28.5" x14ac:dyDescent="0.25">
      <c r="A14" s="22" t="s">
        <v>25</v>
      </c>
      <c r="B14" s="23">
        <f>VLOOKUP(A14,'[1]DINÁMICA BASE'!$A$4:$H$35,2,0)</f>
        <v>2185800000</v>
      </c>
      <c r="C14" s="24">
        <f>VLOOKUP(A14,'[1]DINÁMICA BASE'!$A$4:$H$35,3,0)</f>
        <v>2185800000</v>
      </c>
      <c r="D14" s="24">
        <f>VLOOKUP(A14,'[1]DINÁMICA BASE'!$A$4:$H$35,5,0)</f>
        <v>0</v>
      </c>
      <c r="E14" s="25">
        <f t="shared" si="9"/>
        <v>0</v>
      </c>
      <c r="F14" s="23">
        <f>VLOOKUP(A14,'[1]DINÁMICA BASE'!$A$4:$H$35,6,0)</f>
        <v>0</v>
      </c>
      <c r="G14" s="25">
        <f t="shared" si="10"/>
        <v>0</v>
      </c>
      <c r="H14" s="23">
        <f>VLOOKUP(A14,'[1]DINÁMICA BASE'!$A$4:$H$35,4,0)</f>
        <v>0</v>
      </c>
      <c r="I14" s="23">
        <f>VLOOKUP(A14,'[1]DINÁMICA BASE'!$A$4:$H$35,7,0)</f>
        <v>0</v>
      </c>
      <c r="J14" s="23">
        <f t="shared" si="11"/>
        <v>2185800000</v>
      </c>
      <c r="K14" s="25">
        <f t="shared" si="12"/>
        <v>1</v>
      </c>
      <c r="L14" s="23">
        <f t="shared" si="13"/>
        <v>2185800000</v>
      </c>
      <c r="M14" s="25">
        <f t="shared" si="16"/>
        <v>1</v>
      </c>
      <c r="N14" s="23">
        <f t="shared" si="14"/>
        <v>2185800000</v>
      </c>
      <c r="O14" s="25">
        <f t="shared" si="15"/>
        <v>1</v>
      </c>
    </row>
    <row r="15" spans="1:15" x14ac:dyDescent="0.25">
      <c r="A15" s="22" t="s">
        <v>26</v>
      </c>
      <c r="B15" s="23">
        <f>VLOOKUP(A15,'[1]DINÁMICA BASE'!$A$4:$H$35,2,0)</f>
        <v>513906000</v>
      </c>
      <c r="C15" s="24">
        <f>VLOOKUP(A15,'[1]DINÁMICA BASE'!$A$4:$H$35,3,0)</f>
        <v>513906000</v>
      </c>
      <c r="D15" s="24">
        <f>VLOOKUP(A15,'[1]DINÁMICA BASE'!$A$4:$H$35,5,0)</f>
        <v>402539267</v>
      </c>
      <c r="E15" s="25">
        <f t="shared" si="9"/>
        <v>0.78329357314372672</v>
      </c>
      <c r="F15" s="23">
        <f>VLOOKUP(A15,'[1]DINÁMICA BASE'!$A$4:$H$35,6,0)</f>
        <v>28462667</v>
      </c>
      <c r="G15" s="25">
        <f t="shared" si="10"/>
        <v>5.538496728973781E-2</v>
      </c>
      <c r="H15" s="23">
        <f>VLOOKUP(A15,'[1]DINÁMICA BASE'!$A$4:$H$35,4,0)</f>
        <v>439403000</v>
      </c>
      <c r="I15" s="23">
        <f>VLOOKUP(A15,'[1]DINÁMICA BASE'!$A$4:$H$35,7,0)</f>
        <v>28462667</v>
      </c>
      <c r="J15" s="23">
        <f t="shared" si="11"/>
        <v>74503000</v>
      </c>
      <c r="K15" s="25">
        <f t="shared" si="12"/>
        <v>0.14497398356897953</v>
      </c>
      <c r="L15" s="23">
        <f t="shared" si="13"/>
        <v>111366733</v>
      </c>
      <c r="M15" s="25">
        <f t="shared" si="16"/>
        <v>0.21670642685627334</v>
      </c>
      <c r="N15" s="23">
        <f t="shared" si="14"/>
        <v>485443333</v>
      </c>
      <c r="O15" s="25">
        <f t="shared" si="15"/>
        <v>0.94461503271026215</v>
      </c>
    </row>
    <row r="16" spans="1:15" ht="43.5" customHeight="1" x14ac:dyDescent="0.25">
      <c r="A16" s="22" t="s">
        <v>27</v>
      </c>
      <c r="B16" s="23">
        <f>VLOOKUP(A16,'[1]DINÁMICA BASE'!$A$4:$H$35,2,0)</f>
        <v>10757100000</v>
      </c>
      <c r="C16" s="24">
        <f>VLOOKUP(A16,'[1]DINÁMICA BASE'!$A$4:$H$35,3,0)</f>
        <v>10757100000</v>
      </c>
      <c r="D16" s="24">
        <f>VLOOKUP(A16,'[1]DINÁMICA BASE'!$A$4:$H$35,5,0)</f>
        <v>816574676</v>
      </c>
      <c r="E16" s="25">
        <f t="shared" si="9"/>
        <v>7.5910298872372661E-2</v>
      </c>
      <c r="F16" s="23">
        <f>VLOOKUP(A16,'[1]DINÁMICA BASE'!$A$4:$H$35,6,0)</f>
        <v>773717705</v>
      </c>
      <c r="G16" s="25">
        <f t="shared" si="10"/>
        <v>7.1926235230684851E-2</v>
      </c>
      <c r="H16" s="23">
        <f>VLOOKUP(A16,'[1]DINÁMICA BASE'!$A$4:$H$35,4,0)</f>
        <v>10757100000</v>
      </c>
      <c r="I16" s="23">
        <f>VLOOKUP(A16,'[1]DINÁMICA BASE'!$A$4:$H$35,7,0)</f>
        <v>773717705</v>
      </c>
      <c r="J16" s="23">
        <f t="shared" si="11"/>
        <v>0</v>
      </c>
      <c r="K16" s="25">
        <f t="shared" si="12"/>
        <v>0</v>
      </c>
      <c r="L16" s="23">
        <f t="shared" si="13"/>
        <v>9940525324</v>
      </c>
      <c r="M16" s="25">
        <f t="shared" si="16"/>
        <v>0.92408970112762734</v>
      </c>
      <c r="N16" s="23">
        <f t="shared" si="14"/>
        <v>9983382295</v>
      </c>
      <c r="O16" s="25">
        <f t="shared" si="15"/>
        <v>0.92807376476931513</v>
      </c>
    </row>
    <row r="17" spans="1:15" s="18" customFormat="1" ht="15" customHeight="1" x14ac:dyDescent="0.25">
      <c r="A17" s="19" t="s">
        <v>28</v>
      </c>
      <c r="B17" s="20">
        <f>SUM(B18:B19)</f>
        <v>11878277000</v>
      </c>
      <c r="C17" s="20">
        <f t="shared" ref="C17:F17" si="17">SUM(C18:C19)</f>
        <v>11878277000</v>
      </c>
      <c r="D17" s="20">
        <f t="shared" si="17"/>
        <v>8091014920.0100002</v>
      </c>
      <c r="E17" s="21">
        <f t="shared" si="9"/>
        <v>0.68116065318311736</v>
      </c>
      <c r="F17" s="20">
        <f t="shared" si="17"/>
        <v>702444152</v>
      </c>
      <c r="G17" s="21">
        <f t="shared" si="10"/>
        <v>5.9136872460542889E-2</v>
      </c>
      <c r="H17" s="20">
        <f t="shared" ref="H17:N17" si="18">SUM(H18:H19)</f>
        <v>10186210509</v>
      </c>
      <c r="I17" s="20">
        <f t="shared" si="18"/>
        <v>695245208</v>
      </c>
      <c r="J17" s="20">
        <f t="shared" si="18"/>
        <v>1692066491</v>
      </c>
      <c r="K17" s="21">
        <f t="shared" si="12"/>
        <v>0.14245049942849455</v>
      </c>
      <c r="L17" s="20">
        <f t="shared" si="18"/>
        <v>3787262079.9899998</v>
      </c>
      <c r="M17" s="21">
        <f t="shared" si="16"/>
        <v>0.31883934681688259</v>
      </c>
      <c r="N17" s="20">
        <f t="shared" si="18"/>
        <v>11175832848</v>
      </c>
      <c r="O17" s="21">
        <f t="shared" si="15"/>
        <v>0.94086312753945711</v>
      </c>
    </row>
    <row r="18" spans="1:15" x14ac:dyDescent="0.25">
      <c r="A18" s="22" t="s">
        <v>29</v>
      </c>
      <c r="B18" s="23">
        <f>VLOOKUP(A18,'[1]DINÁMICA BASE'!$A$4:$H$35,2,0)</f>
        <v>50000000</v>
      </c>
      <c r="C18" s="26">
        <f>VLOOKUP(A18,'[1]DINÁMICA BASE'!$A$4:$H$35,3,0)</f>
        <v>50000000</v>
      </c>
      <c r="D18" s="26">
        <f>VLOOKUP(A18,'[1]DINÁMICA BASE'!$A$4:$H$35,5,0)</f>
        <v>571000</v>
      </c>
      <c r="E18" s="25">
        <f t="shared" si="9"/>
        <v>1.142E-2</v>
      </c>
      <c r="F18" s="23">
        <f>VLOOKUP(A18,'[1]DINÁMICA BASE'!$A$4:$H$35,6,0)</f>
        <v>561000</v>
      </c>
      <c r="G18" s="25">
        <f t="shared" si="10"/>
        <v>1.1220000000000001E-2</v>
      </c>
      <c r="H18" s="23">
        <f>VLOOKUP(A18,'[1]DINÁMICA BASE'!$A$4:$H$35,4,0)</f>
        <v>571000</v>
      </c>
      <c r="I18" s="23">
        <f>VLOOKUP(A18,'[1]DINÁMICA BASE'!$A$4:$H$35,7,0)</f>
        <v>561000</v>
      </c>
      <c r="J18" s="23">
        <f t="shared" si="11"/>
        <v>49429000</v>
      </c>
      <c r="K18" s="25">
        <f t="shared" si="12"/>
        <v>0.98858000000000001</v>
      </c>
      <c r="L18" s="23">
        <f t="shared" si="13"/>
        <v>49429000</v>
      </c>
      <c r="M18" s="25">
        <f t="shared" si="16"/>
        <v>0.98858000000000001</v>
      </c>
      <c r="N18" s="23">
        <f t="shared" si="14"/>
        <v>49439000</v>
      </c>
      <c r="O18" s="25">
        <f t="shared" si="15"/>
        <v>0.98877999999999999</v>
      </c>
    </row>
    <row r="19" spans="1:15" x14ac:dyDescent="0.25">
      <c r="A19" s="22" t="s">
        <v>30</v>
      </c>
      <c r="B19" s="23">
        <f>VLOOKUP(A19,'[1]DINÁMICA BASE'!$A$4:$H$35,2,0)</f>
        <v>11828277000</v>
      </c>
      <c r="C19" s="26">
        <f>VLOOKUP(A19,'[1]DINÁMICA BASE'!$A$4:$H$35,3,0)</f>
        <v>11828277000</v>
      </c>
      <c r="D19" s="26">
        <f>VLOOKUP(A19,'[1]DINÁMICA BASE'!$A$4:$H$35,5,0)</f>
        <v>8090443920.0100002</v>
      </c>
      <c r="E19" s="25">
        <f t="shared" si="9"/>
        <v>0.68399175298397219</v>
      </c>
      <c r="F19" s="23">
        <f>VLOOKUP(A19,'[1]DINÁMICA BASE'!$A$4:$H$35,6,0)</f>
        <v>701883152</v>
      </c>
      <c r="G19" s="25">
        <f t="shared" si="10"/>
        <v>5.933942466852949E-2</v>
      </c>
      <c r="H19" s="23">
        <f>VLOOKUP(A19,'[1]DINÁMICA BASE'!$A$4:$H$35,4,0)</f>
        <v>10185639509</v>
      </c>
      <c r="I19" s="23">
        <f>VLOOKUP(A19,'[1]DINÁMICA BASE'!$A$4:$H$35,7,0)</f>
        <v>694684208</v>
      </c>
      <c r="J19" s="23">
        <f t="shared" si="11"/>
        <v>1642637491</v>
      </c>
      <c r="K19" s="25">
        <f t="shared" si="12"/>
        <v>0.13887377603686488</v>
      </c>
      <c r="L19" s="23">
        <f t="shared" si="13"/>
        <v>3737833079.9899998</v>
      </c>
      <c r="M19" s="25">
        <f t="shared" si="16"/>
        <v>0.31600824701602775</v>
      </c>
      <c r="N19" s="23">
        <f t="shared" si="14"/>
        <v>11126393848</v>
      </c>
      <c r="O19" s="25">
        <f t="shared" si="15"/>
        <v>0.94066057533147052</v>
      </c>
    </row>
    <row r="20" spans="1:15" s="18" customFormat="1" ht="15.75" x14ac:dyDescent="0.25">
      <c r="A20" s="19" t="s">
        <v>31</v>
      </c>
      <c r="B20" s="20">
        <f>SUM(B21:B26)</f>
        <v>1480700000</v>
      </c>
      <c r="C20" s="20">
        <f t="shared" ref="C20:F20" si="19">SUM(C21:C26)</f>
        <v>1480700000</v>
      </c>
      <c r="D20" s="20">
        <f t="shared" si="19"/>
        <v>187682622.46000001</v>
      </c>
      <c r="E20" s="21">
        <f t="shared" si="9"/>
        <v>0.12675263217397179</v>
      </c>
      <c r="F20" s="20">
        <f t="shared" si="19"/>
        <v>168833526.46000001</v>
      </c>
      <c r="G20" s="21">
        <f t="shared" si="10"/>
        <v>0.11402277737556561</v>
      </c>
      <c r="H20" s="20">
        <f t="shared" ref="H20:N20" si="20">SUM(H21:H26)</f>
        <v>975289464</v>
      </c>
      <c r="I20" s="20">
        <f t="shared" si="20"/>
        <v>168833526.46000001</v>
      </c>
      <c r="J20" s="20">
        <f t="shared" si="20"/>
        <v>505410536</v>
      </c>
      <c r="K20" s="21">
        <f t="shared" si="12"/>
        <v>0.34133216451678261</v>
      </c>
      <c r="L20" s="20">
        <f t="shared" si="20"/>
        <v>1293017377.54</v>
      </c>
      <c r="M20" s="21">
        <f t="shared" si="16"/>
        <v>0.87324736782602819</v>
      </c>
      <c r="N20" s="20">
        <f t="shared" si="20"/>
        <v>1311866473.54</v>
      </c>
      <c r="O20" s="21">
        <f t="shared" si="15"/>
        <v>0.88597722262443435</v>
      </c>
    </row>
    <row r="21" spans="1:15" x14ac:dyDescent="0.25">
      <c r="A21" s="22" t="s">
        <v>32</v>
      </c>
      <c r="B21" s="23">
        <f>VLOOKUP(A21,'[1]DINÁMICA BASE'!$A$4:$H$35,2,0)</f>
        <v>176100000</v>
      </c>
      <c r="C21" s="24">
        <f>VLOOKUP(A21,'[1]DINÁMICA BASE'!$A$4:$H$35,3,0)</f>
        <v>176100000</v>
      </c>
      <c r="D21" s="24">
        <f>VLOOKUP(A21,'[1]DINÁMICA BASE'!$A$4:$H$35,5,0)</f>
        <v>701594</v>
      </c>
      <c r="E21" s="25">
        <f t="shared" si="9"/>
        <v>3.9840658716638272E-3</v>
      </c>
      <c r="F21" s="23">
        <f>VLOOKUP(A21,'[1]DINÁMICA BASE'!$A$4:$H$35,6,0)</f>
        <v>0</v>
      </c>
      <c r="G21" s="25">
        <f t="shared" si="10"/>
        <v>0</v>
      </c>
      <c r="H21" s="23">
        <f>VLOOKUP(A21,'[1]DINÁMICA BASE'!$A$4:$H$35,4,0)</f>
        <v>701594</v>
      </c>
      <c r="I21" s="23">
        <f>VLOOKUP(A21,'[1]DINÁMICA BASE'!$A$4:$H$35,7,0)</f>
        <v>0</v>
      </c>
      <c r="J21" s="23">
        <f t="shared" si="11"/>
        <v>175398406</v>
      </c>
      <c r="K21" s="25">
        <f t="shared" si="12"/>
        <v>0.99601593412833622</v>
      </c>
      <c r="L21" s="23">
        <f t="shared" si="13"/>
        <v>175398406</v>
      </c>
      <c r="M21" s="25">
        <f t="shared" si="16"/>
        <v>0.99601593412833622</v>
      </c>
      <c r="N21" s="23">
        <f t="shared" si="14"/>
        <v>176100000</v>
      </c>
      <c r="O21" s="25">
        <f t="shared" si="15"/>
        <v>1</v>
      </c>
    </row>
    <row r="22" spans="1:15" ht="42.75" x14ac:dyDescent="0.25">
      <c r="A22" s="22" t="s">
        <v>33</v>
      </c>
      <c r="B22" s="23">
        <f>VLOOKUP(A22,'[1]DINÁMICA BASE'!$A$4:$H$35,2,0)</f>
        <v>65300000</v>
      </c>
      <c r="C22" s="24">
        <f>VLOOKUP(A22,'[1]DINÁMICA BASE'!$A$4:$H$35,3,0)</f>
        <v>65300000</v>
      </c>
      <c r="D22" s="24">
        <f>VLOOKUP(A22,'[1]DINÁMICA BASE'!$A$4:$H$35,5,0)</f>
        <v>260159</v>
      </c>
      <c r="E22" s="25">
        <f t="shared" si="9"/>
        <v>3.9840581929555894E-3</v>
      </c>
      <c r="F22" s="23">
        <f>VLOOKUP(A22,'[1]DINÁMICA BASE'!$A$4:$H$35,6,0)</f>
        <v>0</v>
      </c>
      <c r="G22" s="25">
        <f t="shared" si="10"/>
        <v>0</v>
      </c>
      <c r="H22" s="23">
        <f>VLOOKUP(A22,'[1]DINÁMICA BASE'!$A$4:$H$35,4,0)</f>
        <v>260159</v>
      </c>
      <c r="I22" s="23">
        <f>VLOOKUP(A22,'[1]DINÁMICA BASE'!$A$4:$H$35,7,0)</f>
        <v>0</v>
      </c>
      <c r="J22" s="23">
        <f t="shared" si="11"/>
        <v>65039841</v>
      </c>
      <c r="K22" s="25">
        <f t="shared" si="12"/>
        <v>0.99601594180704445</v>
      </c>
      <c r="L22" s="23">
        <f t="shared" si="13"/>
        <v>65039841</v>
      </c>
      <c r="M22" s="25">
        <f t="shared" si="16"/>
        <v>0.99601594180704445</v>
      </c>
      <c r="N22" s="23">
        <f t="shared" si="14"/>
        <v>65300000</v>
      </c>
      <c r="O22" s="25">
        <f t="shared" si="15"/>
        <v>1</v>
      </c>
    </row>
    <row r="23" spans="1:15" ht="42.75" x14ac:dyDescent="0.25">
      <c r="A23" s="22" t="s">
        <v>34</v>
      </c>
      <c r="B23" s="23">
        <f>VLOOKUP(A23,'[1]DINÁMICA BASE'!$A$4:$H$35,2,0)</f>
        <v>161700000</v>
      </c>
      <c r="C23" s="24">
        <f>VLOOKUP(A23,'[1]DINÁMICA BASE'!$A$4:$H$35,3,0)</f>
        <v>161700000</v>
      </c>
      <c r="D23" s="24">
        <f>VLOOKUP(A23,'[1]DINÁMICA BASE'!$A$4:$H$35,5,0)</f>
        <v>644223</v>
      </c>
      <c r="E23" s="25">
        <f t="shared" si="9"/>
        <v>3.9840630797773656E-3</v>
      </c>
      <c r="F23" s="23">
        <f>VLOOKUP(A23,'[1]DINÁMICA BASE'!$A$4:$H$35,6,0)</f>
        <v>0</v>
      </c>
      <c r="G23" s="25">
        <f t="shared" si="10"/>
        <v>0</v>
      </c>
      <c r="H23" s="23">
        <f>VLOOKUP(A23,'[1]DINÁMICA BASE'!$A$4:$H$35,4,0)</f>
        <v>644223</v>
      </c>
      <c r="I23" s="23">
        <f>VLOOKUP(A23,'[1]DINÁMICA BASE'!$A$4:$H$35,7,0)</f>
        <v>0</v>
      </c>
      <c r="J23" s="23">
        <f t="shared" si="11"/>
        <v>161055777</v>
      </c>
      <c r="K23" s="25">
        <f t="shared" si="12"/>
        <v>0.99601593692022261</v>
      </c>
      <c r="L23" s="23">
        <f t="shared" si="13"/>
        <v>161055777</v>
      </c>
      <c r="M23" s="25">
        <f t="shared" si="16"/>
        <v>0.99601593692022261</v>
      </c>
      <c r="N23" s="23">
        <f t="shared" si="14"/>
        <v>161700000</v>
      </c>
      <c r="O23" s="25">
        <f t="shared" si="15"/>
        <v>1</v>
      </c>
    </row>
    <row r="24" spans="1:15" x14ac:dyDescent="0.25">
      <c r="A24" s="22" t="s">
        <v>35</v>
      </c>
      <c r="B24" s="23">
        <f>VLOOKUP(A24,'[1]DINÁMICA BASE'!$A$4:$H$35,2,0)</f>
        <v>329800000</v>
      </c>
      <c r="C24" s="24">
        <f>VLOOKUP(A24,'[1]DINÁMICA BASE'!$A$4:$H$35,3,0)</f>
        <v>329800000</v>
      </c>
      <c r="D24" s="24">
        <f>VLOOKUP(A24,'[1]DINÁMICA BASE'!$A$4:$H$35,5,0)</f>
        <v>43620611.460000001</v>
      </c>
      <c r="E24" s="25">
        <f t="shared" si="9"/>
        <v>0.13226383098847788</v>
      </c>
      <c r="F24" s="23">
        <f>VLOOKUP(A24,'[1]DINÁMICA BASE'!$A$4:$H$35,6,0)</f>
        <v>43447056.460000001</v>
      </c>
      <c r="G24" s="25">
        <f t="shared" si="10"/>
        <v>0.13173758781079442</v>
      </c>
      <c r="H24" s="23">
        <f>VLOOKUP(A24,'[1]DINÁMICA BASE'!$A$4:$H$35,4,0)</f>
        <v>329800000</v>
      </c>
      <c r="I24" s="23">
        <f>VLOOKUP(A24,'[1]DINÁMICA BASE'!$A$4:$H$35,7,0)</f>
        <v>43447056.460000001</v>
      </c>
      <c r="J24" s="23">
        <f t="shared" si="11"/>
        <v>0</v>
      </c>
      <c r="K24" s="25">
        <f t="shared" si="12"/>
        <v>0</v>
      </c>
      <c r="L24" s="23">
        <f t="shared" si="13"/>
        <v>286179388.54000002</v>
      </c>
      <c r="M24" s="25">
        <f t="shared" si="16"/>
        <v>0.86773616901152217</v>
      </c>
      <c r="N24" s="23">
        <f t="shared" si="14"/>
        <v>286352943.54000002</v>
      </c>
      <c r="O24" s="25">
        <f t="shared" si="15"/>
        <v>0.86826241218920563</v>
      </c>
    </row>
    <row r="25" spans="1:15" ht="28.5" x14ac:dyDescent="0.25">
      <c r="A25" s="22" t="s">
        <v>36</v>
      </c>
      <c r="B25" s="23">
        <f>VLOOKUP(A25,'[1]DINÁMICA BASE'!$A$4:$H$35,2,0)</f>
        <v>570100000</v>
      </c>
      <c r="C25" s="24">
        <f>VLOOKUP(A25,'[1]DINÁMICA BASE'!$A$4:$H$35,3,0)</f>
        <v>570100000</v>
      </c>
      <c r="D25" s="24">
        <f>VLOOKUP(A25,'[1]DINÁMICA BASE'!$A$4:$H$35,5,0)</f>
        <v>100374330</v>
      </c>
      <c r="E25" s="25">
        <f t="shared" si="9"/>
        <v>0.17606442729345728</v>
      </c>
      <c r="F25" s="23">
        <f>VLOOKUP(A25,'[1]DINÁMICA BASE'!$A$4:$H$35,6,0)</f>
        <v>100374330</v>
      </c>
      <c r="G25" s="25">
        <f t="shared" si="10"/>
        <v>0.17606442729345728</v>
      </c>
      <c r="H25" s="23">
        <f>VLOOKUP(A25,'[1]DINÁMICA BASE'!$A$4:$H$35,4,0)</f>
        <v>570000000</v>
      </c>
      <c r="I25" s="23">
        <f>VLOOKUP(A25,'[1]DINÁMICA BASE'!$A$4:$H$35,7,0)</f>
        <v>100374330</v>
      </c>
      <c r="J25" s="23">
        <f t="shared" si="11"/>
        <v>100000</v>
      </c>
      <c r="K25" s="25">
        <f t="shared" si="12"/>
        <v>1.7540782318891423E-4</v>
      </c>
      <c r="L25" s="23">
        <f t="shared" si="13"/>
        <v>469725670</v>
      </c>
      <c r="M25" s="25">
        <f t="shared" si="16"/>
        <v>0.82393557270654272</v>
      </c>
      <c r="N25" s="23">
        <f t="shared" si="14"/>
        <v>469725670</v>
      </c>
      <c r="O25" s="25">
        <f t="shared" si="15"/>
        <v>0.82393557270654272</v>
      </c>
    </row>
    <row r="26" spans="1:15" x14ac:dyDescent="0.25">
      <c r="A26" s="22" t="s">
        <v>37</v>
      </c>
      <c r="B26" s="23">
        <f>VLOOKUP(A26,'[1]DINÁMICA BASE'!$A$4:$H$35,2,0)</f>
        <v>177700000</v>
      </c>
      <c r="C26" s="24">
        <f>VLOOKUP(A26,'[1]DINÁMICA BASE'!$A$4:$H$35,3,0)</f>
        <v>177700000</v>
      </c>
      <c r="D26" s="24">
        <f>VLOOKUP(A26,'[1]DINÁMICA BASE'!$A$4:$H$35,5,0)</f>
        <v>42081705</v>
      </c>
      <c r="E26" s="25">
        <f t="shared" si="9"/>
        <v>0.2368131963984243</v>
      </c>
      <c r="F26" s="23">
        <f>VLOOKUP(A26,'[1]DINÁMICA BASE'!$A$4:$H$35,6,0)</f>
        <v>25012140</v>
      </c>
      <c r="G26" s="25">
        <f t="shared" si="10"/>
        <v>0.14075486775464266</v>
      </c>
      <c r="H26" s="23">
        <f>VLOOKUP(A26,'[1]DINÁMICA BASE'!$A$4:$H$35,4,0)</f>
        <v>73883488</v>
      </c>
      <c r="I26" s="23">
        <f>VLOOKUP(A26,'[1]DINÁMICA BASE'!$A$4:$H$35,7,0)</f>
        <v>25012140</v>
      </c>
      <c r="J26" s="23">
        <f t="shared" si="11"/>
        <v>103816512</v>
      </c>
      <c r="K26" s="25">
        <f t="shared" si="12"/>
        <v>0.58422347777152506</v>
      </c>
      <c r="L26" s="23">
        <f t="shared" si="13"/>
        <v>135618295</v>
      </c>
      <c r="M26" s="25">
        <f t="shared" si="16"/>
        <v>0.76318680360157565</v>
      </c>
      <c r="N26" s="23">
        <f t="shared" si="14"/>
        <v>152687860</v>
      </c>
      <c r="O26" s="25">
        <f t="shared" si="15"/>
        <v>0.85924513224535737</v>
      </c>
    </row>
    <row r="27" spans="1:15" s="18" customFormat="1" ht="15.75" customHeight="1" x14ac:dyDescent="0.25">
      <c r="A27" s="15" t="s">
        <v>38</v>
      </c>
      <c r="B27" s="16">
        <f>SUM(B28:B38)</f>
        <v>76950000000</v>
      </c>
      <c r="C27" s="16">
        <f t="shared" ref="C27:F27" si="21">SUM(C28:C38)</f>
        <v>76950000000</v>
      </c>
      <c r="D27" s="16">
        <f t="shared" si="21"/>
        <v>43306974005.619995</v>
      </c>
      <c r="E27" s="17">
        <f t="shared" si="9"/>
        <v>0.56279368428356069</v>
      </c>
      <c r="F27" s="16">
        <f t="shared" si="21"/>
        <v>2858056901.0699997</v>
      </c>
      <c r="G27" s="17">
        <f t="shared" si="10"/>
        <v>3.714174010487329E-2</v>
      </c>
      <c r="H27" s="16">
        <f t="shared" ref="H27:N27" si="22">SUM(H28:H38)</f>
        <v>51615232991.930008</v>
      </c>
      <c r="I27" s="16">
        <f t="shared" si="22"/>
        <v>2835407916.0699997</v>
      </c>
      <c r="J27" s="16">
        <f t="shared" si="22"/>
        <v>25334767008.07</v>
      </c>
      <c r="K27" s="17">
        <f t="shared" si="12"/>
        <v>0.32923673824652372</v>
      </c>
      <c r="L27" s="16">
        <f t="shared" si="22"/>
        <v>33643025994.380001</v>
      </c>
      <c r="M27" s="17">
        <f t="shared" si="16"/>
        <v>0.43720631571643925</v>
      </c>
      <c r="N27" s="16">
        <f t="shared" si="22"/>
        <v>74091943098.929993</v>
      </c>
      <c r="O27" s="17">
        <f t="shared" si="15"/>
        <v>0.96285825989512663</v>
      </c>
    </row>
    <row r="28" spans="1:15" ht="28.5" x14ac:dyDescent="0.25">
      <c r="A28" s="22" t="s">
        <v>39</v>
      </c>
      <c r="B28" s="23">
        <f>VLOOKUP(A28,'[1]DINÁMICA BASE'!$A$4:$H$35,2,0)</f>
        <v>419000000</v>
      </c>
      <c r="C28" s="24">
        <f>VLOOKUP(A28,'[1]DINÁMICA BASE'!$A$4:$H$35,3,0)</f>
        <v>419000000</v>
      </c>
      <c r="D28" s="24">
        <f>VLOOKUP(A28,'[1]DINÁMICA BASE'!$A$4:$H$35,5,0)</f>
        <v>83800</v>
      </c>
      <c r="E28" s="25">
        <f t="shared" si="9"/>
        <v>2.0000000000000001E-4</v>
      </c>
      <c r="F28" s="23">
        <f>VLOOKUP(A28,'[1]DINÁMICA BASE'!$A$4:$H$35,6,0)</f>
        <v>0</v>
      </c>
      <c r="G28" s="25">
        <f t="shared" si="10"/>
        <v>0</v>
      </c>
      <c r="H28" s="23">
        <f>VLOOKUP(A28,'[1]DINÁMICA BASE'!$A$4:$H$35,4,0)</f>
        <v>83800</v>
      </c>
      <c r="I28" s="23">
        <f>VLOOKUP(A28,'[1]DINÁMICA BASE'!$A$4:$H$35,7,0)</f>
        <v>0</v>
      </c>
      <c r="J28" s="23">
        <f t="shared" si="11"/>
        <v>418916200</v>
      </c>
      <c r="K28" s="25">
        <f t="shared" si="12"/>
        <v>0.99980000000000002</v>
      </c>
      <c r="L28" s="23">
        <f t="shared" si="13"/>
        <v>418916200</v>
      </c>
      <c r="M28" s="25">
        <f t="shared" si="16"/>
        <v>0.99980000000000002</v>
      </c>
      <c r="N28" s="23">
        <f t="shared" si="14"/>
        <v>419000000</v>
      </c>
      <c r="O28" s="25">
        <f t="shared" si="15"/>
        <v>1</v>
      </c>
    </row>
    <row r="29" spans="1:15" ht="57" x14ac:dyDescent="0.25">
      <c r="A29" s="22" t="s">
        <v>40</v>
      </c>
      <c r="B29" s="23">
        <f>VLOOKUP(A29,'[1]DINÁMICA BASE'!$A$4:$H$35,2,0)</f>
        <v>779000000</v>
      </c>
      <c r="C29" s="24">
        <f>VLOOKUP(A29,'[1]DINÁMICA BASE'!$A$4:$H$35,3,0)</f>
        <v>779000000</v>
      </c>
      <c r="D29" s="24">
        <f>VLOOKUP(A29,'[1]DINÁMICA BASE'!$A$4:$H$35,5,0)</f>
        <v>579678300</v>
      </c>
      <c r="E29" s="25">
        <f t="shared" si="9"/>
        <v>0.74413132220795897</v>
      </c>
      <c r="F29" s="23">
        <f>VLOOKUP(A29,'[1]DINÁMICA BASE'!$A$4:$H$35,6,0)</f>
        <v>13054748.33</v>
      </c>
      <c r="G29" s="25">
        <f t="shared" si="10"/>
        <v>1.6758341887034661E-2</v>
      </c>
      <c r="H29" s="23">
        <f>VLOOKUP(A29,'[1]DINÁMICA BASE'!$A$4:$H$35,4,0)</f>
        <v>749000000</v>
      </c>
      <c r="I29" s="23">
        <f>VLOOKUP(A29,'[1]DINÁMICA BASE'!$A$4:$H$35,7,0)</f>
        <v>13054748.33</v>
      </c>
      <c r="J29" s="23">
        <f t="shared" si="11"/>
        <v>30000000</v>
      </c>
      <c r="K29" s="25">
        <f t="shared" si="12"/>
        <v>3.8510911424903725E-2</v>
      </c>
      <c r="L29" s="23">
        <f t="shared" si="13"/>
        <v>199321700</v>
      </c>
      <c r="M29" s="25">
        <f t="shared" si="16"/>
        <v>0.25586867779204109</v>
      </c>
      <c r="N29" s="23">
        <f t="shared" si="14"/>
        <v>765945251.66999996</v>
      </c>
      <c r="O29" s="25">
        <f t="shared" si="15"/>
        <v>0.98324165811296527</v>
      </c>
    </row>
    <row r="30" spans="1:15" ht="57" x14ac:dyDescent="0.25">
      <c r="A30" s="22" t="s">
        <v>41</v>
      </c>
      <c r="B30" s="23">
        <f>VLOOKUP(A30,'[1]DINÁMICA BASE'!$A$4:$H$35,2,0)</f>
        <v>2412000000</v>
      </c>
      <c r="C30" s="24">
        <f>VLOOKUP(A30,'[1]DINÁMICA BASE'!$A$4:$H$35,3,0)</f>
        <v>2412000000</v>
      </c>
      <c r="D30" s="24">
        <f>VLOOKUP(A30,'[1]DINÁMICA BASE'!$A$4:$H$35,5,0)</f>
        <v>1987096196</v>
      </c>
      <c r="E30" s="25">
        <f t="shared" si="9"/>
        <v>0.82383756053067991</v>
      </c>
      <c r="F30" s="23">
        <f>VLOOKUP(A30,'[1]DINÁMICA BASE'!$A$4:$H$35,6,0)</f>
        <v>155501421</v>
      </c>
      <c r="G30" s="25">
        <f t="shared" si="10"/>
        <v>6.4469909203980102E-2</v>
      </c>
      <c r="H30" s="23">
        <f>VLOOKUP(A30,'[1]DINÁMICA BASE'!$A$4:$H$35,4,0)</f>
        <v>2226409705</v>
      </c>
      <c r="I30" s="23">
        <f>VLOOKUP(A30,'[1]DINÁMICA BASE'!$A$4:$H$35,7,0)</f>
        <v>155501421</v>
      </c>
      <c r="J30" s="23">
        <f t="shared" si="11"/>
        <v>185590295</v>
      </c>
      <c r="K30" s="25">
        <f t="shared" si="12"/>
        <v>7.69445667495854E-2</v>
      </c>
      <c r="L30" s="23">
        <f t="shared" si="13"/>
        <v>424903804</v>
      </c>
      <c r="M30" s="25">
        <f t="shared" si="16"/>
        <v>0.17616243946932006</v>
      </c>
      <c r="N30" s="23">
        <f t="shared" si="14"/>
        <v>2256498579</v>
      </c>
      <c r="O30" s="25">
        <f t="shared" si="15"/>
        <v>0.9355300907960199</v>
      </c>
    </row>
    <row r="31" spans="1:15" ht="71.25" x14ac:dyDescent="0.25">
      <c r="A31" s="22" t="s">
        <v>42</v>
      </c>
      <c r="B31" s="23">
        <f>VLOOKUP(A31,'[1]DINÁMICA BASE'!$A$4:$H$35,2,0)</f>
        <v>19139000000</v>
      </c>
      <c r="C31" s="24">
        <f>VLOOKUP(A31,'[1]DINÁMICA BASE'!$A$4:$H$35,3,0)</f>
        <v>19139000000</v>
      </c>
      <c r="D31" s="24">
        <f>VLOOKUP(A31,'[1]DINÁMICA BASE'!$A$4:$H$35,5,0)</f>
        <v>7870538825.4799995</v>
      </c>
      <c r="E31" s="25">
        <f t="shared" si="9"/>
        <v>0.41123041044359682</v>
      </c>
      <c r="F31" s="23">
        <f>VLOOKUP(A31,'[1]DINÁMICA BASE'!$A$4:$H$35,6,0)</f>
        <v>520634311</v>
      </c>
      <c r="G31" s="25">
        <f t="shared" si="10"/>
        <v>2.7202795914102094E-2</v>
      </c>
      <c r="H31" s="23">
        <f>VLOOKUP(A31,'[1]DINÁMICA BASE'!$A$4:$H$35,4,0)</f>
        <v>10730048690</v>
      </c>
      <c r="I31" s="23">
        <f>VLOOKUP(A31,'[1]DINÁMICA BASE'!$A$4:$H$35,7,0)</f>
        <v>520634311</v>
      </c>
      <c r="J31" s="23">
        <f t="shared" si="11"/>
        <v>8408951310</v>
      </c>
      <c r="K31" s="25">
        <f t="shared" si="12"/>
        <v>0.43936210408067294</v>
      </c>
      <c r="L31" s="23">
        <f t="shared" si="13"/>
        <v>11268461174.52</v>
      </c>
      <c r="M31" s="25">
        <f t="shared" si="16"/>
        <v>0.58876958955640313</v>
      </c>
      <c r="N31" s="23">
        <f t="shared" si="14"/>
        <v>18618365689</v>
      </c>
      <c r="O31" s="25">
        <f t="shared" si="15"/>
        <v>0.97279720408589787</v>
      </c>
    </row>
    <row r="32" spans="1:15" ht="85.5" x14ac:dyDescent="0.25">
      <c r="A32" s="22" t="s">
        <v>43</v>
      </c>
      <c r="B32" s="23">
        <f>VLOOKUP(A32,'[1]DINÁMICA BASE'!$A$4:$H$35,2,0)</f>
        <v>6676000000</v>
      </c>
      <c r="C32" s="24">
        <f>VLOOKUP(A32,'[1]DINÁMICA BASE'!$A$4:$H$35,3,0)</f>
        <v>6676000000</v>
      </c>
      <c r="D32" s="24">
        <f>VLOOKUP(A32,'[1]DINÁMICA BASE'!$A$4:$H$35,5,0)</f>
        <v>4294899200</v>
      </c>
      <c r="E32" s="25">
        <f t="shared" si="9"/>
        <v>0.64333421210305575</v>
      </c>
      <c r="F32" s="23">
        <f>VLOOKUP(A32,'[1]DINÁMICA BASE'!$A$4:$H$35,6,0)</f>
        <v>80704500</v>
      </c>
      <c r="G32" s="25">
        <f t="shared" si="10"/>
        <v>1.2088750748951467E-2</v>
      </c>
      <c r="H32" s="23">
        <f>VLOOKUP(A32,'[1]DINÁMICA BASE'!$A$4:$H$35,4,0)</f>
        <v>5814238400</v>
      </c>
      <c r="I32" s="23">
        <f>VLOOKUP(A32,'[1]DINÁMICA BASE'!$A$4:$H$35,7,0)</f>
        <v>79144500</v>
      </c>
      <c r="J32" s="23">
        <f t="shared" si="11"/>
        <v>861761600</v>
      </c>
      <c r="K32" s="25">
        <f t="shared" si="12"/>
        <v>0.12908352306770521</v>
      </c>
      <c r="L32" s="23">
        <f t="shared" si="13"/>
        <v>2381100800</v>
      </c>
      <c r="M32" s="25">
        <f t="shared" si="16"/>
        <v>0.35666578789694425</v>
      </c>
      <c r="N32" s="23">
        <f t="shared" si="14"/>
        <v>6595295500</v>
      </c>
      <c r="O32" s="25">
        <f t="shared" si="15"/>
        <v>0.98791124925104856</v>
      </c>
    </row>
    <row r="33" spans="1:15" ht="71.25" x14ac:dyDescent="0.25">
      <c r="A33" s="22" t="s">
        <v>44</v>
      </c>
      <c r="B33" s="23">
        <f>VLOOKUP(A33,'[1]DINÁMICA BASE'!$A$4:$H$35,2,0)</f>
        <v>3551000000</v>
      </c>
      <c r="C33" s="24">
        <f>VLOOKUP(A33,'[1]DINÁMICA BASE'!$A$4:$H$35,3,0)</f>
        <v>3551000000</v>
      </c>
      <c r="D33" s="24">
        <f>VLOOKUP(A33,'[1]DINÁMICA BASE'!$A$4:$H$35,5,0)</f>
        <v>2920818705</v>
      </c>
      <c r="E33" s="25">
        <f t="shared" si="9"/>
        <v>0.82253413263869335</v>
      </c>
      <c r="F33" s="23">
        <f>VLOOKUP(A33,'[1]DINÁMICA BASE'!$A$4:$H$35,6,0)</f>
        <v>188521156</v>
      </c>
      <c r="G33" s="25">
        <f t="shared" si="10"/>
        <v>5.3089596170092929E-2</v>
      </c>
      <c r="H33" s="23">
        <f>VLOOKUP(A33,'[1]DINÁMICA BASE'!$A$4:$H$35,4,0)</f>
        <v>3178416000</v>
      </c>
      <c r="I33" s="23">
        <f>VLOOKUP(A33,'[1]DINÁMICA BASE'!$A$4:$H$35,7,0)</f>
        <v>181123267</v>
      </c>
      <c r="J33" s="23">
        <f t="shared" si="11"/>
        <v>372584000</v>
      </c>
      <c r="K33" s="25">
        <f t="shared" si="12"/>
        <v>0.10492368346944522</v>
      </c>
      <c r="L33" s="23">
        <f t="shared" si="13"/>
        <v>630181295</v>
      </c>
      <c r="M33" s="25">
        <f t="shared" si="16"/>
        <v>0.17746586736130668</v>
      </c>
      <c r="N33" s="23">
        <f t="shared" si="14"/>
        <v>3362478844</v>
      </c>
      <c r="O33" s="25">
        <f t="shared" si="15"/>
        <v>0.9469104038299071</v>
      </c>
    </row>
    <row r="34" spans="1:15" ht="42.75" x14ac:dyDescent="0.25">
      <c r="A34" s="22" t="s">
        <v>45</v>
      </c>
      <c r="B34" s="23">
        <f>VLOOKUP(A34,'[1]DINÁMICA BASE'!$A$4:$H$35,2,0)</f>
        <v>3419000000</v>
      </c>
      <c r="C34" s="24">
        <f>VLOOKUP(A34,'[1]DINÁMICA BASE'!$A$4:$H$35,3,0)</f>
        <v>3419000000</v>
      </c>
      <c r="D34" s="24">
        <f>VLOOKUP(A34,'[1]DINÁMICA BASE'!$A$4:$H$35,5,0)</f>
        <v>2307277212</v>
      </c>
      <c r="E34" s="25">
        <f t="shared" si="9"/>
        <v>0.6748397812225797</v>
      </c>
      <c r="F34" s="23">
        <f>VLOOKUP(A34,'[1]DINÁMICA BASE'!$A$4:$H$35,6,0)</f>
        <v>93993412</v>
      </c>
      <c r="G34" s="25">
        <f t="shared" si="10"/>
        <v>2.749149224919567E-2</v>
      </c>
      <c r="H34" s="23">
        <f>VLOOKUP(A34,'[1]DINÁMICA BASE'!$A$4:$H$35,4,0)</f>
        <v>2519483800</v>
      </c>
      <c r="I34" s="23">
        <f>VLOOKUP(A34,'[1]DINÁMICA BASE'!$A$4:$H$35,7,0)</f>
        <v>93993412</v>
      </c>
      <c r="J34" s="23">
        <f t="shared" si="11"/>
        <v>899516200</v>
      </c>
      <c r="K34" s="25">
        <f t="shared" si="12"/>
        <v>0.2630933606317637</v>
      </c>
      <c r="L34" s="23">
        <f t="shared" si="13"/>
        <v>1111722788</v>
      </c>
      <c r="M34" s="25">
        <f t="shared" si="16"/>
        <v>0.3251602187774203</v>
      </c>
      <c r="N34" s="23">
        <f t="shared" si="14"/>
        <v>3325006588</v>
      </c>
      <c r="O34" s="25">
        <f t="shared" si="15"/>
        <v>0.97250850775080433</v>
      </c>
    </row>
    <row r="35" spans="1:15" ht="42.75" x14ac:dyDescent="0.25">
      <c r="A35" s="22" t="s">
        <v>46</v>
      </c>
      <c r="B35" s="23">
        <f>VLOOKUP(A35,'[1]DINÁMICA BASE'!$A$4:$H$35,2,0)</f>
        <v>22869000000</v>
      </c>
      <c r="C35" s="24">
        <f>VLOOKUP(A35,'[1]DINÁMICA BASE'!$A$4:$H$35,3,0)</f>
        <v>22869000000</v>
      </c>
      <c r="D35" s="24">
        <f>VLOOKUP(A35,'[1]DINÁMICA BASE'!$A$4:$H$35,5,0)</f>
        <v>14846717622.870001</v>
      </c>
      <c r="E35" s="25">
        <f t="shared" si="9"/>
        <v>0.64920711980716261</v>
      </c>
      <c r="F35" s="23">
        <f>VLOOKUP(A35,'[1]DINÁMICA BASE'!$A$4:$H$35,6,0)</f>
        <v>833365144</v>
      </c>
      <c r="G35" s="25">
        <f t="shared" si="10"/>
        <v>3.6440821373912281E-2</v>
      </c>
      <c r="H35" s="23">
        <f>VLOOKUP(A35,'[1]DINÁMICA BASE'!$A$4:$H$35,4,0)</f>
        <v>16655552006.66</v>
      </c>
      <c r="I35" s="23">
        <f>VLOOKUP(A35,'[1]DINÁMICA BASE'!$A$4:$H$35,7,0)</f>
        <v>819674048</v>
      </c>
      <c r="J35" s="23">
        <f t="shared" si="11"/>
        <v>6213447993.3400002</v>
      </c>
      <c r="K35" s="25">
        <f t="shared" si="12"/>
        <v>0.27169740667891035</v>
      </c>
      <c r="L35" s="23">
        <f t="shared" si="13"/>
        <v>8022282377.1299992</v>
      </c>
      <c r="M35" s="25">
        <f t="shared" si="16"/>
        <v>0.35079288019283744</v>
      </c>
      <c r="N35" s="23">
        <f t="shared" si="14"/>
        <v>22035634856</v>
      </c>
      <c r="O35" s="25">
        <f t="shared" si="15"/>
        <v>0.96355917862608775</v>
      </c>
    </row>
    <row r="36" spans="1:15" ht="57" x14ac:dyDescent="0.25">
      <c r="A36" s="22" t="s">
        <v>47</v>
      </c>
      <c r="B36" s="23">
        <f>VLOOKUP(A36,'[1]DINÁMICA BASE'!$A$4:$H$35,2,0)</f>
        <v>1771000000</v>
      </c>
      <c r="C36" s="24">
        <f>VLOOKUP(A36,'[1]DINÁMICA BASE'!$A$4:$H$35,3,0)</f>
        <v>1771000000</v>
      </c>
      <c r="D36" s="24">
        <f>VLOOKUP(A36,'[1]DINÁMICA BASE'!$A$4:$H$35,5,0)</f>
        <v>894855800</v>
      </c>
      <c r="E36" s="25">
        <f t="shared" si="9"/>
        <v>0.50528277809147371</v>
      </c>
      <c r="F36" s="23">
        <f>VLOOKUP(A36,'[1]DINÁMICA BASE'!$A$4:$H$35,6,0)</f>
        <v>65800000</v>
      </c>
      <c r="G36" s="25">
        <f t="shared" si="10"/>
        <v>3.7154150197628459E-2</v>
      </c>
      <c r="H36" s="23">
        <f>VLOOKUP(A36,'[1]DINÁMICA BASE'!$A$4:$H$35,4,0)</f>
        <v>952467400</v>
      </c>
      <c r="I36" s="23">
        <f>VLOOKUP(A36,'[1]DINÁMICA BASE'!$A$4:$H$35,7,0)</f>
        <v>65800000</v>
      </c>
      <c r="J36" s="23">
        <f t="shared" si="11"/>
        <v>818532600</v>
      </c>
      <c r="K36" s="25">
        <f t="shared" si="12"/>
        <v>0.46218667419536985</v>
      </c>
      <c r="L36" s="23">
        <f t="shared" si="13"/>
        <v>876144200</v>
      </c>
      <c r="M36" s="25">
        <f t="shared" si="16"/>
        <v>0.49471722190852624</v>
      </c>
      <c r="N36" s="23">
        <f t="shared" si="14"/>
        <v>1705200000</v>
      </c>
      <c r="O36" s="25">
        <f t="shared" si="15"/>
        <v>0.96284584980237153</v>
      </c>
    </row>
    <row r="37" spans="1:15" ht="57" x14ac:dyDescent="0.25">
      <c r="A37" s="22" t="s">
        <v>48</v>
      </c>
      <c r="B37" s="23">
        <f>VLOOKUP(A37,'[1]DINÁMICA BASE'!$A$4:$H$35,2,0)</f>
        <v>1066000000</v>
      </c>
      <c r="C37" s="24">
        <f>VLOOKUP(A37,'[1]DINÁMICA BASE'!$A$4:$H$35,3,0)</f>
        <v>1066000000</v>
      </c>
      <c r="D37" s="24">
        <f>VLOOKUP(A37,'[1]DINÁMICA BASE'!$A$4:$H$35,5,0)</f>
        <v>530263200</v>
      </c>
      <c r="E37" s="25">
        <f t="shared" si="9"/>
        <v>0.49743264540337712</v>
      </c>
      <c r="F37" s="23">
        <f>VLOOKUP(A37,'[1]DINÁMICA BASE'!$A$4:$H$35,6,0)</f>
        <v>0</v>
      </c>
      <c r="G37" s="25">
        <f t="shared" si="10"/>
        <v>0</v>
      </c>
      <c r="H37" s="23">
        <f>VLOOKUP(A37,'[1]DINÁMICA BASE'!$A$4:$H$35,4,0)</f>
        <v>645786970</v>
      </c>
      <c r="I37" s="23">
        <f>VLOOKUP(A37,'[1]DINÁMICA BASE'!$A$4:$H$35,7,0)</f>
        <v>0</v>
      </c>
      <c r="J37" s="23">
        <f t="shared" si="11"/>
        <v>420213030</v>
      </c>
      <c r="K37" s="25">
        <f t="shared" si="12"/>
        <v>0.39419608818011259</v>
      </c>
      <c r="L37" s="23">
        <f t="shared" si="13"/>
        <v>535736800</v>
      </c>
      <c r="M37" s="25">
        <f t="shared" si="16"/>
        <v>0.50256735459662294</v>
      </c>
      <c r="N37" s="23">
        <f t="shared" si="14"/>
        <v>1066000000</v>
      </c>
      <c r="O37" s="25">
        <f t="shared" si="15"/>
        <v>1</v>
      </c>
    </row>
    <row r="38" spans="1:15" ht="42.75" x14ac:dyDescent="0.25">
      <c r="A38" s="22" t="s">
        <v>49</v>
      </c>
      <c r="B38" s="23">
        <f>VLOOKUP(A38,'[1]DINÁMICA BASE'!$A$4:$H$35,2,0)</f>
        <v>14849000000</v>
      </c>
      <c r="C38" s="24">
        <f>VLOOKUP(A38,'[1]DINÁMICA BASE'!$A$4:$H$35,3,0)</f>
        <v>14849000000</v>
      </c>
      <c r="D38" s="24">
        <f>VLOOKUP(A38,'[1]DINÁMICA BASE'!$A$4:$H$35,5,0)</f>
        <v>7074745144.2700005</v>
      </c>
      <c r="E38" s="25">
        <f t="shared" si="9"/>
        <v>0.47644589832783357</v>
      </c>
      <c r="F38" s="23">
        <f>VLOOKUP(A38,'[1]DINÁMICA BASE'!$A$4:$H$35,6,0)</f>
        <v>906482208.74000001</v>
      </c>
      <c r="G38" s="25">
        <f t="shared" si="10"/>
        <v>6.1046683866927069E-2</v>
      </c>
      <c r="H38" s="23">
        <f>VLOOKUP(A38,'[1]DINÁMICA BASE'!$A$4:$H$35,4,0)</f>
        <v>8143746220.2700005</v>
      </c>
      <c r="I38" s="23">
        <f>VLOOKUP(A38,'[1]DINÁMICA BASE'!$A$4:$H$35,7,0)</f>
        <v>906482208.74000001</v>
      </c>
      <c r="J38" s="23">
        <f t="shared" si="11"/>
        <v>6705253779.7299995</v>
      </c>
      <c r="K38" s="25">
        <f t="shared" si="12"/>
        <v>0.45156264931847262</v>
      </c>
      <c r="L38" s="23">
        <f t="shared" si="13"/>
        <v>7774254855.7299995</v>
      </c>
      <c r="M38" s="25">
        <f t="shared" si="16"/>
        <v>0.52355410167216643</v>
      </c>
      <c r="N38" s="23">
        <f t="shared" si="14"/>
        <v>13942517791.26</v>
      </c>
      <c r="O38" s="25">
        <f t="shared" si="15"/>
        <v>0.93895331613307298</v>
      </c>
    </row>
    <row r="39" spans="1:15" s="18" customFormat="1" ht="15.75" x14ac:dyDescent="0.25">
      <c r="A39" s="27" t="s">
        <v>50</v>
      </c>
      <c r="B39" s="28">
        <f>B8+B27</f>
        <v>140494883000</v>
      </c>
      <c r="C39" s="28">
        <f t="shared" ref="C39:N39" si="23">C8+C27</f>
        <v>140494883000</v>
      </c>
      <c r="D39" s="28">
        <f t="shared" si="23"/>
        <v>57368322228.089996</v>
      </c>
      <c r="E39" s="17">
        <f t="shared" si="9"/>
        <v>0.40833033205978042</v>
      </c>
      <c r="F39" s="28">
        <f t="shared" si="23"/>
        <v>9037909965.5299988</v>
      </c>
      <c r="G39" s="17">
        <f t="shared" si="10"/>
        <v>6.4329104181893929E-2</v>
      </c>
      <c r="H39" s="28">
        <f t="shared" si="23"/>
        <v>110702335964.93001</v>
      </c>
      <c r="I39" s="28">
        <f t="shared" si="23"/>
        <v>9008062036.5299988</v>
      </c>
      <c r="J39" s="28">
        <f t="shared" si="23"/>
        <v>29792547035.07</v>
      </c>
      <c r="K39" s="17">
        <f t="shared" si="12"/>
        <v>0.21205432111765948</v>
      </c>
      <c r="L39" s="28">
        <f t="shared" si="23"/>
        <v>83126560771.910004</v>
      </c>
      <c r="M39" s="17">
        <f t="shared" si="16"/>
        <v>0.59166966794021958</v>
      </c>
      <c r="N39" s="28">
        <f t="shared" si="23"/>
        <v>131456973034.47</v>
      </c>
      <c r="O39" s="17">
        <f t="shared" si="15"/>
        <v>0.93567089581810603</v>
      </c>
    </row>
    <row r="40" spans="1:15" s="29" customFormat="1" x14ac:dyDescent="0.25">
      <c r="B40" s="30">
        <f>B39-[2]REP_EPG034_EjecucionPresupuesta!P32</f>
        <v>0</v>
      </c>
      <c r="C40" s="31">
        <f>C39-[2]REP_EPG034_EjecucionPresupuesta!S32</f>
        <v>0</v>
      </c>
      <c r="D40" s="31">
        <f>D39-[2]REP_EPG034_EjecucionPresupuesta!W32</f>
        <v>4684607033.5399933</v>
      </c>
      <c r="E40" s="32">
        <f>D39/C39</f>
        <v>0.40833033205978042</v>
      </c>
      <c r="F40" s="30">
        <f>F39-[2]REP_EPG034_EjecucionPresupuesta!X32</f>
        <v>4116659726.329999</v>
      </c>
      <c r="G40" s="32">
        <f>F39/C39</f>
        <v>6.4329104181893929E-2</v>
      </c>
      <c r="H40" s="30">
        <f>H39-[2]REP_EPG034_EjecucionPresupuesta!U32</f>
        <v>1690782530.8500061</v>
      </c>
      <c r="I40" s="30">
        <f>I39-[2]REP_EPG034_EjecucionPresupuesta!Z32</f>
        <v>4735688995.0699987</v>
      </c>
      <c r="J40" s="30">
        <f>C39-(H39+J39)</f>
        <v>0</v>
      </c>
      <c r="K40" s="32">
        <f>J39/C39</f>
        <v>0.21205432111765948</v>
      </c>
      <c r="L40" s="30">
        <f>C39-(D39+L39)</f>
        <v>0</v>
      </c>
      <c r="M40" s="32">
        <f>L39/C39</f>
        <v>0.59166966794021958</v>
      </c>
      <c r="N40" s="30">
        <f>C39-(F39+N39)</f>
        <v>0</v>
      </c>
      <c r="O40" s="32">
        <f>N39/C39</f>
        <v>0.93567089581810603</v>
      </c>
    </row>
    <row r="41" spans="1:15" x14ac:dyDescent="0.25">
      <c r="F41" s="3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Montaño Patarroyo</dc:creator>
  <cp:lastModifiedBy>John Vargas</cp:lastModifiedBy>
  <dcterms:created xsi:type="dcterms:W3CDTF">2016-04-26T16:21:42Z</dcterms:created>
  <dcterms:modified xsi:type="dcterms:W3CDTF">2016-04-26T16:43:03Z</dcterms:modified>
</cp:coreProperties>
</file>