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b\Desktop\Contenido página web\Nuestra Entidad\Planeación\"/>
    </mc:Choice>
  </mc:AlternateContent>
  <bookViews>
    <workbookView xWindow="0" yWindow="0" windowWidth="21105" windowHeight="8370"/>
  </bookViews>
  <sheets>
    <sheet name="EJECUCIÓN WEB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1" i="1" l="1"/>
  <c r="H41" i="1" s="1"/>
  <c r="A40" i="1"/>
  <c r="F40" i="1" s="1"/>
  <c r="A39" i="1"/>
  <c r="I39" i="1" s="1"/>
  <c r="A38" i="1"/>
  <c r="F38" i="1" s="1"/>
  <c r="F37" i="1"/>
  <c r="A37" i="1"/>
  <c r="H36" i="1"/>
  <c r="D36" i="1"/>
  <c r="C36" i="1"/>
  <c r="A36" i="1"/>
  <c r="I36" i="1" s="1"/>
  <c r="A35" i="1"/>
  <c r="I35" i="1" s="1"/>
  <c r="A34" i="1"/>
  <c r="C34" i="1" s="1"/>
  <c r="H33" i="1"/>
  <c r="D33" i="1"/>
  <c r="E33" i="1" s="1"/>
  <c r="B33" i="1"/>
  <c r="A33" i="1"/>
  <c r="C33" i="1" s="1"/>
  <c r="A32" i="1"/>
  <c r="D31" i="1"/>
  <c r="A31" i="1"/>
  <c r="I31" i="1" s="1"/>
  <c r="F30" i="1"/>
  <c r="A30" i="1"/>
  <c r="A29" i="1"/>
  <c r="F29" i="1" s="1"/>
  <c r="A27" i="1"/>
  <c r="C27" i="1" s="1"/>
  <c r="A26" i="1"/>
  <c r="A25" i="1"/>
  <c r="D25" i="1" s="1"/>
  <c r="A24" i="1"/>
  <c r="I24" i="1" s="1"/>
  <c r="A23" i="1"/>
  <c r="C23" i="1" s="1"/>
  <c r="H22" i="1"/>
  <c r="J22" i="1" s="1"/>
  <c r="K22" i="1" s="1"/>
  <c r="A22" i="1"/>
  <c r="C22" i="1" s="1"/>
  <c r="I21" i="1"/>
  <c r="A21" i="1"/>
  <c r="D21" i="1" s="1"/>
  <c r="F20" i="1"/>
  <c r="A20" i="1"/>
  <c r="C20" i="1" s="1"/>
  <c r="H19" i="1"/>
  <c r="J19" i="1" s="1"/>
  <c r="K19" i="1" s="1"/>
  <c r="A19" i="1"/>
  <c r="C19" i="1" s="1"/>
  <c r="A18" i="1"/>
  <c r="I18" i="1" s="1"/>
  <c r="A16" i="1"/>
  <c r="C16" i="1" s="1"/>
  <c r="A15" i="1"/>
  <c r="D15" i="1" s="1"/>
  <c r="A13" i="1"/>
  <c r="C13" i="1" s="1"/>
  <c r="A12" i="1"/>
  <c r="F12" i="1" s="1"/>
  <c r="A11" i="1"/>
  <c r="F11" i="1" s="1"/>
  <c r="D10" i="1"/>
  <c r="A10" i="1"/>
  <c r="I10" i="1" s="1"/>
  <c r="B4" i="1"/>
  <c r="I19" i="1" l="1"/>
  <c r="H10" i="1"/>
  <c r="I12" i="1"/>
  <c r="C21" i="1"/>
  <c r="B22" i="1"/>
  <c r="C10" i="1"/>
  <c r="H11" i="1"/>
  <c r="H15" i="1"/>
  <c r="I16" i="1"/>
  <c r="D19" i="1"/>
  <c r="E19" i="1" s="1"/>
  <c r="D22" i="1"/>
  <c r="E22" i="1" s="1"/>
  <c r="F23" i="1"/>
  <c r="D24" i="1"/>
  <c r="C31" i="1"/>
  <c r="I33" i="1"/>
  <c r="I34" i="1"/>
  <c r="D35" i="1"/>
  <c r="B38" i="1"/>
  <c r="C39" i="1"/>
  <c r="D40" i="1"/>
  <c r="E31" i="1"/>
  <c r="D39" i="1"/>
  <c r="E39" i="1" s="1"/>
  <c r="H40" i="1"/>
  <c r="E10" i="1"/>
  <c r="I15" i="1"/>
  <c r="G20" i="1"/>
  <c r="F24" i="1"/>
  <c r="F10" i="1"/>
  <c r="G10" i="1" s="1"/>
  <c r="C11" i="1"/>
  <c r="G11" i="1" s="1"/>
  <c r="D12" i="1"/>
  <c r="C15" i="1"/>
  <c r="C14" i="1" s="1"/>
  <c r="L22" i="1"/>
  <c r="M22" i="1" s="1"/>
  <c r="I22" i="1"/>
  <c r="B24" i="1"/>
  <c r="H24" i="1"/>
  <c r="B34" i="1"/>
  <c r="B35" i="1"/>
  <c r="H35" i="1"/>
  <c r="F39" i="1"/>
  <c r="N39" i="1" s="1"/>
  <c r="O39" i="1" s="1"/>
  <c r="F35" i="1"/>
  <c r="L19" i="1"/>
  <c r="M19" i="1" s="1"/>
  <c r="F31" i="1"/>
  <c r="G31" i="1" s="1"/>
  <c r="E36" i="1"/>
  <c r="B10" i="1"/>
  <c r="D11" i="1"/>
  <c r="E11" i="1" s="1"/>
  <c r="D16" i="1"/>
  <c r="E16" i="1" s="1"/>
  <c r="B19" i="1"/>
  <c r="C24" i="1"/>
  <c r="L24" i="1" s="1"/>
  <c r="M24" i="1" s="1"/>
  <c r="B31" i="1"/>
  <c r="H31" i="1"/>
  <c r="C35" i="1"/>
  <c r="N35" i="1" s="1"/>
  <c r="O35" i="1" s="1"/>
  <c r="B39" i="1"/>
  <c r="H39" i="1"/>
  <c r="C40" i="1"/>
  <c r="L40" i="1" s="1"/>
  <c r="M40" i="1" s="1"/>
  <c r="D41" i="1"/>
  <c r="N11" i="1"/>
  <c r="O11" i="1" s="1"/>
  <c r="N23" i="1"/>
  <c r="O23" i="1" s="1"/>
  <c r="J24" i="1"/>
  <c r="K24" i="1" s="1"/>
  <c r="C26" i="1"/>
  <c r="I26" i="1"/>
  <c r="D26" i="1"/>
  <c r="H26" i="1"/>
  <c r="F32" i="1"/>
  <c r="B32" i="1"/>
  <c r="I32" i="1"/>
  <c r="D32" i="1"/>
  <c r="F13" i="1"/>
  <c r="G13" i="1" s="1"/>
  <c r="I14" i="1"/>
  <c r="E24" i="1"/>
  <c r="B26" i="1"/>
  <c r="B27" i="1"/>
  <c r="I27" i="1"/>
  <c r="C29" i="1"/>
  <c r="H29" i="1"/>
  <c r="B29" i="1"/>
  <c r="I29" i="1"/>
  <c r="H30" i="1"/>
  <c r="D30" i="1"/>
  <c r="E30" i="1" s="1"/>
  <c r="I30" i="1"/>
  <c r="C30" i="1"/>
  <c r="G30" i="1" s="1"/>
  <c r="C32" i="1"/>
  <c r="E40" i="1"/>
  <c r="I11" i="1"/>
  <c r="B12" i="1"/>
  <c r="B13" i="1"/>
  <c r="H13" i="1"/>
  <c r="J13" i="1" s="1"/>
  <c r="K13" i="1" s="1"/>
  <c r="D14" i="1"/>
  <c r="E14" i="1" s="1"/>
  <c r="F16" i="1"/>
  <c r="D18" i="1"/>
  <c r="I20" i="1"/>
  <c r="D20" i="1"/>
  <c r="E20" i="1" s="1"/>
  <c r="N20" i="1"/>
  <c r="O20" i="1" s="1"/>
  <c r="G24" i="1"/>
  <c r="N24" i="1"/>
  <c r="O24" i="1" s="1"/>
  <c r="D29" i="1"/>
  <c r="B30" i="1"/>
  <c r="L33" i="1"/>
  <c r="M33" i="1" s="1"/>
  <c r="C37" i="1"/>
  <c r="I37" i="1"/>
  <c r="D37" i="1"/>
  <c r="H37" i="1"/>
  <c r="B37" i="1"/>
  <c r="G39" i="1"/>
  <c r="N10" i="1"/>
  <c r="J15" i="1"/>
  <c r="F18" i="1"/>
  <c r="B18" i="1"/>
  <c r="G23" i="1"/>
  <c r="F25" i="1"/>
  <c r="B25" i="1"/>
  <c r="H25" i="1"/>
  <c r="C25" i="1"/>
  <c r="I25" i="1"/>
  <c r="H27" i="1"/>
  <c r="J27" i="1" s="1"/>
  <c r="K27" i="1" s="1"/>
  <c r="D27" i="1"/>
  <c r="E27" i="1" s="1"/>
  <c r="G29" i="1"/>
  <c r="N40" i="1"/>
  <c r="O40" i="1" s="1"/>
  <c r="J40" i="1"/>
  <c r="K40" i="1" s="1"/>
  <c r="F9" i="1"/>
  <c r="L11" i="1"/>
  <c r="M11" i="1" s="1"/>
  <c r="C18" i="1"/>
  <c r="H18" i="1"/>
  <c r="E21" i="1"/>
  <c r="L21" i="1"/>
  <c r="M21" i="1" s="1"/>
  <c r="H23" i="1"/>
  <c r="J23" i="1" s="1"/>
  <c r="K23" i="1" s="1"/>
  <c r="D23" i="1"/>
  <c r="E23" i="1" s="1"/>
  <c r="B23" i="1"/>
  <c r="I23" i="1"/>
  <c r="D9" i="1"/>
  <c r="B11" i="1"/>
  <c r="B9" i="1" s="1"/>
  <c r="J11" i="1"/>
  <c r="K11" i="1" s="1"/>
  <c r="C12" i="1"/>
  <c r="H12" i="1"/>
  <c r="H9" i="1" s="1"/>
  <c r="D13" i="1"/>
  <c r="E13" i="1" s="1"/>
  <c r="I13" i="1"/>
  <c r="F15" i="1"/>
  <c r="B15" i="1"/>
  <c r="B14" i="1" s="1"/>
  <c r="L15" i="1"/>
  <c r="B16" i="1"/>
  <c r="H16" i="1"/>
  <c r="J16" i="1" s="1"/>
  <c r="K16" i="1" s="1"/>
  <c r="F19" i="1"/>
  <c r="B20" i="1"/>
  <c r="H20" i="1"/>
  <c r="J20" i="1" s="1"/>
  <c r="K20" i="1" s="1"/>
  <c r="F21" i="1"/>
  <c r="G21" i="1" s="1"/>
  <c r="B21" i="1"/>
  <c r="H21" i="1"/>
  <c r="J21" i="1" s="1"/>
  <c r="K21" i="1" s="1"/>
  <c r="F26" i="1"/>
  <c r="G26" i="1" s="1"/>
  <c r="F27" i="1"/>
  <c r="G27" i="1" s="1"/>
  <c r="H32" i="1"/>
  <c r="L35" i="1"/>
  <c r="M35" i="1" s="1"/>
  <c r="G35" i="1"/>
  <c r="J35" i="1"/>
  <c r="K35" i="1" s="1"/>
  <c r="L36" i="1"/>
  <c r="M36" i="1" s="1"/>
  <c r="H38" i="1"/>
  <c r="D38" i="1"/>
  <c r="I38" i="1"/>
  <c r="C38" i="1"/>
  <c r="G38" i="1" s="1"/>
  <c r="G40" i="1"/>
  <c r="F22" i="1"/>
  <c r="J33" i="1"/>
  <c r="K33" i="1" s="1"/>
  <c r="H34" i="1"/>
  <c r="J34" i="1" s="1"/>
  <c r="K34" i="1" s="1"/>
  <c r="D34" i="1"/>
  <c r="E34" i="1" s="1"/>
  <c r="F34" i="1"/>
  <c r="G34" i="1" s="1"/>
  <c r="F36" i="1"/>
  <c r="G36" i="1" s="1"/>
  <c r="B36" i="1"/>
  <c r="L39" i="1"/>
  <c r="M39" i="1" s="1"/>
  <c r="F33" i="1"/>
  <c r="N36" i="1"/>
  <c r="O36" i="1" s="1"/>
  <c r="J36" i="1"/>
  <c r="K36" i="1" s="1"/>
  <c r="C41" i="1"/>
  <c r="F41" i="1"/>
  <c r="B41" i="1"/>
  <c r="I41" i="1"/>
  <c r="I40" i="1"/>
  <c r="B40" i="1"/>
  <c r="I17" i="1" l="1"/>
  <c r="E32" i="1"/>
  <c r="N31" i="1"/>
  <c r="O31" i="1" s="1"/>
  <c r="L31" i="1"/>
  <c r="M31" i="1" s="1"/>
  <c r="J31" i="1"/>
  <c r="K31" i="1" s="1"/>
  <c r="L10" i="1"/>
  <c r="M10" i="1" s="1"/>
  <c r="J10" i="1"/>
  <c r="K10" i="1" s="1"/>
  <c r="G41" i="1"/>
  <c r="E38" i="1"/>
  <c r="E26" i="1"/>
  <c r="L27" i="1"/>
  <c r="M27" i="1" s="1"/>
  <c r="E35" i="1"/>
  <c r="H17" i="1"/>
  <c r="I9" i="1"/>
  <c r="I8" i="1" s="1"/>
  <c r="L16" i="1"/>
  <c r="M16" i="1" s="1"/>
  <c r="J39" i="1"/>
  <c r="K39" i="1" s="1"/>
  <c r="E15" i="1"/>
  <c r="N41" i="1"/>
  <c r="O41" i="1" s="1"/>
  <c r="J41" i="1"/>
  <c r="K41" i="1" s="1"/>
  <c r="L41" i="1"/>
  <c r="M41" i="1" s="1"/>
  <c r="G15" i="1"/>
  <c r="F14" i="1"/>
  <c r="G14" i="1" s="1"/>
  <c r="N12" i="1"/>
  <c r="O12" i="1" s="1"/>
  <c r="J12" i="1"/>
  <c r="K12" i="1" s="1"/>
  <c r="L12" i="1"/>
  <c r="M12" i="1" s="1"/>
  <c r="C9" i="1"/>
  <c r="G9" i="1" s="1"/>
  <c r="N18" i="1"/>
  <c r="J18" i="1"/>
  <c r="L18" i="1"/>
  <c r="C17" i="1"/>
  <c r="K15" i="1"/>
  <c r="J14" i="1"/>
  <c r="K14" i="1" s="1"/>
  <c r="N37" i="1"/>
  <c r="O37" i="1" s="1"/>
  <c r="L37" i="1"/>
  <c r="M37" i="1" s="1"/>
  <c r="J37" i="1"/>
  <c r="K37" i="1" s="1"/>
  <c r="H28" i="1"/>
  <c r="E12" i="1"/>
  <c r="G12" i="1"/>
  <c r="L38" i="1"/>
  <c r="M38" i="1" s="1"/>
  <c r="J38" i="1"/>
  <c r="K38" i="1" s="1"/>
  <c r="N38" i="1"/>
  <c r="O38" i="1" s="1"/>
  <c r="N34" i="1"/>
  <c r="O34" i="1" s="1"/>
  <c r="L13" i="1"/>
  <c r="M13" i="1" s="1"/>
  <c r="N21" i="1"/>
  <c r="O21" i="1" s="1"/>
  <c r="N15" i="1"/>
  <c r="E18" i="1"/>
  <c r="D17" i="1"/>
  <c r="D8" i="1" s="1"/>
  <c r="N32" i="1"/>
  <c r="O32" i="1" s="1"/>
  <c r="J32" i="1"/>
  <c r="K32" i="1" s="1"/>
  <c r="L32" i="1"/>
  <c r="M32" i="1" s="1"/>
  <c r="L29" i="1"/>
  <c r="N29" i="1"/>
  <c r="J29" i="1"/>
  <c r="C28" i="1"/>
  <c r="E41" i="1"/>
  <c r="L23" i="1"/>
  <c r="M23" i="1" s="1"/>
  <c r="N13" i="1"/>
  <c r="O13" i="1" s="1"/>
  <c r="N27" i="1"/>
  <c r="O27" i="1" s="1"/>
  <c r="H14" i="1"/>
  <c r="H8" i="1" s="1"/>
  <c r="G33" i="1"/>
  <c r="N33" i="1"/>
  <c r="O33" i="1" s="1"/>
  <c r="G22" i="1"/>
  <c r="N22" i="1"/>
  <c r="O22" i="1" s="1"/>
  <c r="G19" i="1"/>
  <c r="N19" i="1"/>
  <c r="O19" i="1" s="1"/>
  <c r="N25" i="1"/>
  <c r="O25" i="1" s="1"/>
  <c r="J25" i="1"/>
  <c r="K25" i="1" s="1"/>
  <c r="L25" i="1"/>
  <c r="M25" i="1" s="1"/>
  <c r="G18" i="1"/>
  <c r="F17" i="1"/>
  <c r="G17" i="1" s="1"/>
  <c r="E29" i="1"/>
  <c r="D28" i="1"/>
  <c r="B28" i="1"/>
  <c r="L34" i="1"/>
  <c r="M34" i="1" s="1"/>
  <c r="L14" i="1"/>
  <c r="M14" i="1" s="1"/>
  <c r="M15" i="1"/>
  <c r="F28" i="1"/>
  <c r="G25" i="1"/>
  <c r="B17" i="1"/>
  <c r="B8" i="1" s="1"/>
  <c r="O10" i="1"/>
  <c r="N9" i="1"/>
  <c r="E37" i="1"/>
  <c r="G16" i="1"/>
  <c r="N16" i="1"/>
  <c r="O16" i="1" s="1"/>
  <c r="L30" i="1"/>
  <c r="M30" i="1" s="1"/>
  <c r="N30" i="1"/>
  <c r="O30" i="1" s="1"/>
  <c r="J30" i="1"/>
  <c r="K30" i="1" s="1"/>
  <c r="I28" i="1"/>
  <c r="I42" i="1" s="1"/>
  <c r="I43" i="1" s="1"/>
  <c r="L20" i="1"/>
  <c r="M20" i="1" s="1"/>
  <c r="G37" i="1"/>
  <c r="G32" i="1"/>
  <c r="N26" i="1"/>
  <c r="O26" i="1" s="1"/>
  <c r="L26" i="1"/>
  <c r="M26" i="1" s="1"/>
  <c r="J26" i="1"/>
  <c r="K26" i="1" s="1"/>
  <c r="E25" i="1"/>
  <c r="J9" i="1"/>
  <c r="H42" i="1" l="1"/>
  <c r="H43" i="1" s="1"/>
  <c r="D42" i="1"/>
  <c r="K9" i="1"/>
  <c r="G28" i="1"/>
  <c r="K29" i="1"/>
  <c r="J28" i="1"/>
  <c r="K28" i="1" s="1"/>
  <c r="E9" i="1"/>
  <c r="L9" i="1"/>
  <c r="E28" i="1"/>
  <c r="O29" i="1"/>
  <c r="N28" i="1"/>
  <c r="O28" i="1" s="1"/>
  <c r="K18" i="1"/>
  <c r="J17" i="1"/>
  <c r="K17" i="1" s="1"/>
  <c r="C8" i="1"/>
  <c r="C42" i="1" s="1"/>
  <c r="O9" i="1"/>
  <c r="O15" i="1"/>
  <c r="N14" i="1"/>
  <c r="O14" i="1" s="1"/>
  <c r="M18" i="1"/>
  <c r="L17" i="1"/>
  <c r="M17" i="1" s="1"/>
  <c r="B42" i="1"/>
  <c r="B43" i="1" s="1"/>
  <c r="M29" i="1"/>
  <c r="L28" i="1"/>
  <c r="M28" i="1" s="1"/>
  <c r="E17" i="1"/>
  <c r="O18" i="1"/>
  <c r="N17" i="1"/>
  <c r="O17" i="1" s="1"/>
  <c r="F8" i="1"/>
  <c r="N8" i="1" l="1"/>
  <c r="O8" i="1" s="1"/>
  <c r="J8" i="1"/>
  <c r="K8" i="1" s="1"/>
  <c r="G8" i="1"/>
  <c r="F42" i="1"/>
  <c r="N42" i="1"/>
  <c r="J42" i="1"/>
  <c r="E8" i="1"/>
  <c r="C43" i="1"/>
  <c r="J43" i="1"/>
  <c r="M9" i="1"/>
  <c r="L8" i="1"/>
  <c r="E42" i="1"/>
  <c r="E43" i="1"/>
  <c r="D43" i="1"/>
  <c r="G43" i="1" l="1"/>
  <c r="F43" i="1"/>
  <c r="G42" i="1"/>
  <c r="O43" i="1"/>
  <c r="O42" i="1"/>
  <c r="L42" i="1"/>
  <c r="M8" i="1"/>
  <c r="N43" i="1"/>
  <c r="K43" i="1"/>
  <c r="K42" i="1"/>
  <c r="M42" i="1" l="1"/>
  <c r="M43" i="1"/>
  <c r="L43" i="1"/>
</calcChain>
</file>

<file path=xl/sharedStrings.xml><?xml version="1.0" encoding="utf-8"?>
<sst xmlns="http://schemas.openxmlformats.org/spreadsheetml/2006/main" count="24" uniqueCount="24">
  <si>
    <t>SUPERINTENDENCIA DE INDUSTRIA Y COMERCIO</t>
  </si>
  <si>
    <t>INFORME DE EJECUCIÓN PRESUPUESTAL</t>
  </si>
  <si>
    <t>SISTEMA INTEGRADO DE INFORMACIÓN FINANCIERA - SIIF NACIÓN</t>
  </si>
  <si>
    <t>CONCEPTO</t>
  </si>
  <si>
    <t xml:space="preserve"> APR. INICIAL</t>
  </si>
  <si>
    <t xml:space="preserve"> APR. VIGENTE</t>
  </si>
  <si>
    <t xml:space="preserve"> COMPROMISO</t>
  </si>
  <si>
    <t>% 
COMPROMISO</t>
  </si>
  <si>
    <t xml:space="preserve"> OBLIGACION</t>
  </si>
  <si>
    <t>% OBLIGADO</t>
  </si>
  <si>
    <t>CDP</t>
  </si>
  <si>
    <t xml:space="preserve"> PAGOS</t>
  </si>
  <si>
    <t>APROP. SIN CDP</t>
  </si>
  <si>
    <t>% APROP. SIN CDP</t>
  </si>
  <si>
    <t>APROP. SIN COMPROMETER</t>
  </si>
  <si>
    <t xml:space="preserve">% APROP. SIN COMPROMETER </t>
  </si>
  <si>
    <t>APROP. SIN OBLIGAR</t>
  </si>
  <si>
    <t>% APROP. SIN OBLIGAR</t>
  </si>
  <si>
    <t>Gastos de Funcionamiento</t>
  </si>
  <si>
    <t>Gastos de Personal</t>
  </si>
  <si>
    <t>Gastos Generales</t>
  </si>
  <si>
    <t>Transferencias Corrientes</t>
  </si>
  <si>
    <t>Gastos de Inversión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</si>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</sst>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b/>
      <u val="double"/>
      <sz val="16"/>
      <color rgb="FF002060"/>
      <name val="Arial"/>
      <family val="2"/>
    </font>
    <font>
      <i/>
      <sz val="11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4" fontId="3" fillId="2" borderId="0" xfId="2" applyNumberFormat="1" applyFont="1" applyFill="1" applyBorder="1" applyAlignment="1">
      <alignment vertical="center"/>
    </xf>
    <xf numFmtId="9" fontId="3" fillId="2" borderId="0" xfId="3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17" fontId="5" fillId="2" borderId="0" xfId="1" quotePrefix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>
      <alignment horizontal="center" vertical="center" wrapText="1"/>
    </xf>
    <xf numFmtId="10" fontId="6" fillId="3" borderId="1" xfId="3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center" wrapText="1"/>
    </xf>
    <xf numFmtId="9" fontId="6" fillId="3" borderId="1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164" fontId="8" fillId="4" borderId="1" xfId="2" applyNumberFormat="1" applyFont="1" applyFill="1" applyBorder="1" applyAlignment="1">
      <alignment vertical="center"/>
    </xf>
    <xf numFmtId="10" fontId="8" fillId="4" borderId="1" xfId="3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7" fillId="5" borderId="1" xfId="1" applyNumberFormat="1" applyFont="1" applyFill="1" applyBorder="1" applyAlignment="1">
      <alignment horizontal="left" vertical="center" wrapText="1"/>
    </xf>
    <xf numFmtId="164" fontId="8" fillId="5" borderId="1" xfId="2" applyNumberFormat="1" applyFont="1" applyFill="1" applyBorder="1" applyAlignment="1">
      <alignment vertical="center"/>
    </xf>
    <xf numFmtId="10" fontId="8" fillId="5" borderId="1" xfId="3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horizontal="left" vertical="center" wrapText="1"/>
    </xf>
    <xf numFmtId="164" fontId="11" fillId="0" borderId="1" xfId="2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>
      <alignment vertical="center"/>
    </xf>
    <xf numFmtId="10" fontId="11" fillId="0" borderId="1" xfId="3" applyNumberFormat="1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164" fontId="8" fillId="4" borderId="1" xfId="1" applyNumberFormat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164" fontId="12" fillId="0" borderId="0" xfId="2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/>
    </xf>
    <xf numFmtId="10" fontId="12" fillId="0" borderId="0" xfId="3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166" fontId="3" fillId="0" borderId="0" xfId="4" applyNumberFormat="1" applyFont="1" applyFill="1" applyBorder="1" applyAlignment="1">
      <alignment vertical="center"/>
    </xf>
    <xf numFmtId="164" fontId="3" fillId="0" borderId="0" xfId="2" applyNumberFormat="1" applyFont="1" applyFill="1" applyBorder="1" applyAlignment="1">
      <alignment vertical="center"/>
    </xf>
    <xf numFmtId="9" fontId="3" fillId="0" borderId="0" xfId="3" applyFont="1" applyFill="1" applyBorder="1" applyAlignment="1">
      <alignment vertical="center"/>
    </xf>
  </cellXfs>
  <cellStyles count="5">
    <cellStyle name="Millares 2" xfId="2"/>
    <cellStyle name="Normal" xfId="0" builtinId="0"/>
    <cellStyle name="Normal 2" xfId="1"/>
    <cellStyle name="Porcentaje 2" xfId="3"/>
    <cellStyle name="Porcentaje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400051</xdr:colOff>
      <xdr:row>0</xdr:row>
      <xdr:rowOff>0</xdr:rowOff>
    </xdr:from>
    <xdr:to>
      <xdr:col>0</xdr:col>
      <xdr:colOff>2524125</xdr:colOff>
      <xdr:row>5</xdr:row>
      <xdr:rowOff>180586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1" y="0"/>
          <a:ext cx="2124074" cy="13140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lbarrero/Documents/2019/WEB%20SIC/INFORME%20EPA%20DICIEMBRE%20%20corte%2031-12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camontano/Documents/2016/PRESUPUESTO/INFORMES/EJECU%20AGREGADA%20PEND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WEB"/>
      <sheetName val="EJECUCIÓN"/>
      <sheetName val="METAS"/>
      <sheetName val="TD-EPA RECURSO"/>
      <sheetName val="TD-EPA"/>
      <sheetName val="EPA - SIIF"/>
      <sheetName val="METAS EJEC. SIC - MINCIT"/>
    </sheetNames>
    <sheetDataSet>
      <sheetData sheetId="0"/>
      <sheetData sheetId="1"/>
      <sheetData sheetId="2">
        <row r="4">
          <cell r="D4" t="str">
            <v>ENERO - 2019</v>
          </cell>
        </row>
      </sheetData>
      <sheetData sheetId="3"/>
      <sheetData sheetId="4">
        <row r="5">
          <cell r="A5" t="str">
            <v>01</v>
          </cell>
          <cell r="B5">
            <v>58763996000</v>
          </cell>
          <cell r="C5">
            <v>58763996000</v>
          </cell>
          <cell r="D5">
            <v>56893965000</v>
          </cell>
          <cell r="E5">
            <v>2565187475</v>
          </cell>
          <cell r="F5">
            <v>2548033602</v>
          </cell>
          <cell r="G5">
            <v>2547943364</v>
          </cell>
          <cell r="H5">
            <v>1870031000</v>
          </cell>
        </row>
        <row r="6">
          <cell r="A6" t="str">
            <v>SALARIO</v>
          </cell>
          <cell r="B6">
            <v>40628002000</v>
          </cell>
          <cell r="C6">
            <v>40628002000</v>
          </cell>
          <cell r="D6">
            <v>40628002000</v>
          </cell>
          <cell r="E6">
            <v>2552270265</v>
          </cell>
          <cell r="F6">
            <v>2546086364</v>
          </cell>
          <cell r="G6">
            <v>2546057364</v>
          </cell>
          <cell r="H6">
            <v>0</v>
          </cell>
        </row>
        <row r="7">
          <cell r="A7" t="str">
            <v>CONTRIBUCIONES INHERENTES A LA NÓMINA</v>
          </cell>
          <cell r="B7">
            <v>13022354000</v>
          </cell>
          <cell r="C7">
            <v>13022354000</v>
          </cell>
          <cell r="D7">
            <v>13022354000</v>
          </cell>
          <cell r="E7">
            <v>1886000</v>
          </cell>
          <cell r="F7">
            <v>1886000</v>
          </cell>
          <cell r="G7">
            <v>1886000</v>
          </cell>
          <cell r="H7">
            <v>0</v>
          </cell>
        </row>
        <row r="8">
          <cell r="A8" t="str">
            <v>REMUNERACIONES NO CONSTITUTIVAS DE FACTOR SALARIAL</v>
          </cell>
          <cell r="B8">
            <v>3243609000</v>
          </cell>
          <cell r="C8">
            <v>3243609000</v>
          </cell>
          <cell r="D8">
            <v>3243609000</v>
          </cell>
          <cell r="E8">
            <v>11031210</v>
          </cell>
          <cell r="F8">
            <v>61238</v>
          </cell>
          <cell r="G8">
            <v>0</v>
          </cell>
          <cell r="H8">
            <v>0</v>
          </cell>
        </row>
        <row r="9">
          <cell r="A9" t="str">
            <v>OTROS GASTOS DE PERSONAL - PREVIO CONCEPTO DGPPN</v>
          </cell>
          <cell r="B9">
            <v>1870031000</v>
          </cell>
          <cell r="C9">
            <v>1870031000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1870031000</v>
          </cell>
        </row>
        <row r="10">
          <cell r="A10" t="str">
            <v>02</v>
          </cell>
          <cell r="B10">
            <v>12676328868</v>
          </cell>
          <cell r="C10">
            <v>12676328868</v>
          </cell>
          <cell r="D10">
            <v>10550785714</v>
          </cell>
          <cell r="E10">
            <v>8545887695.6800003</v>
          </cell>
          <cell r="F10">
            <v>201680598</v>
          </cell>
          <cell r="G10">
            <v>201680598</v>
          </cell>
          <cell r="H10">
            <v>0</v>
          </cell>
        </row>
        <row r="11">
          <cell r="A11" t="str">
            <v>ADQUISICIÓN DE ACTIVOS NO FINANCIEROS</v>
          </cell>
          <cell r="B11">
            <v>10000000</v>
          </cell>
          <cell r="C11">
            <v>10000000</v>
          </cell>
          <cell r="D11">
            <v>4000000</v>
          </cell>
          <cell r="E11">
            <v>4000000</v>
          </cell>
          <cell r="F11">
            <v>4000000</v>
          </cell>
          <cell r="G11">
            <v>4000000</v>
          </cell>
          <cell r="H11">
            <v>0</v>
          </cell>
        </row>
        <row r="12">
          <cell r="A12" t="str">
            <v>ADQUISICIONES DIFERENTES DE ACTIVOS</v>
          </cell>
          <cell r="B12">
            <v>12666328868</v>
          </cell>
          <cell r="C12">
            <v>12666328868</v>
          </cell>
          <cell r="D12">
            <v>10546785714</v>
          </cell>
          <cell r="E12">
            <v>8541887695.6800003</v>
          </cell>
          <cell r="F12">
            <v>197680598</v>
          </cell>
          <cell r="G12">
            <v>197680598</v>
          </cell>
          <cell r="H12">
            <v>0</v>
          </cell>
        </row>
        <row r="13">
          <cell r="A13" t="str">
            <v>03</v>
          </cell>
          <cell r="B13">
            <v>7027097000</v>
          </cell>
          <cell r="C13">
            <v>7027097000</v>
          </cell>
          <cell r="D13">
            <v>1301623091</v>
          </cell>
          <cell r="E13">
            <v>149432240.98000002</v>
          </cell>
          <cell r="F13">
            <v>111261628.98</v>
          </cell>
          <cell r="G13">
            <v>101201654.98</v>
          </cell>
          <cell r="H13">
            <v>1446200000</v>
          </cell>
        </row>
        <row r="14">
          <cell r="A14" t="str">
            <v>CONVENCION DEL METRO - OFICINA INTERNACIONAL DE PESAS Y MEDIDAS - BIPM. LEY 1512 DE 2012</v>
          </cell>
          <cell r="B14">
            <v>81269000</v>
          </cell>
          <cell r="C14">
            <v>81269000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ORGANIZACION PARA LA COOPERACION Y EL DESARROLLO ECONOMICO OCDE-ARTICULO 47 LEY 1450 DE 2011</v>
          </cell>
          <cell r="B15">
            <v>206493000</v>
          </cell>
          <cell r="C15">
            <v>206493000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PROVISIÓN PARA GASTOS INSTITUCIONALES Y/O SECTORIALES CONTINGENTES- PREVIO CONCEPTO DGPPN</v>
          </cell>
          <cell r="B16">
            <v>1446200000</v>
          </cell>
          <cell r="C16">
            <v>1446200000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1446200000</v>
          </cell>
        </row>
        <row r="17">
          <cell r="A17" t="str">
            <v>MESADAS PENSIONALES (DE PENSIONES)</v>
          </cell>
          <cell r="B17">
            <v>418365000</v>
          </cell>
          <cell r="C17">
            <v>418365000</v>
          </cell>
          <cell r="D17">
            <v>418365000</v>
          </cell>
          <cell r="E17">
            <v>23909476.98</v>
          </cell>
          <cell r="F17">
            <v>23909476.98</v>
          </cell>
          <cell r="G17">
            <v>23909476.98</v>
          </cell>
          <cell r="H17">
            <v>0</v>
          </cell>
        </row>
        <row r="18">
          <cell r="A18" t="str">
            <v>INCAPACIDADES Y LICENCIAS DE MATERNIDAD (NO DE PENSIONES)</v>
          </cell>
          <cell r="B18">
            <v>128770000</v>
          </cell>
          <cell r="C18">
            <v>128770000</v>
          </cell>
          <cell r="D18">
            <v>128770000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APORTE PREVISION SOCIAL SERVICIOS MEDICOS (NO DE PENSIONES)</v>
          </cell>
          <cell r="B19">
            <v>626000000</v>
          </cell>
          <cell r="C19">
            <v>626000000</v>
          </cell>
          <cell r="D19">
            <v>626000000</v>
          </cell>
          <cell r="E19">
            <v>57802710</v>
          </cell>
          <cell r="F19">
            <v>57802710</v>
          </cell>
          <cell r="G19">
            <v>57802710</v>
          </cell>
          <cell r="H19">
            <v>0</v>
          </cell>
        </row>
        <row r="20">
          <cell r="A20" t="str">
            <v>SENTENCIAS</v>
          </cell>
          <cell r="B20">
            <v>2060000000</v>
          </cell>
          <cell r="C20">
            <v>2060000000</v>
          </cell>
          <cell r="D20">
            <v>77885932</v>
          </cell>
          <cell r="E20">
            <v>26109285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CONCILIACIONES</v>
          </cell>
          <cell r="B21">
            <v>2060000000</v>
          </cell>
          <cell r="C21">
            <v>2060000000</v>
          </cell>
          <cell r="D21">
            <v>50602159</v>
          </cell>
          <cell r="E21">
            <v>41610769</v>
          </cell>
          <cell r="F21">
            <v>29549442</v>
          </cell>
          <cell r="G21">
            <v>19489468</v>
          </cell>
          <cell r="H21">
            <v>0</v>
          </cell>
        </row>
        <row r="22">
          <cell r="A22" t="str">
            <v>08</v>
          </cell>
          <cell r="B22">
            <v>288258000</v>
          </cell>
          <cell r="C22">
            <v>288258000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IMPUESTOS</v>
          </cell>
          <cell r="B23">
            <v>51500000</v>
          </cell>
          <cell r="C23">
            <v>51500000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CUOTA DE FISCALIZACIÓN Y AUDITAJE</v>
          </cell>
          <cell r="B24">
            <v>236758000</v>
          </cell>
          <cell r="C24">
            <v>236758000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C</v>
          </cell>
          <cell r="B25">
            <v>161536218750</v>
          </cell>
          <cell r="C25">
            <v>161536218750</v>
          </cell>
          <cell r="D25">
            <v>92514465515.600006</v>
          </cell>
          <cell r="E25">
            <v>48322852890.600006</v>
          </cell>
          <cell r="F25">
            <v>56319332</v>
          </cell>
          <cell r="G25">
            <v>56319332</v>
          </cell>
          <cell r="H25">
            <v>0</v>
          </cell>
        </row>
        <row r="26">
          <cell r="A26" t="str">
            <v>3503</v>
          </cell>
          <cell r="B26">
            <v>73429205374</v>
          </cell>
          <cell r="C26">
            <v>73429205374</v>
          </cell>
          <cell r="D26">
            <v>49393789847</v>
          </cell>
          <cell r="E26">
            <v>25874491138</v>
          </cell>
          <cell r="F26">
            <v>56319332</v>
          </cell>
          <cell r="G26">
            <v>56319332</v>
          </cell>
          <cell r="H26">
            <v>0</v>
          </cell>
        </row>
        <row r="27">
          <cell r="A27" t="str">
            <v>INCREMENTO DE LA COBERTURA DE LOS SERVICIOS DE LA RED NACIONAL DE PROTECCIÓN AL CONSUMIDOR EN EL TERRITORIO  NACIONAL</v>
          </cell>
          <cell r="B27">
            <v>39427254112</v>
          </cell>
          <cell r="C27">
            <v>39427254112</v>
          </cell>
          <cell r="D27">
            <v>18835505902</v>
          </cell>
          <cell r="E27">
            <v>8023760102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MEJORAMIENTO DEL CONTROL Y VIGILANCIA A LAS CÁMARAS DE COMERCIO Y COMERCIANTES A NIVEL  NACIONAL</v>
          </cell>
          <cell r="B28">
            <v>909785125</v>
          </cell>
          <cell r="C28">
            <v>909785125</v>
          </cell>
          <cell r="D28">
            <v>882228000</v>
          </cell>
          <cell r="E28">
            <v>719176329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FORTALECIMIENTO DE LA FUNCIÓN JURISDICCIONAL DE LA SUPERINTENDENCIA DE INDUSTRIA Y COMERCIO A NIVEL  NACIONAL</v>
          </cell>
          <cell r="B29">
            <v>3601793401</v>
          </cell>
          <cell r="C29">
            <v>3601793401</v>
          </cell>
          <cell r="D29">
            <v>3437532627</v>
          </cell>
          <cell r="E29">
            <v>1737284414</v>
          </cell>
          <cell r="F29">
            <v>56319332</v>
          </cell>
          <cell r="G29">
            <v>56319332</v>
          </cell>
          <cell r="H29">
            <v>0</v>
          </cell>
        </row>
        <row r="30">
          <cell r="A30" t="str">
            <v>FORTALECIMIENTO DE LA PROTECCIÓN DE DATOS PERSONALES A NIVEL  NACIONAL</v>
          </cell>
          <cell r="B30">
            <v>2591894878</v>
          </cell>
          <cell r="C30">
            <v>2591894878</v>
          </cell>
          <cell r="D30">
            <v>2516007543</v>
          </cell>
          <cell r="E30">
            <v>1448139970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FORTALECIMIENTO DEL RÉGIMEN DE PROTECCIÓN DE LA LIBRE COMPETENCIA ECONÓMICA EN LOS MERCADOS A NIVEL  NACIONAL</v>
          </cell>
          <cell r="B31">
            <v>8032499000</v>
          </cell>
          <cell r="C31">
            <v>8032499000</v>
          </cell>
          <cell r="D31">
            <v>6638566603</v>
          </cell>
          <cell r="E31">
            <v>5920514665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FORTALECIMIENTO DE LA ATENCIÓN Y PROMOCIÓN DE TRÁMITES Y SERVICIOS EN EL MARCO DEL SISTEMA DE PROPIEDAD INDUSTRIAL A NIVEL  NACIONAL</v>
          </cell>
          <cell r="B32">
            <v>8791562000</v>
          </cell>
          <cell r="C32">
            <v>8791562000</v>
          </cell>
          <cell r="D32">
            <v>7873736784</v>
          </cell>
          <cell r="E32">
            <v>1167733499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MEJORAMIENTO EN LA EJECUCIÓN DE LAS FUNCIONES ASIGNADAS EN MATERIA DE PROTECCIÓN AL CONSUMIDOR A NIVEL  NACIONAL</v>
          </cell>
          <cell r="B33">
            <v>5305076993</v>
          </cell>
          <cell r="C33">
            <v>5305076993</v>
          </cell>
          <cell r="D33">
            <v>4602389996</v>
          </cell>
          <cell r="E33">
            <v>3248573333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FORTALECIMIENTO DE LA FUNCIÓN DE INSPECCIÓN, CONTROL Y VIGILANCIA DE LA SUPERINTENDENCIA DE INDUSTRIA Y COMERCIO EN EL MARCO DEL SUBSISTEMA NACIONAL DE CALIDAD, EL RÉGIMEN DE CONTROL DE PRECIOS Y EL SECTOR VALUATORIO A NIVEL  NACIONAL</v>
          </cell>
          <cell r="B34">
            <v>4769339865</v>
          </cell>
          <cell r="C34">
            <v>4769339865</v>
          </cell>
          <cell r="D34">
            <v>4607822392</v>
          </cell>
          <cell r="E34">
            <v>3609308826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3599</v>
          </cell>
          <cell r="B35">
            <v>88107013376</v>
          </cell>
          <cell r="C35">
            <v>88107013376</v>
          </cell>
          <cell r="D35">
            <v>43120675668.599998</v>
          </cell>
          <cell r="E35">
            <v>22448361752.599998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IMPLEMENTACIÓN DE UNA SOLUCIÓN INMOBILIARIA PARA LA SUPERINTENDENCIA DE INDUSTRIA Y COMERCIO EN  BOGOTÁ</v>
          </cell>
          <cell r="B36">
            <v>30262520191</v>
          </cell>
          <cell r="C36">
            <v>30262520191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FORTALECIMIENTO DEL SISTEMA DE ATENCIÓN AL CIUDADANO DE LA SUPERINTENDENCIA DE INDUSTRIA Y COMERCIO A NIVEL  NACIONAL</v>
          </cell>
          <cell r="B37">
            <v>28050706799</v>
          </cell>
          <cell r="C37">
            <v>28050706799</v>
          </cell>
          <cell r="D37">
            <v>23410724422.799999</v>
          </cell>
          <cell r="E37">
            <v>18280367772.799999</v>
          </cell>
          <cell r="F37">
            <v>0</v>
          </cell>
          <cell r="G37">
            <v>0</v>
          </cell>
          <cell r="H37">
            <v>0</v>
          </cell>
        </row>
        <row r="38">
          <cell r="A38" t="str">
            <v>MEJORAMIENTO DE LOS SISTEMAS DE INFORMACIÓN Y SERVICIOS TECNOLÓGICOS DE LA SUPERINTENDENCIA DE INDUSTRIA Y COMERCIO EN EL TERRITORIO  NACIONAL</v>
          </cell>
          <cell r="B38">
            <v>25661863246</v>
          </cell>
          <cell r="C38">
            <v>25661863246</v>
          </cell>
          <cell r="D38">
            <v>16568045592.799999</v>
          </cell>
          <cell r="E38">
            <v>2434423979.8000002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MEJORAMIENTO DE LA INFRAESTRUCTURA FÍSICA DE LA SEDE DE LA SUPERINTENDENCIA DE INDUSTRIA Y COMERCIO EN  BOGOTÁ</v>
          </cell>
          <cell r="B39">
            <v>773529015</v>
          </cell>
          <cell r="C39">
            <v>773529015</v>
          </cell>
          <cell r="D39">
            <v>589475653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MEJORAMIENTO EN LA CALIDAD DE LA GESTIÓN ESTRATÉGICA DE LA SUPERINTENDENCIA DE INDUSTRIA Y COMERCIO A NIVEL  NACIONAL</v>
          </cell>
          <cell r="B40">
            <v>3358394125</v>
          </cell>
          <cell r="C40">
            <v>3358394125</v>
          </cell>
          <cell r="D40">
            <v>2552430000</v>
          </cell>
          <cell r="E40">
            <v>1733570000</v>
          </cell>
          <cell r="F40">
            <v>0</v>
          </cell>
          <cell r="G40">
            <v>0</v>
          </cell>
          <cell r="H40">
            <v>0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ER-METAS"/>
      <sheetName val="Hoja1"/>
      <sheetName val="REP_EPG034_EjecucionPresupuesta"/>
      <sheetName val="BASE INFORME"/>
      <sheetName val="CONSOL CUENTA"/>
      <sheetName val="APROPIACIÓN"/>
      <sheetName val="EJECU"/>
      <sheetName val="METAS-SIC"/>
    </sheetNames>
    <sheetDataSet>
      <sheetData sheetId="0"/>
      <sheetData sheetId="1"/>
      <sheetData sheetId="2">
        <row r="32">
          <cell r="P32">
            <v>140494883000</v>
          </cell>
          <cell r="S32">
            <v>140494883000</v>
          </cell>
          <cell r="U32">
            <v>109011553434.08</v>
          </cell>
          <cell r="W32">
            <v>52683715194.550003</v>
          </cell>
          <cell r="X32">
            <v>4921250239.1999998</v>
          </cell>
          <cell r="Z32">
            <v>4272373041.46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6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2" sqref="A2"/>
      <selection pane="bottomRight" activeCell="B8" sqref="B8"/>
    </sheetView>
  </sheetViews>
  <sheetFormatPr baseColWidth="10" defaultRowHeight="15" x14ac:dyDescent="0.25"/>
  <cols>
    <col min="1" max="1" width="45.140625" style="5" customWidth="1"/>
    <col min="2" max="2" width="24.5703125" style="32" bestFit="1" customWidth="1"/>
    <col min="3" max="3" width="23.28515625" style="5" bestFit="1" customWidth="1"/>
    <col min="4" max="4" width="22" style="5" bestFit="1" customWidth="1"/>
    <col min="5" max="5" width="19.5703125" style="5" customWidth="1"/>
    <col min="6" max="6" width="20.5703125" style="34" bestFit="1" customWidth="1"/>
    <col min="7" max="7" width="16.7109375" style="5" bestFit="1" customWidth="1"/>
    <col min="8" max="8" width="23.28515625" style="34" bestFit="1" customWidth="1"/>
    <col min="9" max="9" width="20.5703125" style="34" bestFit="1" customWidth="1"/>
    <col min="10" max="10" width="21.85546875" style="34" customWidth="1"/>
    <col min="11" max="11" width="11.7109375" style="35" bestFit="1" customWidth="1"/>
    <col min="12" max="12" width="23.28515625" style="34" bestFit="1" customWidth="1"/>
    <col min="13" max="13" width="22.42578125" style="35" customWidth="1"/>
    <col min="14" max="14" width="23.28515625" style="34" bestFit="1" customWidth="1"/>
    <col min="15" max="15" width="13.85546875" style="35" customWidth="1"/>
    <col min="16" max="16384" width="11.42578125" style="5"/>
  </cols>
  <sheetData>
    <row r="1" spans="1:15" ht="29.25" customHeight="1" x14ac:dyDescent="0.25">
      <c r="A1" s="1"/>
      <c r="B1" s="2" t="s">
        <v>0</v>
      </c>
      <c r="C1" s="1"/>
      <c r="D1" s="1"/>
      <c r="E1" s="1"/>
      <c r="F1" s="3"/>
      <c r="G1" s="1"/>
      <c r="H1" s="3"/>
      <c r="I1" s="3"/>
      <c r="J1" s="3"/>
      <c r="K1" s="4"/>
      <c r="L1" s="3"/>
      <c r="M1" s="4"/>
      <c r="N1" s="3"/>
      <c r="O1" s="4"/>
    </row>
    <row r="2" spans="1:15" x14ac:dyDescent="0.25">
      <c r="A2" s="1"/>
      <c r="B2" s="1"/>
      <c r="C2" s="1"/>
      <c r="D2" s="1"/>
      <c r="E2" s="1"/>
      <c r="F2" s="3"/>
      <c r="G2" s="1"/>
      <c r="H2" s="3"/>
      <c r="I2" s="3"/>
      <c r="J2" s="3"/>
      <c r="K2" s="4"/>
      <c r="L2" s="3"/>
      <c r="M2" s="4"/>
      <c r="N2" s="3"/>
      <c r="O2" s="4"/>
    </row>
    <row r="3" spans="1:15" x14ac:dyDescent="0.25">
      <c r="A3" s="1"/>
      <c r="B3" s="6" t="s">
        <v>1</v>
      </c>
      <c r="C3" s="1"/>
      <c r="D3" s="1"/>
      <c r="E3" s="1"/>
      <c r="F3" s="3"/>
      <c r="G3" s="1"/>
      <c r="H3" s="3"/>
      <c r="I3" s="3"/>
      <c r="J3" s="3"/>
      <c r="K3" s="4"/>
      <c r="L3" s="3"/>
      <c r="M3" s="4"/>
      <c r="N3" s="3"/>
      <c r="O3" s="4"/>
    </row>
    <row r="4" spans="1:15" x14ac:dyDescent="0.25">
      <c r="A4" s="1"/>
      <c r="B4" s="7" t="str">
        <f>+[1]METAS!D4</f>
        <v>ENERO - 2019</v>
      </c>
      <c r="C4" s="1"/>
      <c r="D4" s="1"/>
      <c r="E4" s="1"/>
      <c r="F4" s="3"/>
      <c r="G4" s="1"/>
      <c r="H4" s="3"/>
      <c r="I4" s="3"/>
      <c r="J4" s="3"/>
      <c r="K4" s="4"/>
      <c r="L4" s="3"/>
      <c r="M4" s="4"/>
      <c r="N4" s="3"/>
      <c r="O4" s="4"/>
    </row>
    <row r="5" spans="1:15" x14ac:dyDescent="0.25">
      <c r="A5" s="1"/>
      <c r="B5" s="6" t="s">
        <v>2</v>
      </c>
      <c r="C5" s="1"/>
      <c r="D5" s="1"/>
      <c r="E5" s="1"/>
      <c r="F5" s="3"/>
      <c r="G5" s="1"/>
      <c r="H5" s="3"/>
      <c r="I5" s="3"/>
      <c r="J5" s="3"/>
      <c r="K5" s="4"/>
      <c r="L5" s="3"/>
      <c r="M5" s="4"/>
      <c r="N5" s="3"/>
      <c r="O5" s="4"/>
    </row>
    <row r="6" spans="1:15" x14ac:dyDescent="0.25">
      <c r="A6" s="1"/>
      <c r="B6" s="8"/>
      <c r="C6" s="1"/>
      <c r="D6" s="1"/>
      <c r="E6" s="1"/>
      <c r="F6" s="3"/>
      <c r="G6" s="1"/>
      <c r="H6" s="3"/>
      <c r="I6" s="3"/>
      <c r="J6" s="3"/>
      <c r="K6" s="4"/>
      <c r="L6" s="3"/>
      <c r="M6" s="4"/>
      <c r="N6" s="3"/>
      <c r="O6" s="4"/>
    </row>
    <row r="7" spans="1:15" ht="45" x14ac:dyDescent="0.25">
      <c r="A7" s="9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0" t="s">
        <v>8</v>
      </c>
      <c r="G7" s="12" t="s">
        <v>9</v>
      </c>
      <c r="H7" s="10" t="s">
        <v>10</v>
      </c>
      <c r="I7" s="10" t="s">
        <v>11</v>
      </c>
      <c r="J7" s="13" t="s">
        <v>12</v>
      </c>
      <c r="K7" s="14" t="s">
        <v>13</v>
      </c>
      <c r="L7" s="13" t="s">
        <v>14</v>
      </c>
      <c r="M7" s="14" t="s">
        <v>15</v>
      </c>
      <c r="N7" s="13" t="s">
        <v>16</v>
      </c>
      <c r="O7" s="14" t="s">
        <v>17</v>
      </c>
    </row>
    <row r="8" spans="1:15" s="18" customFormat="1" ht="15.75" x14ac:dyDescent="0.25">
      <c r="A8" s="15" t="s">
        <v>18</v>
      </c>
      <c r="B8" s="16">
        <f>B9+B14+B17</f>
        <v>78755679868</v>
      </c>
      <c r="C8" s="16">
        <f>C9+C14+C17</f>
        <v>78755679868</v>
      </c>
      <c r="D8" s="16">
        <f>D9+D14+D17</f>
        <v>11260507411.66</v>
      </c>
      <c r="E8" s="17">
        <f t="shared" ref="E8:E9" si="0">+D8/C8</f>
        <v>0.14298025781167015</v>
      </c>
      <c r="F8" s="16">
        <f>F9+F14+F17</f>
        <v>2860975828.98</v>
      </c>
      <c r="G8" s="17">
        <f t="shared" ref="G8:G9" si="1">+F8/C8</f>
        <v>3.6327231683799754E-2</v>
      </c>
      <c r="H8" s="16">
        <f>H9+H14+H17</f>
        <v>68746373805</v>
      </c>
      <c r="I8" s="16">
        <f>I9+I14+I17</f>
        <v>2850825616.98</v>
      </c>
      <c r="J8" s="16">
        <f>J9+J14+J17</f>
        <v>10009306063</v>
      </c>
      <c r="K8" s="17">
        <f t="shared" ref="K8:K9" si="2">+J8/C8</f>
        <v>0.12709313258137436</v>
      </c>
      <c r="L8" s="16">
        <f>L9+L14+L17</f>
        <v>67495172456.339996</v>
      </c>
      <c r="M8" s="17">
        <f t="shared" ref="M8:M9" si="3">+L8/C8</f>
        <v>0.85701974218832977</v>
      </c>
      <c r="N8" s="16">
        <f>N9+N14+N17</f>
        <v>75894704039.020004</v>
      </c>
      <c r="O8" s="17">
        <f t="shared" ref="O8:O9" si="4">+N8/C8</f>
        <v>0.9636727683162003</v>
      </c>
    </row>
    <row r="9" spans="1:15" s="18" customFormat="1" ht="15.75" x14ac:dyDescent="0.25">
      <c r="A9" s="19" t="s">
        <v>19</v>
      </c>
      <c r="B9" s="20">
        <f>SUM(B10:B13)</f>
        <v>58763996000</v>
      </c>
      <c r="C9" s="20">
        <f>SUM(C10:C13)</f>
        <v>58763996000</v>
      </c>
      <c r="D9" s="20">
        <f>SUM(D10:D13)</f>
        <v>2565187475</v>
      </c>
      <c r="E9" s="21">
        <f t="shared" si="0"/>
        <v>4.3652366237993755E-2</v>
      </c>
      <c r="F9" s="20">
        <f>SUM(F10:F13)</f>
        <v>2548033602</v>
      </c>
      <c r="G9" s="21">
        <f t="shared" si="1"/>
        <v>4.3360454962933427E-2</v>
      </c>
      <c r="H9" s="20">
        <f>SUM(H10:H13)</f>
        <v>56893965000</v>
      </c>
      <c r="I9" s="20">
        <f>SUM(I10:I13)</f>
        <v>2547943364</v>
      </c>
      <c r="J9" s="20">
        <f>SUM(J10:J13)</f>
        <v>1870031000</v>
      </c>
      <c r="K9" s="21">
        <f t="shared" si="2"/>
        <v>3.1822733770521666E-2</v>
      </c>
      <c r="L9" s="20">
        <f>SUM(L10:L13)</f>
        <v>56198808525</v>
      </c>
      <c r="M9" s="21">
        <f t="shared" si="3"/>
        <v>0.95634763376200627</v>
      </c>
      <c r="N9" s="20">
        <f>SUM(N10:N13)</f>
        <v>56215962398</v>
      </c>
      <c r="O9" s="21">
        <f t="shared" si="4"/>
        <v>0.95663954503706661</v>
      </c>
    </row>
    <row r="10" spans="1:15" x14ac:dyDescent="0.25">
      <c r="A10" s="22" t="str">
        <f>+'[1]TD-EPA'!A6</f>
        <v>SALARIO</v>
      </c>
      <c r="B10" s="23">
        <f>VLOOKUP(A10,'[1]TD-EPA'!$A$5:$H$36,2,0)</f>
        <v>40628002000</v>
      </c>
      <c r="C10" s="24">
        <f>VLOOKUP(A10,'[1]TD-EPA'!$A$5:$H$36,3,0)</f>
        <v>40628002000</v>
      </c>
      <c r="D10" s="24">
        <f>VLOOKUP(A10,'[1]TD-EPA'!$A$5:$H$36,5,0)</f>
        <v>2552270265</v>
      </c>
      <c r="E10" s="25">
        <f>+D10/C10</f>
        <v>6.2820472072439099E-2</v>
      </c>
      <c r="F10" s="23">
        <f>VLOOKUP(A10,'[1]TD-EPA'!$A$5:$H$36,6,0)</f>
        <v>2546086364</v>
      </c>
      <c r="G10" s="25">
        <f>+F10/C10</f>
        <v>6.2668264218358555E-2</v>
      </c>
      <c r="H10" s="23">
        <f>VLOOKUP(A10,'[1]TD-EPA'!$A$5:$H$36,4,0)</f>
        <v>40628002000</v>
      </c>
      <c r="I10" s="23">
        <f>VLOOKUP(A10,'[1]TD-EPA'!$A$5:$H$36,7,0)</f>
        <v>2546057364</v>
      </c>
      <c r="J10" s="23">
        <f>+C10-H10</f>
        <v>0</v>
      </c>
      <c r="K10" s="25">
        <f>+J10/C10</f>
        <v>0</v>
      </c>
      <c r="L10" s="23">
        <f>+C10-D10</f>
        <v>38075731735</v>
      </c>
      <c r="M10" s="25">
        <f>+L10/C10</f>
        <v>0.93717952792756087</v>
      </c>
      <c r="N10" s="23">
        <f>+C10-F10</f>
        <v>38081915636</v>
      </c>
      <c r="O10" s="25">
        <f>+N10/C10</f>
        <v>0.93733173578164142</v>
      </c>
    </row>
    <row r="11" spans="1:15" ht="28.5" x14ac:dyDescent="0.25">
      <c r="A11" s="22" t="str">
        <f>+'[1]TD-EPA'!A7</f>
        <v>CONTRIBUCIONES INHERENTES A LA NÓMINA</v>
      </c>
      <c r="B11" s="23">
        <f>VLOOKUP(A11,'[1]TD-EPA'!$A$5:$H$36,2,0)</f>
        <v>13022354000</v>
      </c>
      <c r="C11" s="24">
        <f>VLOOKUP(A11,'[1]TD-EPA'!$A$5:$H$36,3,0)</f>
        <v>13022354000</v>
      </c>
      <c r="D11" s="24">
        <f>VLOOKUP(A11,'[1]TD-EPA'!$A$5:$H$36,5,0)</f>
        <v>1886000</v>
      </c>
      <c r="E11" s="25">
        <f t="shared" ref="E11:E42" si="5">D11/C11</f>
        <v>1.4482788595671718E-4</v>
      </c>
      <c r="F11" s="23">
        <f>VLOOKUP(A11,'[1]TD-EPA'!$A$5:$H$36,6,0)</f>
        <v>1886000</v>
      </c>
      <c r="G11" s="25">
        <f t="shared" ref="G11:G42" si="6">+F11/C11</f>
        <v>1.4482788595671718E-4</v>
      </c>
      <c r="H11" s="23">
        <f>VLOOKUP(A11,'[1]TD-EPA'!$A$5:$H$36,4,0)</f>
        <v>13022354000</v>
      </c>
      <c r="I11" s="23">
        <f>VLOOKUP(A11,'[1]TD-EPA'!$A$5:$H$36,7,0)</f>
        <v>1886000</v>
      </c>
      <c r="J11" s="23">
        <f t="shared" ref="J11:J41" si="7">+C11-H11</f>
        <v>0</v>
      </c>
      <c r="K11" s="25">
        <f t="shared" ref="K11:K42" si="8">+J11/C11</f>
        <v>0</v>
      </c>
      <c r="L11" s="23">
        <f t="shared" ref="L11:L41" si="9">+C11-D11</f>
        <v>13020468000</v>
      </c>
      <c r="M11" s="25">
        <f>+L11/C11</f>
        <v>0.99985517211404329</v>
      </c>
      <c r="N11" s="23">
        <f t="shared" ref="N11:N41" si="10">+C11-F11</f>
        <v>13020468000</v>
      </c>
      <c r="O11" s="25">
        <f t="shared" ref="O11:O42" si="11">+N11/C11</f>
        <v>0.99985517211404329</v>
      </c>
    </row>
    <row r="12" spans="1:15" ht="28.5" x14ac:dyDescent="0.25">
      <c r="A12" s="22" t="str">
        <f>+'[1]TD-EPA'!A8</f>
        <v>REMUNERACIONES NO CONSTITUTIVAS DE FACTOR SALARIAL</v>
      </c>
      <c r="B12" s="23">
        <f>VLOOKUP(A12,'[1]TD-EPA'!$A$5:$H$36,2,0)</f>
        <v>3243609000</v>
      </c>
      <c r="C12" s="24">
        <f>VLOOKUP(A12,'[1]TD-EPA'!$A$5:$H$36,3,0)</f>
        <v>3243609000</v>
      </c>
      <c r="D12" s="24">
        <f>VLOOKUP(A12,'[1]TD-EPA'!$A$5:$H$36,5,0)</f>
        <v>11031210</v>
      </c>
      <c r="E12" s="25">
        <f t="shared" si="5"/>
        <v>3.4009062128018512E-3</v>
      </c>
      <c r="F12" s="23">
        <f>VLOOKUP(A12,'[1]TD-EPA'!$A$5:$H$36,6,0)</f>
        <v>61238</v>
      </c>
      <c r="G12" s="25">
        <f t="shared" si="6"/>
        <v>1.8879587521183966E-5</v>
      </c>
      <c r="H12" s="23">
        <f>VLOOKUP(A12,'[1]TD-EPA'!$A$5:$H$36,4,0)</f>
        <v>3243609000</v>
      </c>
      <c r="I12" s="23">
        <f>VLOOKUP(A12,'[1]TD-EPA'!$A$5:$H$36,7,0)</f>
        <v>0</v>
      </c>
      <c r="J12" s="23">
        <f t="shared" si="7"/>
        <v>0</v>
      </c>
      <c r="K12" s="25">
        <f t="shared" si="8"/>
        <v>0</v>
      </c>
      <c r="L12" s="23">
        <f t="shared" si="9"/>
        <v>3232577790</v>
      </c>
      <c r="M12" s="25">
        <f t="shared" ref="M12:M42" si="12">+L12/C12</f>
        <v>0.99659909378719813</v>
      </c>
      <c r="N12" s="23">
        <f t="shared" si="10"/>
        <v>3243547762</v>
      </c>
      <c r="O12" s="25">
        <f t="shared" si="11"/>
        <v>0.99998112041247877</v>
      </c>
    </row>
    <row r="13" spans="1:15" ht="28.5" x14ac:dyDescent="0.25">
      <c r="A13" s="22" t="str">
        <f>+'[1]TD-EPA'!A9</f>
        <v>OTROS GASTOS DE PERSONAL - PREVIO CONCEPTO DGPPN</v>
      </c>
      <c r="B13" s="23">
        <f>VLOOKUP(A13,'[1]TD-EPA'!$A$5:$H$36,2,0)</f>
        <v>1870031000</v>
      </c>
      <c r="C13" s="24">
        <f>VLOOKUP(A13,'[1]TD-EPA'!$A$5:$H$36,3,0)</f>
        <v>1870031000</v>
      </c>
      <c r="D13" s="24">
        <f>VLOOKUP(A13,'[1]TD-EPA'!$A$5:$H$36,5,0)</f>
        <v>0</v>
      </c>
      <c r="E13" s="25">
        <f t="shared" si="5"/>
        <v>0</v>
      </c>
      <c r="F13" s="23">
        <f>VLOOKUP(A13,'[1]TD-EPA'!$A$5:$H$36,6,0)</f>
        <v>0</v>
      </c>
      <c r="G13" s="25">
        <f t="shared" si="6"/>
        <v>0</v>
      </c>
      <c r="H13" s="23">
        <f>VLOOKUP(A13,'[1]TD-EPA'!$A$5:$H$36,4,0)</f>
        <v>0</v>
      </c>
      <c r="I13" s="23">
        <f>VLOOKUP(A13,'[1]TD-EPA'!$A$5:$H$36,7,0)</f>
        <v>0</v>
      </c>
      <c r="J13" s="23">
        <f t="shared" si="7"/>
        <v>1870031000</v>
      </c>
      <c r="K13" s="25">
        <f t="shared" si="8"/>
        <v>1</v>
      </c>
      <c r="L13" s="23">
        <f t="shared" si="9"/>
        <v>1870031000</v>
      </c>
      <c r="M13" s="25">
        <f t="shared" si="12"/>
        <v>1</v>
      </c>
      <c r="N13" s="23">
        <f t="shared" si="10"/>
        <v>1870031000</v>
      </c>
      <c r="O13" s="25">
        <f t="shared" si="11"/>
        <v>1</v>
      </c>
    </row>
    <row r="14" spans="1:15" s="18" customFormat="1" ht="15" customHeight="1" x14ac:dyDescent="0.25">
      <c r="A14" s="19" t="s">
        <v>20</v>
      </c>
      <c r="B14" s="20">
        <f>SUM(B15:B16)</f>
        <v>12676328868</v>
      </c>
      <c r="C14" s="20">
        <f>SUM(C15:C16)</f>
        <v>12676328868</v>
      </c>
      <c r="D14" s="20">
        <f>SUM(D15:D16)</f>
        <v>8545887695.6800003</v>
      </c>
      <c r="E14" s="21">
        <f t="shared" si="5"/>
        <v>0.67416109069662555</v>
      </c>
      <c r="F14" s="20">
        <f t="shared" ref="F14" si="13">SUM(F15:F16)</f>
        <v>201680598</v>
      </c>
      <c r="G14" s="21">
        <f t="shared" si="6"/>
        <v>1.5910016227893908E-2</v>
      </c>
      <c r="H14" s="20">
        <f t="shared" ref="H14:N14" si="14">SUM(H15:H16)</f>
        <v>10550785714</v>
      </c>
      <c r="I14" s="20">
        <f t="shared" si="14"/>
        <v>201680598</v>
      </c>
      <c r="J14" s="20">
        <f t="shared" si="14"/>
        <v>2125543154</v>
      </c>
      <c r="K14" s="21">
        <f t="shared" si="8"/>
        <v>0.16767813269389847</v>
      </c>
      <c r="L14" s="20">
        <f t="shared" si="14"/>
        <v>4130441172.3199997</v>
      </c>
      <c r="M14" s="21">
        <f t="shared" si="12"/>
        <v>0.3258389093033745</v>
      </c>
      <c r="N14" s="20">
        <f t="shared" si="14"/>
        <v>12474648270</v>
      </c>
      <c r="O14" s="21">
        <f t="shared" si="11"/>
        <v>0.9840899837721061</v>
      </c>
    </row>
    <row r="15" spans="1:15" ht="28.5" x14ac:dyDescent="0.25">
      <c r="A15" s="22" t="str">
        <f>+'[1]TD-EPA'!A11</f>
        <v>ADQUISICIÓN DE ACTIVOS NO FINANCIEROS</v>
      </c>
      <c r="B15" s="23">
        <f>VLOOKUP(A15,'[1]TD-EPA'!$A$5:$H$36,2,0)</f>
        <v>10000000</v>
      </c>
      <c r="C15" s="24">
        <f>VLOOKUP(A15,'[1]TD-EPA'!$A$5:$H$36,3,0)</f>
        <v>10000000</v>
      </c>
      <c r="D15" s="24">
        <f>VLOOKUP(A15,'[1]TD-EPA'!$A$5:$H$36,5,0)</f>
        <v>4000000</v>
      </c>
      <c r="E15" s="25">
        <f t="shared" si="5"/>
        <v>0.4</v>
      </c>
      <c r="F15" s="23">
        <f>VLOOKUP(A15,'[1]TD-EPA'!$A$5:$H$36,6,0)</f>
        <v>4000000</v>
      </c>
      <c r="G15" s="25">
        <f t="shared" si="6"/>
        <v>0.4</v>
      </c>
      <c r="H15" s="23">
        <f>VLOOKUP(A15,'[1]TD-EPA'!$A$5:$H$36,4,0)</f>
        <v>4000000</v>
      </c>
      <c r="I15" s="23">
        <f>VLOOKUP(A15,'[1]TD-EPA'!$A$5:$H$36,7,0)</f>
        <v>4000000</v>
      </c>
      <c r="J15" s="23">
        <f t="shared" si="7"/>
        <v>6000000</v>
      </c>
      <c r="K15" s="25">
        <f t="shared" si="8"/>
        <v>0.6</v>
      </c>
      <c r="L15" s="23">
        <f t="shared" si="9"/>
        <v>6000000</v>
      </c>
      <c r="M15" s="25">
        <f t="shared" si="12"/>
        <v>0.6</v>
      </c>
      <c r="N15" s="23">
        <f t="shared" si="10"/>
        <v>6000000</v>
      </c>
      <c r="O15" s="25">
        <f t="shared" si="11"/>
        <v>0.6</v>
      </c>
    </row>
    <row r="16" spans="1:15" x14ac:dyDescent="0.25">
      <c r="A16" s="22" t="str">
        <f>+'[1]TD-EPA'!A12</f>
        <v>ADQUISICIONES DIFERENTES DE ACTIVOS</v>
      </c>
      <c r="B16" s="23">
        <f>VLOOKUP(A16,'[1]TD-EPA'!$A$5:$H$36,2,0)</f>
        <v>12666328868</v>
      </c>
      <c r="C16" s="24">
        <f>VLOOKUP(A16,'[1]TD-EPA'!$A$5:$H$36,3,0)</f>
        <v>12666328868</v>
      </c>
      <c r="D16" s="24">
        <f>VLOOKUP(A16,'[1]TD-EPA'!$A$5:$H$36,5,0)</f>
        <v>8541887695.6800003</v>
      </c>
      <c r="E16" s="25">
        <f t="shared" si="5"/>
        <v>0.67437753943528833</v>
      </c>
      <c r="F16" s="23">
        <f>VLOOKUP(A16,'[1]TD-EPA'!$A$5:$H$36,6,0)</f>
        <v>197680598</v>
      </c>
      <c r="G16" s="25">
        <f t="shared" si="6"/>
        <v>1.5606779206516336E-2</v>
      </c>
      <c r="H16" s="23">
        <f>VLOOKUP(A16,'[1]TD-EPA'!$A$5:$H$36,4,0)</f>
        <v>10546785714</v>
      </c>
      <c r="I16" s="23">
        <f>VLOOKUP(A16,'[1]TD-EPA'!$A$5:$H$36,7,0)</f>
        <v>197680598</v>
      </c>
      <c r="J16" s="23">
        <f t="shared" si="7"/>
        <v>2119543154</v>
      </c>
      <c r="K16" s="25">
        <f t="shared" si="8"/>
        <v>0.16733681685423296</v>
      </c>
      <c r="L16" s="23">
        <f t="shared" si="9"/>
        <v>4124441172.3199997</v>
      </c>
      <c r="M16" s="25">
        <f t="shared" si="12"/>
        <v>0.32562246056471172</v>
      </c>
      <c r="N16" s="23">
        <f t="shared" si="10"/>
        <v>12468648270</v>
      </c>
      <c r="O16" s="25">
        <f t="shared" si="11"/>
        <v>0.98439322079348368</v>
      </c>
    </row>
    <row r="17" spans="1:15" s="18" customFormat="1" ht="15.75" x14ac:dyDescent="0.25">
      <c r="A17" s="19" t="s">
        <v>21</v>
      </c>
      <c r="B17" s="20">
        <f>SUM(B18:B27)</f>
        <v>7315355000</v>
      </c>
      <c r="C17" s="20">
        <f>SUM(C18:C27)</f>
        <v>7315355000</v>
      </c>
      <c r="D17" s="20">
        <f>SUM(D18:D27)</f>
        <v>149432240.98000002</v>
      </c>
      <c r="E17" s="21">
        <f>D17/C17</f>
        <v>2.0427202914964485E-2</v>
      </c>
      <c r="F17" s="20">
        <f>SUM(F18:F27)</f>
        <v>111261628.98</v>
      </c>
      <c r="G17" s="21">
        <f>+F17/C17</f>
        <v>1.5209327364153893E-2</v>
      </c>
      <c r="H17" s="20">
        <f>SUM(H18:H27)</f>
        <v>1301623091</v>
      </c>
      <c r="I17" s="20">
        <f>SUM(I18:I27)</f>
        <v>101201654.98</v>
      </c>
      <c r="J17" s="20">
        <f>SUM(J18:J27)</f>
        <v>6013731909</v>
      </c>
      <c r="K17" s="21">
        <f t="shared" si="8"/>
        <v>0.82206972990374361</v>
      </c>
      <c r="L17" s="20">
        <f>SUM(L18:L27)</f>
        <v>7165922759.0200005</v>
      </c>
      <c r="M17" s="21">
        <f t="shared" si="12"/>
        <v>0.97957279708503553</v>
      </c>
      <c r="N17" s="20">
        <f>SUM(N18:N27)</f>
        <v>7204093371.0200005</v>
      </c>
      <c r="O17" s="21">
        <f>+N17/C17</f>
        <v>0.98479067263584619</v>
      </c>
    </row>
    <row r="18" spans="1:15" ht="42.75" x14ac:dyDescent="0.25">
      <c r="A18" s="22" t="str">
        <f>+'[1]TD-EPA'!A14</f>
        <v>CONVENCION DEL METRO - OFICINA INTERNACIONAL DE PESAS Y MEDIDAS - BIPM. LEY 1512 DE 2012</v>
      </c>
      <c r="B18" s="23">
        <f>VLOOKUP(A18,'[1]TD-EPA'!$A$5:$H$36,2,0)</f>
        <v>81269000</v>
      </c>
      <c r="C18" s="24">
        <f>VLOOKUP(A18,'[1]TD-EPA'!$A$5:$H$36,3,0)</f>
        <v>81269000</v>
      </c>
      <c r="D18" s="24">
        <f>VLOOKUP(A18,'[1]TD-EPA'!$A$5:$H$36,5,0)</f>
        <v>0</v>
      </c>
      <c r="E18" s="25">
        <f t="shared" si="5"/>
        <v>0</v>
      </c>
      <c r="F18" s="23">
        <f>VLOOKUP(A18,'[1]TD-EPA'!$A$5:$H$36,6,0)</f>
        <v>0</v>
      </c>
      <c r="G18" s="25">
        <f t="shared" si="6"/>
        <v>0</v>
      </c>
      <c r="H18" s="23">
        <f>VLOOKUP(A18,'[1]TD-EPA'!$A$5:$H$36,4,0)</f>
        <v>0</v>
      </c>
      <c r="I18" s="23">
        <f>VLOOKUP(A18,'[1]TD-EPA'!$A$5:$H$36,7,0)</f>
        <v>0</v>
      </c>
      <c r="J18" s="23">
        <f t="shared" si="7"/>
        <v>81269000</v>
      </c>
      <c r="K18" s="25">
        <f t="shared" si="8"/>
        <v>1</v>
      </c>
      <c r="L18" s="23">
        <f t="shared" si="9"/>
        <v>81269000</v>
      </c>
      <c r="M18" s="25">
        <f t="shared" si="12"/>
        <v>1</v>
      </c>
      <c r="N18" s="23">
        <f t="shared" si="10"/>
        <v>81269000</v>
      </c>
      <c r="O18" s="25">
        <f t="shared" si="11"/>
        <v>1</v>
      </c>
    </row>
    <row r="19" spans="1:15" ht="42.75" x14ac:dyDescent="0.25">
      <c r="A19" s="22" t="str">
        <f>+'[1]TD-EPA'!A15</f>
        <v>ORGANIZACION PARA LA COOPERACION Y EL DESARROLLO ECONOMICO OCDE-ARTICULO 47 LEY 1450 DE 2011</v>
      </c>
      <c r="B19" s="23">
        <f>VLOOKUP(A19,'[1]TD-EPA'!$A$5:$H$36,2,0)</f>
        <v>206493000</v>
      </c>
      <c r="C19" s="24">
        <f>VLOOKUP(A19,'[1]TD-EPA'!$A$5:$H$36,3,0)</f>
        <v>206493000</v>
      </c>
      <c r="D19" s="24">
        <f>VLOOKUP(A19,'[1]TD-EPA'!$A$5:$H$36,5,0)</f>
        <v>0</v>
      </c>
      <c r="E19" s="25">
        <f t="shared" si="5"/>
        <v>0</v>
      </c>
      <c r="F19" s="23">
        <f>VLOOKUP(A19,'[1]TD-EPA'!$A$5:$H$36,6,0)</f>
        <v>0</v>
      </c>
      <c r="G19" s="25">
        <f t="shared" si="6"/>
        <v>0</v>
      </c>
      <c r="H19" s="23">
        <f>VLOOKUP(A19,'[1]TD-EPA'!$A$5:$H$36,4,0)</f>
        <v>0</v>
      </c>
      <c r="I19" s="23">
        <f>VLOOKUP(A19,'[1]TD-EPA'!$A$5:$H$36,7,0)</f>
        <v>0</v>
      </c>
      <c r="J19" s="23">
        <f t="shared" si="7"/>
        <v>206493000</v>
      </c>
      <c r="K19" s="25">
        <f t="shared" si="8"/>
        <v>1</v>
      </c>
      <c r="L19" s="23">
        <f t="shared" si="9"/>
        <v>206493000</v>
      </c>
      <c r="M19" s="25">
        <f t="shared" si="12"/>
        <v>1</v>
      </c>
      <c r="N19" s="23">
        <f t="shared" si="10"/>
        <v>206493000</v>
      </c>
      <c r="O19" s="25">
        <f t="shared" si="11"/>
        <v>1</v>
      </c>
    </row>
    <row r="20" spans="1:15" ht="57" x14ac:dyDescent="0.25">
      <c r="A20" s="22" t="str">
        <f>+'[1]TD-EPA'!A16</f>
        <v>PROVISIÓN PARA GASTOS INSTITUCIONALES Y/O SECTORIALES CONTINGENTES- PREVIO CONCEPTO DGPPN</v>
      </c>
      <c r="B20" s="23">
        <f>VLOOKUP(A20,'[1]TD-EPA'!$A$5:$H$36,2,0)</f>
        <v>1446200000</v>
      </c>
      <c r="C20" s="24">
        <f>VLOOKUP(A20,'[1]TD-EPA'!$A$5:$H$36,3,0)</f>
        <v>1446200000</v>
      </c>
      <c r="D20" s="24">
        <f>VLOOKUP(A20,'[1]TD-EPA'!$A$5:$H$36,5,0)</f>
        <v>0</v>
      </c>
      <c r="E20" s="25">
        <f t="shared" si="5"/>
        <v>0</v>
      </c>
      <c r="F20" s="23">
        <f>VLOOKUP(A20,'[1]TD-EPA'!$A$5:$H$36,6,0)</f>
        <v>0</v>
      </c>
      <c r="G20" s="25">
        <f t="shared" si="6"/>
        <v>0</v>
      </c>
      <c r="H20" s="23">
        <f>VLOOKUP(A20,'[1]TD-EPA'!$A$5:$H$36,4,0)</f>
        <v>0</v>
      </c>
      <c r="I20" s="23">
        <f>VLOOKUP(A20,'[1]TD-EPA'!$A$5:$H$36,7,0)</f>
        <v>0</v>
      </c>
      <c r="J20" s="23">
        <f t="shared" si="7"/>
        <v>1446200000</v>
      </c>
      <c r="K20" s="25">
        <f t="shared" si="8"/>
        <v>1</v>
      </c>
      <c r="L20" s="23">
        <f t="shared" si="9"/>
        <v>1446200000</v>
      </c>
      <c r="M20" s="25">
        <f t="shared" si="12"/>
        <v>1</v>
      </c>
      <c r="N20" s="23">
        <f t="shared" si="10"/>
        <v>1446200000</v>
      </c>
      <c r="O20" s="25">
        <f t="shared" si="11"/>
        <v>1</v>
      </c>
    </row>
    <row r="21" spans="1:15" x14ac:dyDescent="0.25">
      <c r="A21" s="22" t="str">
        <f>+'[1]TD-EPA'!A17</f>
        <v>MESADAS PENSIONALES (DE PENSIONES)</v>
      </c>
      <c r="B21" s="23">
        <f>VLOOKUP(A21,'[1]TD-EPA'!$A$5:$H$36,2,0)</f>
        <v>418365000</v>
      </c>
      <c r="C21" s="24">
        <f>VLOOKUP(A21,'[1]TD-EPA'!$A$5:$H$36,3,0)</f>
        <v>418365000</v>
      </c>
      <c r="D21" s="24">
        <f>VLOOKUP(A21,'[1]TD-EPA'!$A$5:$H$36,5,0)</f>
        <v>23909476.98</v>
      </c>
      <c r="E21" s="25">
        <f t="shared" si="5"/>
        <v>5.7149802158402353E-2</v>
      </c>
      <c r="F21" s="23">
        <f>VLOOKUP(A21,'[1]TD-EPA'!$A$5:$H$36,6,0)</f>
        <v>23909476.98</v>
      </c>
      <c r="G21" s="25">
        <f t="shared" si="6"/>
        <v>5.7149802158402353E-2</v>
      </c>
      <c r="H21" s="23">
        <f>VLOOKUP(A21,'[1]TD-EPA'!$A$5:$H$36,4,0)</f>
        <v>418365000</v>
      </c>
      <c r="I21" s="23">
        <f>VLOOKUP(A21,'[1]TD-EPA'!$A$5:$H$36,7,0)</f>
        <v>23909476.98</v>
      </c>
      <c r="J21" s="23">
        <f t="shared" si="7"/>
        <v>0</v>
      </c>
      <c r="K21" s="25">
        <f t="shared" si="8"/>
        <v>0</v>
      </c>
      <c r="L21" s="23">
        <f t="shared" si="9"/>
        <v>394455523.01999998</v>
      </c>
      <c r="M21" s="25">
        <f t="shared" si="12"/>
        <v>0.94285019784159763</v>
      </c>
      <c r="N21" s="23">
        <f t="shared" si="10"/>
        <v>394455523.01999998</v>
      </c>
      <c r="O21" s="25">
        <f t="shared" si="11"/>
        <v>0.94285019784159763</v>
      </c>
    </row>
    <row r="22" spans="1:15" ht="28.5" x14ac:dyDescent="0.25">
      <c r="A22" s="22" t="str">
        <f>+'[1]TD-EPA'!A18</f>
        <v>INCAPACIDADES Y LICENCIAS DE MATERNIDAD (NO DE PENSIONES)</v>
      </c>
      <c r="B22" s="23">
        <f>VLOOKUP(A22,'[1]TD-EPA'!$A$5:$H$36,2,0)</f>
        <v>128770000</v>
      </c>
      <c r="C22" s="24">
        <f>VLOOKUP(A22,'[1]TD-EPA'!$A$5:$H$36,3,0)</f>
        <v>128770000</v>
      </c>
      <c r="D22" s="24">
        <f>VLOOKUP(A22,'[1]TD-EPA'!$A$5:$H$36,5,0)</f>
        <v>0</v>
      </c>
      <c r="E22" s="25">
        <f t="shared" si="5"/>
        <v>0</v>
      </c>
      <c r="F22" s="23">
        <f>VLOOKUP(A22,'[1]TD-EPA'!$A$5:$H$36,6,0)</f>
        <v>0</v>
      </c>
      <c r="G22" s="25">
        <f t="shared" si="6"/>
        <v>0</v>
      </c>
      <c r="H22" s="23">
        <f>VLOOKUP(A22,'[1]TD-EPA'!$A$5:$H$36,4,0)</f>
        <v>128770000</v>
      </c>
      <c r="I22" s="23">
        <f>VLOOKUP(A22,'[1]TD-EPA'!$A$5:$H$36,7,0)</f>
        <v>0</v>
      </c>
      <c r="J22" s="23">
        <f t="shared" si="7"/>
        <v>0</v>
      </c>
      <c r="K22" s="25">
        <f t="shared" si="8"/>
        <v>0</v>
      </c>
      <c r="L22" s="23">
        <f t="shared" si="9"/>
        <v>128770000</v>
      </c>
      <c r="M22" s="25">
        <f t="shared" si="12"/>
        <v>1</v>
      </c>
      <c r="N22" s="23">
        <f t="shared" si="10"/>
        <v>128770000</v>
      </c>
      <c r="O22" s="25">
        <f t="shared" si="11"/>
        <v>1</v>
      </c>
    </row>
    <row r="23" spans="1:15" ht="28.5" x14ac:dyDescent="0.25">
      <c r="A23" s="22" t="str">
        <f>+'[1]TD-EPA'!A19</f>
        <v>APORTE PREVISION SOCIAL SERVICIOS MEDICOS (NO DE PENSIONES)</v>
      </c>
      <c r="B23" s="23">
        <f>VLOOKUP(A23,'[1]TD-EPA'!$A$5:$H$36,2,0)</f>
        <v>626000000</v>
      </c>
      <c r="C23" s="24">
        <f>VLOOKUP(A23,'[1]TD-EPA'!$A$5:$H$36,3,0)</f>
        <v>626000000</v>
      </c>
      <c r="D23" s="24">
        <f>VLOOKUP(A23,'[1]TD-EPA'!$A$5:$H$36,5,0)</f>
        <v>57802710</v>
      </c>
      <c r="E23" s="25">
        <f t="shared" si="5"/>
        <v>9.2336597444089452E-2</v>
      </c>
      <c r="F23" s="23">
        <f>VLOOKUP(A23,'[1]TD-EPA'!$A$5:$H$36,6,0)</f>
        <v>57802710</v>
      </c>
      <c r="G23" s="25">
        <f t="shared" si="6"/>
        <v>9.2336597444089452E-2</v>
      </c>
      <c r="H23" s="23">
        <f>VLOOKUP(A23,'[1]TD-EPA'!$A$5:$H$36,4,0)</f>
        <v>626000000</v>
      </c>
      <c r="I23" s="23">
        <f>VLOOKUP(A23,'[1]TD-EPA'!$A$5:$H$36,7,0)</f>
        <v>57802710</v>
      </c>
      <c r="J23" s="23">
        <f t="shared" si="7"/>
        <v>0</v>
      </c>
      <c r="K23" s="25">
        <f t="shared" si="8"/>
        <v>0</v>
      </c>
      <c r="L23" s="23">
        <f t="shared" si="9"/>
        <v>568197290</v>
      </c>
      <c r="M23" s="25">
        <f t="shared" si="12"/>
        <v>0.90766340255591049</v>
      </c>
      <c r="N23" s="23">
        <f t="shared" si="10"/>
        <v>568197290</v>
      </c>
      <c r="O23" s="25">
        <f t="shared" si="11"/>
        <v>0.90766340255591049</v>
      </c>
    </row>
    <row r="24" spans="1:15" x14ac:dyDescent="0.25">
      <c r="A24" s="22" t="str">
        <f>+'[1]TD-EPA'!A20</f>
        <v>SENTENCIAS</v>
      </c>
      <c r="B24" s="23">
        <f>VLOOKUP(A24,'[1]TD-EPA'!$A$5:$H$36,2,0)</f>
        <v>2060000000</v>
      </c>
      <c r="C24" s="24">
        <f>VLOOKUP(A24,'[1]TD-EPA'!$A$5:$H$36,3,0)</f>
        <v>2060000000</v>
      </c>
      <c r="D24" s="24">
        <f>VLOOKUP(A24,'[1]TD-EPA'!$A$5:$H$36,5,0)</f>
        <v>26109285</v>
      </c>
      <c r="E24" s="25">
        <f t="shared" si="5"/>
        <v>1.2674410194174757E-2</v>
      </c>
      <c r="F24" s="23">
        <f>VLOOKUP(A24,'[1]TD-EPA'!$A$5:$H$36,6,0)</f>
        <v>0</v>
      </c>
      <c r="G24" s="25">
        <f t="shared" si="6"/>
        <v>0</v>
      </c>
      <c r="H24" s="23">
        <f>VLOOKUP(A24,'[1]TD-EPA'!$A$5:$H$36,4,0)</f>
        <v>77885932</v>
      </c>
      <c r="I24" s="23">
        <f>VLOOKUP(A24,'[1]TD-EPA'!$A$5:$H$36,7,0)</f>
        <v>0</v>
      </c>
      <c r="J24" s="23">
        <f t="shared" si="7"/>
        <v>1982114068</v>
      </c>
      <c r="K24" s="25">
        <f t="shared" si="8"/>
        <v>0.96219129514563106</v>
      </c>
      <c r="L24" s="23">
        <f t="shared" si="9"/>
        <v>2033890715</v>
      </c>
      <c r="M24" s="25">
        <f t="shared" si="12"/>
        <v>0.98732558980582519</v>
      </c>
      <c r="N24" s="23">
        <f t="shared" si="10"/>
        <v>2060000000</v>
      </c>
      <c r="O24" s="25">
        <f t="shared" si="11"/>
        <v>1</v>
      </c>
    </row>
    <row r="25" spans="1:15" x14ac:dyDescent="0.25">
      <c r="A25" s="22" t="str">
        <f>+'[1]TD-EPA'!A21</f>
        <v>CONCILIACIONES</v>
      </c>
      <c r="B25" s="23">
        <f>VLOOKUP(A25,'[1]TD-EPA'!$A$5:$H$36,2,0)</f>
        <v>2060000000</v>
      </c>
      <c r="C25" s="24">
        <f>VLOOKUP(A25,'[1]TD-EPA'!$A$5:$H$36,3,0)</f>
        <v>2060000000</v>
      </c>
      <c r="D25" s="24">
        <f>VLOOKUP(A25,'[1]TD-EPA'!$A$5:$H$36,5,0)</f>
        <v>41610769</v>
      </c>
      <c r="E25" s="25">
        <f t="shared" si="5"/>
        <v>2.0199402427184467E-2</v>
      </c>
      <c r="F25" s="23">
        <f>VLOOKUP(A25,'[1]TD-EPA'!$A$5:$H$36,6,0)</f>
        <v>29549442</v>
      </c>
      <c r="G25" s="25">
        <f t="shared" si="6"/>
        <v>1.434438932038835E-2</v>
      </c>
      <c r="H25" s="23">
        <f>VLOOKUP(A25,'[1]TD-EPA'!$A$5:$H$36,4,0)</f>
        <v>50602159</v>
      </c>
      <c r="I25" s="23">
        <f>VLOOKUP(A25,'[1]TD-EPA'!$A$5:$H$36,7,0)</f>
        <v>19489468</v>
      </c>
      <c r="J25" s="23">
        <f t="shared" si="7"/>
        <v>2009397841</v>
      </c>
      <c r="K25" s="25">
        <f t="shared" si="8"/>
        <v>0.97543584514563109</v>
      </c>
      <c r="L25" s="23">
        <f t="shared" si="9"/>
        <v>2018389231</v>
      </c>
      <c r="M25" s="25">
        <f t="shared" si="12"/>
        <v>0.97980059757281557</v>
      </c>
      <c r="N25" s="23">
        <f t="shared" si="10"/>
        <v>2030450558</v>
      </c>
      <c r="O25" s="25">
        <f t="shared" si="11"/>
        <v>0.9856556106796116</v>
      </c>
    </row>
    <row r="26" spans="1:15" x14ac:dyDescent="0.25">
      <c r="A26" s="22" t="str">
        <f>+'[1]TD-EPA'!A23</f>
        <v>IMPUESTOS</v>
      </c>
      <c r="B26" s="23">
        <f>VLOOKUP(A26,'[1]TD-EPA'!$A$5:$H$36,2,0)</f>
        <v>51500000</v>
      </c>
      <c r="C26" s="24">
        <f>VLOOKUP(A26,'[1]TD-EPA'!$A$5:$H$36,3,0)</f>
        <v>51500000</v>
      </c>
      <c r="D26" s="24">
        <f>VLOOKUP(A26,'[1]TD-EPA'!$A$5:$H$36,5,0)</f>
        <v>0</v>
      </c>
      <c r="E26" s="25">
        <f t="shared" si="5"/>
        <v>0</v>
      </c>
      <c r="F26" s="23">
        <f>VLOOKUP(A26,'[1]TD-EPA'!$A$5:$H$36,6,0)</f>
        <v>0</v>
      </c>
      <c r="G26" s="25">
        <f t="shared" si="6"/>
        <v>0</v>
      </c>
      <c r="H26" s="23">
        <f>VLOOKUP(A26,'[1]TD-EPA'!$A$5:$H$36,4,0)</f>
        <v>0</v>
      </c>
      <c r="I26" s="23">
        <f>VLOOKUP(A26,'[1]TD-EPA'!$A$5:$H$36,7,0)</f>
        <v>0</v>
      </c>
      <c r="J26" s="23">
        <f t="shared" si="7"/>
        <v>51500000</v>
      </c>
      <c r="K26" s="25">
        <f t="shared" si="8"/>
        <v>1</v>
      </c>
      <c r="L26" s="23">
        <f t="shared" si="9"/>
        <v>51500000</v>
      </c>
      <c r="M26" s="25">
        <f t="shared" si="12"/>
        <v>1</v>
      </c>
      <c r="N26" s="23">
        <f t="shared" si="10"/>
        <v>51500000</v>
      </c>
      <c r="O26" s="25">
        <f t="shared" si="11"/>
        <v>1</v>
      </c>
    </row>
    <row r="27" spans="1:15" x14ac:dyDescent="0.25">
      <c r="A27" s="22" t="str">
        <f>+'[1]TD-EPA'!A24</f>
        <v>CUOTA DE FISCALIZACIÓN Y AUDITAJE</v>
      </c>
      <c r="B27" s="23">
        <f>VLOOKUP(A27,'[1]TD-EPA'!$A$5:$H$36,2,0)</f>
        <v>236758000</v>
      </c>
      <c r="C27" s="24">
        <f>VLOOKUP(A27,'[1]TD-EPA'!$A$5:$H$36,3,0)</f>
        <v>236758000</v>
      </c>
      <c r="D27" s="24">
        <f>VLOOKUP(A27,'[1]TD-EPA'!$A$5:$H$36,5,0)</f>
        <v>0</v>
      </c>
      <c r="E27" s="25">
        <f t="shared" si="5"/>
        <v>0</v>
      </c>
      <c r="F27" s="23">
        <f>VLOOKUP(A27,'[1]TD-EPA'!$A$5:$H$36,6,0)</f>
        <v>0</v>
      </c>
      <c r="G27" s="25">
        <f t="shared" si="6"/>
        <v>0</v>
      </c>
      <c r="H27" s="23">
        <f>VLOOKUP(A27,'[1]TD-EPA'!$A$5:$H$36,4,0)</f>
        <v>0</v>
      </c>
      <c r="I27" s="23">
        <f>VLOOKUP(A27,'[1]TD-EPA'!$A$5:$H$36,7,0)</f>
        <v>0</v>
      </c>
      <c r="J27" s="23">
        <f t="shared" si="7"/>
        <v>236758000</v>
      </c>
      <c r="K27" s="25">
        <f t="shared" si="8"/>
        <v>1</v>
      </c>
      <c r="L27" s="23">
        <f t="shared" si="9"/>
        <v>236758000</v>
      </c>
      <c r="M27" s="25">
        <f t="shared" si="12"/>
        <v>1</v>
      </c>
      <c r="N27" s="23">
        <f t="shared" si="10"/>
        <v>236758000</v>
      </c>
      <c r="O27" s="25">
        <f t="shared" si="11"/>
        <v>1</v>
      </c>
    </row>
    <row r="28" spans="1:15" s="18" customFormat="1" ht="15.75" customHeight="1" x14ac:dyDescent="0.25">
      <c r="A28" s="15" t="s">
        <v>22</v>
      </c>
      <c r="B28" s="16">
        <f>SUM(B29:B41)</f>
        <v>161536218750</v>
      </c>
      <c r="C28" s="16">
        <f>SUM(C29:C41)</f>
        <v>161536218750</v>
      </c>
      <c r="D28" s="16">
        <f>SUM(D29:D41)</f>
        <v>48322852890.600006</v>
      </c>
      <c r="E28" s="17">
        <f t="shared" si="5"/>
        <v>0.29914562359161329</v>
      </c>
      <c r="F28" s="16">
        <f>SUM(F29:F41)</f>
        <v>56319332</v>
      </c>
      <c r="G28" s="17">
        <f>+F28/C28</f>
        <v>3.486483244179566E-4</v>
      </c>
      <c r="H28" s="16">
        <f>SUM(H29:H41)</f>
        <v>92514465515.600006</v>
      </c>
      <c r="I28" s="16">
        <f>SUM(I29:I41)</f>
        <v>56319332</v>
      </c>
      <c r="J28" s="16">
        <f>SUM(J29:J41)</f>
        <v>69021753234.399994</v>
      </c>
      <c r="K28" s="17">
        <f>+J28/C28</f>
        <v>0.42728345239540899</v>
      </c>
      <c r="L28" s="16">
        <f>SUM(L29:L41)</f>
        <v>113213365859.39999</v>
      </c>
      <c r="M28" s="17">
        <f>+L28/C28</f>
        <v>0.70085437640838666</v>
      </c>
      <c r="N28" s="16">
        <f>SUM(N29:N41)</f>
        <v>161479899418</v>
      </c>
      <c r="O28" s="17">
        <f t="shared" si="11"/>
        <v>0.99965135167558206</v>
      </c>
    </row>
    <row r="29" spans="1:15" ht="57" x14ac:dyDescent="0.25">
      <c r="A29" s="22" t="str">
        <f>+'[1]TD-EPA'!A27</f>
        <v>INCREMENTO DE LA COBERTURA DE LOS SERVICIOS DE LA RED NACIONAL DE PROTECCIÓN AL CONSUMIDOR EN EL TERRITORIO  NACIONAL</v>
      </c>
      <c r="B29" s="23">
        <f>VLOOKUP(A29,'[1]TD-EPA'!$A$5:$H$38,2,0)</f>
        <v>39427254112</v>
      </c>
      <c r="C29" s="24">
        <f>VLOOKUP(A29,'[1]TD-EPA'!$A$5:$H$38,3,0)</f>
        <v>39427254112</v>
      </c>
      <c r="D29" s="24">
        <f>VLOOKUP(A29,'[1]TD-EPA'!$A$5:$H$38,5,0)</f>
        <v>8023760102</v>
      </c>
      <c r="E29" s="25">
        <f t="shared" si="5"/>
        <v>0.20350796124952319</v>
      </c>
      <c r="F29" s="23">
        <f>VLOOKUP(A29,'[1]TD-EPA'!$A$5:$H$38,6,0)</f>
        <v>0</v>
      </c>
      <c r="G29" s="25">
        <f t="shared" si="6"/>
        <v>0</v>
      </c>
      <c r="H29" s="23">
        <f>VLOOKUP(A29,'[1]TD-EPA'!$A$5:$H$38,4,0)</f>
        <v>18835505902</v>
      </c>
      <c r="I29" s="23">
        <f>VLOOKUP(A29,'[1]TD-EPA'!$A$5:$H$36,7,0)</f>
        <v>0</v>
      </c>
      <c r="J29" s="23">
        <f t="shared" si="7"/>
        <v>20591748210</v>
      </c>
      <c r="K29" s="25">
        <f t="shared" si="8"/>
        <v>0.5222719327981995</v>
      </c>
      <c r="L29" s="23">
        <f t="shared" si="9"/>
        <v>31403494010</v>
      </c>
      <c r="M29" s="25">
        <f t="shared" si="12"/>
        <v>0.79649203875047681</v>
      </c>
      <c r="N29" s="23">
        <f t="shared" si="10"/>
        <v>39427254112</v>
      </c>
      <c r="O29" s="25">
        <f t="shared" si="11"/>
        <v>1</v>
      </c>
    </row>
    <row r="30" spans="1:15" ht="57" x14ac:dyDescent="0.25">
      <c r="A30" s="22" t="str">
        <f>+'[1]TD-EPA'!A28</f>
        <v>MEJORAMIENTO DEL CONTROL Y VIGILANCIA A LAS CÁMARAS DE COMERCIO Y COMERCIANTES A NIVEL  NACIONAL</v>
      </c>
      <c r="B30" s="23">
        <f>VLOOKUP(A30,'[1]TD-EPA'!$A$5:$H$38,2,0)</f>
        <v>909785125</v>
      </c>
      <c r="C30" s="24">
        <f>VLOOKUP(A30,'[1]TD-EPA'!$A$5:$H$38,3,0)</f>
        <v>909785125</v>
      </c>
      <c r="D30" s="24">
        <f>VLOOKUP(A30,'[1]TD-EPA'!$A$5:$H$38,5,0)</f>
        <v>719176329</v>
      </c>
      <c r="E30" s="25">
        <f t="shared" si="5"/>
        <v>0.7904903138529551</v>
      </c>
      <c r="F30" s="23">
        <f>VLOOKUP(A30,'[1]TD-EPA'!$A$5:$H$38,6,0)</f>
        <v>0</v>
      </c>
      <c r="G30" s="25">
        <f t="shared" si="6"/>
        <v>0</v>
      </c>
      <c r="H30" s="23">
        <f>VLOOKUP(A30,'[1]TD-EPA'!$A$5:$H$38,4,0)</f>
        <v>882228000</v>
      </c>
      <c r="I30" s="23">
        <f>VLOOKUP(A30,'[1]TD-EPA'!$A$5:$H$36,7,0)</f>
        <v>0</v>
      </c>
      <c r="J30" s="23">
        <f t="shared" si="7"/>
        <v>27557125</v>
      </c>
      <c r="K30" s="25">
        <f t="shared" si="8"/>
        <v>3.0289707143761006E-2</v>
      </c>
      <c r="L30" s="23">
        <f t="shared" si="9"/>
        <v>190608796</v>
      </c>
      <c r="M30" s="25">
        <f t="shared" si="12"/>
        <v>0.20950968614704488</v>
      </c>
      <c r="N30" s="23">
        <f t="shared" si="10"/>
        <v>909785125</v>
      </c>
      <c r="O30" s="25">
        <f t="shared" si="11"/>
        <v>1</v>
      </c>
    </row>
    <row r="31" spans="1:15" ht="57" x14ac:dyDescent="0.25">
      <c r="A31" s="22" t="str">
        <f>+'[1]TD-EPA'!A29</f>
        <v>FORTALECIMIENTO DE LA FUNCIÓN JURISDICCIONAL DE LA SUPERINTENDENCIA DE INDUSTRIA Y COMERCIO A NIVEL  NACIONAL</v>
      </c>
      <c r="B31" s="23">
        <f>VLOOKUP(A31,'[1]TD-EPA'!$A$5:$H$38,2,0)</f>
        <v>3601793401</v>
      </c>
      <c r="C31" s="24">
        <f>VLOOKUP(A31,'[1]TD-EPA'!$A$5:$H$38,3,0)</f>
        <v>3601793401</v>
      </c>
      <c r="D31" s="24">
        <f>VLOOKUP(A31,'[1]TD-EPA'!$A$5:$H$38,5,0)</f>
        <v>1737284414</v>
      </c>
      <c r="E31" s="25">
        <f t="shared" si="5"/>
        <v>0.48233871868321521</v>
      </c>
      <c r="F31" s="23">
        <f>VLOOKUP(A31,'[1]TD-EPA'!$A$5:$H$38,6,0)</f>
        <v>56319332</v>
      </c>
      <c r="G31" s="25">
        <f t="shared" si="6"/>
        <v>1.5636469316747465E-2</v>
      </c>
      <c r="H31" s="23">
        <f>VLOOKUP(A31,'[1]TD-EPA'!$A$5:$H$38,4,0)</f>
        <v>3437532627</v>
      </c>
      <c r="I31" s="23">
        <f>VLOOKUP(A31,'[1]TD-EPA'!$A$5:$H$36,7,0)</f>
        <v>56319332</v>
      </c>
      <c r="J31" s="23">
        <f t="shared" si="7"/>
        <v>164260774</v>
      </c>
      <c r="K31" s="25">
        <f t="shared" si="8"/>
        <v>4.5605273737909208E-2</v>
      </c>
      <c r="L31" s="23">
        <f t="shared" si="9"/>
        <v>1864508987</v>
      </c>
      <c r="M31" s="25">
        <f t="shared" si="12"/>
        <v>0.51766128131678479</v>
      </c>
      <c r="N31" s="23">
        <f t="shared" si="10"/>
        <v>3545474069</v>
      </c>
      <c r="O31" s="25">
        <f t="shared" si="11"/>
        <v>0.98436353068325255</v>
      </c>
    </row>
    <row r="32" spans="1:15" ht="42.75" x14ac:dyDescent="0.25">
      <c r="A32" s="22" t="str">
        <f>+'[1]TD-EPA'!A30</f>
        <v>FORTALECIMIENTO DE LA PROTECCIÓN DE DATOS PERSONALES A NIVEL  NACIONAL</v>
      </c>
      <c r="B32" s="23">
        <f>VLOOKUP(A32,'[1]TD-EPA'!$A$5:$H$38,2,0)</f>
        <v>2591894878</v>
      </c>
      <c r="C32" s="24">
        <f>VLOOKUP(A32,'[1]TD-EPA'!$A$5:$H$38,3,0)</f>
        <v>2591894878</v>
      </c>
      <c r="D32" s="24">
        <f>VLOOKUP(A32,'[1]TD-EPA'!$A$5:$H$38,5,0)</f>
        <v>1448139970</v>
      </c>
      <c r="E32" s="25">
        <f t="shared" si="5"/>
        <v>0.5587186356560252</v>
      </c>
      <c r="F32" s="23">
        <f>VLOOKUP(A32,'[1]TD-EPA'!$A$5:$H$38,6,0)</f>
        <v>0</v>
      </c>
      <c r="G32" s="25">
        <f t="shared" si="6"/>
        <v>0</v>
      </c>
      <c r="H32" s="23">
        <f>VLOOKUP(A32,'[1]TD-EPA'!$A$5:$H$38,4,0)</f>
        <v>2516007543</v>
      </c>
      <c r="I32" s="23">
        <f>VLOOKUP(A32,'[1]TD-EPA'!$A$5:$H$38,7,0)</f>
        <v>0</v>
      </c>
      <c r="J32" s="23">
        <f t="shared" si="7"/>
        <v>75887335</v>
      </c>
      <c r="K32" s="25">
        <f t="shared" si="8"/>
        <v>2.9278708656022893E-2</v>
      </c>
      <c r="L32" s="23">
        <f t="shared" si="9"/>
        <v>1143754908</v>
      </c>
      <c r="M32" s="25">
        <f t="shared" si="12"/>
        <v>0.44128136434397475</v>
      </c>
      <c r="N32" s="23">
        <f t="shared" si="10"/>
        <v>2591894878</v>
      </c>
      <c r="O32" s="25">
        <f t="shared" si="11"/>
        <v>1</v>
      </c>
    </row>
    <row r="33" spans="1:15" ht="57" x14ac:dyDescent="0.25">
      <c r="A33" s="22" t="str">
        <f>+'[1]TD-EPA'!A31</f>
        <v>FORTALECIMIENTO DEL RÉGIMEN DE PROTECCIÓN DE LA LIBRE COMPETENCIA ECONÓMICA EN LOS MERCADOS A NIVEL  NACIONAL</v>
      </c>
      <c r="B33" s="23">
        <f>VLOOKUP(A33,'[1]TD-EPA'!$A$5:$H$38,2,0)</f>
        <v>8032499000</v>
      </c>
      <c r="C33" s="24">
        <f>VLOOKUP(A33,'[1]TD-EPA'!$A$5:$H$38,3,0)</f>
        <v>8032499000</v>
      </c>
      <c r="D33" s="24">
        <f>VLOOKUP(A33,'[1]TD-EPA'!$A$5:$H$38,5,0)</f>
        <v>5920514665</v>
      </c>
      <c r="E33" s="25">
        <f t="shared" si="5"/>
        <v>0.73707007806661418</v>
      </c>
      <c r="F33" s="23">
        <f>VLOOKUP(A33,'[1]TD-EPA'!$A$5:$H$38,6,0)</f>
        <v>0</v>
      </c>
      <c r="G33" s="25">
        <f t="shared" si="6"/>
        <v>0</v>
      </c>
      <c r="H33" s="23">
        <f>VLOOKUP(A33,'[1]TD-EPA'!$A$5:$H$38,4,0)</f>
        <v>6638566603</v>
      </c>
      <c r="I33" s="23">
        <f>VLOOKUP(A33,'[1]TD-EPA'!$A$5:$H$36,7,0)</f>
        <v>0</v>
      </c>
      <c r="J33" s="23">
        <f t="shared" si="7"/>
        <v>1393932397</v>
      </c>
      <c r="K33" s="25">
        <f t="shared" si="8"/>
        <v>0.17353657896502694</v>
      </c>
      <c r="L33" s="23">
        <f t="shared" si="9"/>
        <v>2111984335</v>
      </c>
      <c r="M33" s="25">
        <f t="shared" si="12"/>
        <v>0.26292992193338588</v>
      </c>
      <c r="N33" s="23">
        <f t="shared" si="10"/>
        <v>8032499000</v>
      </c>
      <c r="O33" s="25">
        <f t="shared" si="11"/>
        <v>1</v>
      </c>
    </row>
    <row r="34" spans="1:15" ht="71.25" x14ac:dyDescent="0.25">
      <c r="A34" s="22" t="str">
        <f>+'[1]TD-EPA'!A32</f>
        <v>FORTALECIMIENTO DE LA ATENCIÓN Y PROMOCIÓN DE TRÁMITES Y SERVICIOS EN EL MARCO DEL SISTEMA DE PROPIEDAD INDUSTRIAL A NIVEL  NACIONAL</v>
      </c>
      <c r="B34" s="23">
        <f>VLOOKUP(A34,'[1]TD-EPA'!$A$5:$H$38,2,0)</f>
        <v>8791562000</v>
      </c>
      <c r="C34" s="24">
        <f>VLOOKUP(A34,'[1]TD-EPA'!$A$5:$H$38,3,0)</f>
        <v>8791562000</v>
      </c>
      <c r="D34" s="24">
        <f>VLOOKUP(A34,'[1]TD-EPA'!$A$5:$H$38,5,0)</f>
        <v>1167733499</v>
      </c>
      <c r="E34" s="25">
        <f t="shared" si="5"/>
        <v>0.13282434896096962</v>
      </c>
      <c r="F34" s="23">
        <f>VLOOKUP(A34,'[1]TD-EPA'!$A$5:$H$38,6,0)</f>
        <v>0</v>
      </c>
      <c r="G34" s="25">
        <f t="shared" si="6"/>
        <v>0</v>
      </c>
      <c r="H34" s="23">
        <f>VLOOKUP(A34,'[1]TD-EPA'!$A$5:$H$38,4,0)</f>
        <v>7873736784</v>
      </c>
      <c r="I34" s="23">
        <f>VLOOKUP(A34,'[1]TD-EPA'!$A$5:$H$36,7,0)</f>
        <v>0</v>
      </c>
      <c r="J34" s="23">
        <f t="shared" si="7"/>
        <v>917825216</v>
      </c>
      <c r="K34" s="25">
        <f t="shared" si="8"/>
        <v>0.10439842385232567</v>
      </c>
      <c r="L34" s="23">
        <f t="shared" si="9"/>
        <v>7623828501</v>
      </c>
      <c r="M34" s="25">
        <f t="shared" si="12"/>
        <v>0.86717565103903038</v>
      </c>
      <c r="N34" s="23">
        <f t="shared" si="10"/>
        <v>8791562000</v>
      </c>
      <c r="O34" s="25">
        <f t="shared" si="11"/>
        <v>1</v>
      </c>
    </row>
    <row r="35" spans="1:15" ht="57" x14ac:dyDescent="0.25">
      <c r="A35" s="22" t="str">
        <f>+'[1]TD-EPA'!A33</f>
        <v>MEJORAMIENTO EN LA EJECUCIÓN DE LAS FUNCIONES ASIGNADAS EN MATERIA DE PROTECCIÓN AL CONSUMIDOR A NIVEL  NACIONAL</v>
      </c>
      <c r="B35" s="23">
        <f>VLOOKUP(A35,'[1]TD-EPA'!$A$5:$H$38,2,0)</f>
        <v>5305076993</v>
      </c>
      <c r="C35" s="24">
        <f>VLOOKUP(A35,'[1]TD-EPA'!$A$5:$H$38,3,0)</f>
        <v>5305076993</v>
      </c>
      <c r="D35" s="24">
        <f>VLOOKUP(A35,'[1]TD-EPA'!$A$5:$H$38,5,0)</f>
        <v>3248573333</v>
      </c>
      <c r="E35" s="25">
        <f t="shared" si="5"/>
        <v>0.61235177873694624</v>
      </c>
      <c r="F35" s="23">
        <f>VLOOKUP(A35,'[1]TD-EPA'!$A$5:$H$38,6,0)</f>
        <v>0</v>
      </c>
      <c r="G35" s="25">
        <f t="shared" si="6"/>
        <v>0</v>
      </c>
      <c r="H35" s="23">
        <f>VLOOKUP(A35,'[1]TD-EPA'!$A$5:$H$38,4,0)</f>
        <v>4602389996</v>
      </c>
      <c r="I35" s="23">
        <f>VLOOKUP(A35,'[1]TD-EPA'!$A$5:$H$36,7,0)</f>
        <v>0</v>
      </c>
      <c r="J35" s="23">
        <f t="shared" si="7"/>
        <v>702686997</v>
      </c>
      <c r="K35" s="25">
        <f t="shared" si="8"/>
        <v>0.13245556999967936</v>
      </c>
      <c r="L35" s="23">
        <f t="shared" si="9"/>
        <v>2056503660</v>
      </c>
      <c r="M35" s="25">
        <f t="shared" si="12"/>
        <v>0.38764822126305376</v>
      </c>
      <c r="N35" s="23">
        <f t="shared" si="10"/>
        <v>5305076993</v>
      </c>
      <c r="O35" s="25">
        <f t="shared" si="11"/>
        <v>1</v>
      </c>
    </row>
    <row r="36" spans="1:15" ht="99.75" x14ac:dyDescent="0.25">
      <c r="A36" s="22" t="str">
        <f>+'[1]TD-EPA'!A34</f>
        <v>FORTALECIMIENTO DE LA FUNCIÓN DE INSPECCIÓN, CONTROL Y VIGILANCIA DE LA SUPERINTENDENCIA DE INDUSTRIA Y COMERCIO EN EL MARCO DEL SUBSISTEMA NACIONAL DE CALIDAD, EL RÉGIMEN DE CONTROL DE PRECIOS Y EL SECTOR VALUATORIO A NIVEL  NACIONAL</v>
      </c>
      <c r="B36" s="23">
        <f>VLOOKUP(A36,'[1]TD-EPA'!$A$5:$H$38,2,0)</f>
        <v>4769339865</v>
      </c>
      <c r="C36" s="24">
        <f>VLOOKUP(A36,'[1]TD-EPA'!$A$5:$H$38,3,0)</f>
        <v>4769339865</v>
      </c>
      <c r="D36" s="24">
        <f>VLOOKUP(A36,'[1]TD-EPA'!$A$5:$H$38,5,0)</f>
        <v>3609308826</v>
      </c>
      <c r="E36" s="25">
        <f t="shared" si="5"/>
        <v>0.75677324916327804</v>
      </c>
      <c r="F36" s="23">
        <f>VLOOKUP(A36,'[1]TD-EPA'!$A$5:$H$38,6,0)</f>
        <v>0</v>
      </c>
      <c r="G36" s="25">
        <f t="shared" si="6"/>
        <v>0</v>
      </c>
      <c r="H36" s="23">
        <f>VLOOKUP(A36,'[1]TD-EPA'!$A$5:$H$38,4,0)</f>
        <v>4607822392</v>
      </c>
      <c r="I36" s="23">
        <f>VLOOKUP(A36,'[1]TD-EPA'!$A$5:$H$36,7,0)</f>
        <v>0</v>
      </c>
      <c r="J36" s="23">
        <f t="shared" si="7"/>
        <v>161517473</v>
      </c>
      <c r="K36" s="25">
        <f t="shared" si="8"/>
        <v>3.3865792242088411E-2</v>
      </c>
      <c r="L36" s="23">
        <f t="shared" si="9"/>
        <v>1160031039</v>
      </c>
      <c r="M36" s="25">
        <f t="shared" si="12"/>
        <v>0.24322675083672193</v>
      </c>
      <c r="N36" s="23">
        <f t="shared" si="10"/>
        <v>4769339865</v>
      </c>
      <c r="O36" s="25">
        <f t="shared" si="11"/>
        <v>1</v>
      </c>
    </row>
    <row r="37" spans="1:15" ht="57" x14ac:dyDescent="0.25">
      <c r="A37" s="22" t="str">
        <f>+'[1]TD-EPA'!A36</f>
        <v>IMPLEMENTACIÓN DE UNA SOLUCIÓN INMOBILIARIA PARA LA SUPERINTENDENCIA DE INDUSTRIA Y COMERCIO EN  BOGOTÁ</v>
      </c>
      <c r="B37" s="23">
        <f>VLOOKUP(A37,'[1]TD-EPA'!$A$5:$H$38,2,0)</f>
        <v>30262520191</v>
      </c>
      <c r="C37" s="24">
        <f>VLOOKUP(A37,'[1]TD-EPA'!$A$5:$H$38,3,0)</f>
        <v>30262520191</v>
      </c>
      <c r="D37" s="24">
        <f>VLOOKUP(A37,'[1]TD-EPA'!$A$5:$H$38,5,0)</f>
        <v>0</v>
      </c>
      <c r="E37" s="25">
        <f t="shared" si="5"/>
        <v>0</v>
      </c>
      <c r="F37" s="23">
        <f>VLOOKUP(A37,'[1]TD-EPA'!$A$5:$H$38,6,0)</f>
        <v>0</v>
      </c>
      <c r="G37" s="25">
        <f t="shared" si="6"/>
        <v>0</v>
      </c>
      <c r="H37" s="23">
        <f>VLOOKUP(A37,'[1]TD-EPA'!$A$5:$H$38,4,0)</f>
        <v>0</v>
      </c>
      <c r="I37" s="23">
        <f>VLOOKUP(A37,'[1]TD-EPA'!$A$5:$H$36,7,0)</f>
        <v>0</v>
      </c>
      <c r="J37" s="23">
        <f t="shared" si="7"/>
        <v>30262520191</v>
      </c>
      <c r="K37" s="25">
        <f t="shared" si="8"/>
        <v>1</v>
      </c>
      <c r="L37" s="23">
        <f t="shared" si="9"/>
        <v>30262520191</v>
      </c>
      <c r="M37" s="25">
        <f t="shared" si="12"/>
        <v>1</v>
      </c>
      <c r="N37" s="23">
        <f t="shared" si="10"/>
        <v>30262520191</v>
      </c>
      <c r="O37" s="25">
        <f t="shared" si="11"/>
        <v>1</v>
      </c>
    </row>
    <row r="38" spans="1:15" ht="57" x14ac:dyDescent="0.25">
      <c r="A38" s="22" t="str">
        <f>+'[1]TD-EPA'!A37</f>
        <v>FORTALECIMIENTO DEL SISTEMA DE ATENCIÓN AL CIUDADANO DE LA SUPERINTENDENCIA DE INDUSTRIA Y COMERCIO A NIVEL  NACIONAL</v>
      </c>
      <c r="B38" s="23">
        <f>VLOOKUP(A38,'[1]TD-EPA'!$A$5:$H$38,2,0)</f>
        <v>28050706799</v>
      </c>
      <c r="C38" s="24">
        <f>VLOOKUP(A38,'[1]TD-EPA'!$A$5:$H$38,3,0)</f>
        <v>28050706799</v>
      </c>
      <c r="D38" s="24">
        <f>VLOOKUP(A38,'[1]TD-EPA'!$A$5:$H$38,5,0)</f>
        <v>18280367772.799999</v>
      </c>
      <c r="E38" s="25">
        <f t="shared" si="5"/>
        <v>0.65169009479118323</v>
      </c>
      <c r="F38" s="23">
        <f>VLOOKUP(A38,'[1]TD-EPA'!$A$5:$H$38,6,0)</f>
        <v>0</v>
      </c>
      <c r="G38" s="25">
        <f t="shared" si="6"/>
        <v>0</v>
      </c>
      <c r="H38" s="23">
        <f>VLOOKUP(A38,'[1]TD-EPA'!$A$5:$H$38,4,0)</f>
        <v>23410724422.799999</v>
      </c>
      <c r="I38" s="23">
        <f>VLOOKUP(A38,'[1]TD-EPA'!$A$5:$H$40,7,0)</f>
        <v>0</v>
      </c>
      <c r="J38" s="23">
        <f t="shared" si="7"/>
        <v>4639982376.2000008</v>
      </c>
      <c r="K38" s="25">
        <f t="shared" si="8"/>
        <v>0.16541409845563732</v>
      </c>
      <c r="L38" s="23">
        <f t="shared" si="9"/>
        <v>9770339026.2000008</v>
      </c>
      <c r="M38" s="25">
        <f t="shared" si="12"/>
        <v>0.34830990520881672</v>
      </c>
      <c r="N38" s="23">
        <f t="shared" si="10"/>
        <v>28050706799</v>
      </c>
      <c r="O38" s="25">
        <f t="shared" si="11"/>
        <v>1</v>
      </c>
    </row>
    <row r="39" spans="1:15" ht="71.25" x14ac:dyDescent="0.25">
      <c r="A39" s="22" t="str">
        <f>+'[1]TD-EPA'!A38</f>
        <v>MEJORAMIENTO DE LOS SISTEMAS DE INFORMACIÓN Y SERVICIOS TECNOLÓGICOS DE LA SUPERINTENDENCIA DE INDUSTRIA Y COMERCIO EN EL TERRITORIO  NACIONAL</v>
      </c>
      <c r="B39" s="23">
        <f>VLOOKUP(A39,'[1]TD-EPA'!$A$5:$H$38,2,0)</f>
        <v>25661863246</v>
      </c>
      <c r="C39" s="24">
        <f>VLOOKUP(A39,'[1]TD-EPA'!$A$5:$H$38,3,0)</f>
        <v>25661863246</v>
      </c>
      <c r="D39" s="24">
        <f>VLOOKUP(A39,'[1]TD-EPA'!$A$5:$H$38,5,0)</f>
        <v>2434423979.8000002</v>
      </c>
      <c r="E39" s="25">
        <f t="shared" si="5"/>
        <v>9.4865441237181478E-2</v>
      </c>
      <c r="F39" s="23">
        <f>VLOOKUP(A39,'[1]TD-EPA'!$A$5:$H$38,6,0)</f>
        <v>0</v>
      </c>
      <c r="G39" s="25">
        <f t="shared" si="6"/>
        <v>0</v>
      </c>
      <c r="H39" s="23">
        <f>VLOOKUP(A39,'[1]TD-EPA'!$A$5:$H$38,4,0)</f>
        <v>16568045592.799999</v>
      </c>
      <c r="I39" s="23">
        <f>VLOOKUP(A39,'[1]TD-EPA'!$A$5:$H$38,7,0)</f>
        <v>0</v>
      </c>
      <c r="J39" s="23">
        <f t="shared" si="7"/>
        <v>9093817653.2000008</v>
      </c>
      <c r="K39" s="25">
        <f t="shared" si="8"/>
        <v>0.35437090307998131</v>
      </c>
      <c r="L39" s="23">
        <f t="shared" si="9"/>
        <v>23227439266.200001</v>
      </c>
      <c r="M39" s="25">
        <f t="shared" si="12"/>
        <v>0.90513455876281856</v>
      </c>
      <c r="N39" s="23">
        <f t="shared" si="10"/>
        <v>25661863246</v>
      </c>
      <c r="O39" s="25">
        <f t="shared" si="11"/>
        <v>1</v>
      </c>
    </row>
    <row r="40" spans="1:15" ht="57" x14ac:dyDescent="0.25">
      <c r="A40" s="22" t="str">
        <f>+'[1]TD-EPA'!A39</f>
        <v>MEJORAMIENTO DE LA INFRAESTRUCTURA FÍSICA DE LA SEDE DE LA SUPERINTENDENCIA DE INDUSTRIA Y COMERCIO EN  BOGOTÁ</v>
      </c>
      <c r="B40" s="23">
        <f>VLOOKUP(A40,'[1]TD-EPA'!$A$5:$H$40,2,0)</f>
        <v>773529015</v>
      </c>
      <c r="C40" s="24">
        <f>VLOOKUP(A40,'[1]TD-EPA'!$A$5:$H$40,3,0)</f>
        <v>773529015</v>
      </c>
      <c r="D40" s="24">
        <f>VLOOKUP(A40,'[1]TD-EPA'!$A$5:$H$40,5,0)</f>
        <v>0</v>
      </c>
      <c r="E40" s="25">
        <f t="shared" si="5"/>
        <v>0</v>
      </c>
      <c r="F40" s="23">
        <f>VLOOKUP(A40,'[1]TD-EPA'!$A$5:$H$40,6,0)</f>
        <v>0</v>
      </c>
      <c r="G40" s="25">
        <f t="shared" si="6"/>
        <v>0</v>
      </c>
      <c r="H40" s="23">
        <f>VLOOKUP(A40,'[1]TD-EPA'!$A$5:$H$40,4,0)</f>
        <v>589475653</v>
      </c>
      <c r="I40" s="23">
        <f>VLOOKUP(A40,'[1]TD-EPA'!$A$5:$H$40,7,0)</f>
        <v>0</v>
      </c>
      <c r="J40" s="23">
        <f t="shared" si="7"/>
        <v>184053362</v>
      </c>
      <c r="K40" s="25">
        <f t="shared" si="8"/>
        <v>0.23793982957446011</v>
      </c>
      <c r="L40" s="23">
        <f t="shared" si="9"/>
        <v>773529015</v>
      </c>
      <c r="M40" s="25">
        <f t="shared" si="12"/>
        <v>1</v>
      </c>
      <c r="N40" s="23">
        <f t="shared" si="10"/>
        <v>773529015</v>
      </c>
      <c r="O40" s="25">
        <f t="shared" si="11"/>
        <v>1</v>
      </c>
    </row>
    <row r="41" spans="1:15" ht="57" x14ac:dyDescent="0.25">
      <c r="A41" s="22" t="str">
        <f>+'[1]TD-EPA'!A40</f>
        <v>MEJORAMIENTO EN LA CALIDAD DE LA GESTIÓN ESTRATÉGICA DE LA SUPERINTENDENCIA DE INDUSTRIA Y COMERCIO A NIVEL  NACIONAL</v>
      </c>
      <c r="B41" s="23">
        <f>VLOOKUP(A41,'[1]TD-EPA'!$A$5:$H$40,2,0)</f>
        <v>3358394125</v>
      </c>
      <c r="C41" s="24">
        <f>VLOOKUP(A41,'[1]TD-EPA'!$A$5:$H$40,3,0)</f>
        <v>3358394125</v>
      </c>
      <c r="D41" s="24">
        <f>VLOOKUP(A41,'[1]TD-EPA'!$A$5:$H$40,5,0)</f>
        <v>1733570000</v>
      </c>
      <c r="E41" s="25">
        <f t="shared" si="5"/>
        <v>0.51619015978358407</v>
      </c>
      <c r="F41" s="23">
        <f>VLOOKUP(A41,'[1]TD-EPA'!$A$5:$H$40,6,0)</f>
        <v>0</v>
      </c>
      <c r="G41" s="25">
        <f t="shared" si="6"/>
        <v>0</v>
      </c>
      <c r="H41" s="23">
        <f>VLOOKUP(A41,'[1]TD-EPA'!$A$5:$H$40,4,0)</f>
        <v>2552430000</v>
      </c>
      <c r="I41" s="23">
        <f>VLOOKUP(A41,'[1]TD-EPA'!$A$5:$H$40,7,0)</f>
        <v>0</v>
      </c>
      <c r="J41" s="23">
        <f t="shared" si="7"/>
        <v>805964125</v>
      </c>
      <c r="K41" s="25">
        <f t="shared" si="8"/>
        <v>0.2399849734729988</v>
      </c>
      <c r="L41" s="23">
        <f t="shared" si="9"/>
        <v>1624824125</v>
      </c>
      <c r="M41" s="25">
        <f t="shared" si="12"/>
        <v>0.48380984021641593</v>
      </c>
      <c r="N41" s="23">
        <f t="shared" si="10"/>
        <v>3358394125</v>
      </c>
      <c r="O41" s="25">
        <f t="shared" si="11"/>
        <v>1</v>
      </c>
    </row>
    <row r="42" spans="1:15" s="18" customFormat="1" ht="15.75" x14ac:dyDescent="0.25">
      <c r="A42" s="26" t="s">
        <v>23</v>
      </c>
      <c r="B42" s="27">
        <f>B8+B28</f>
        <v>240291898618</v>
      </c>
      <c r="C42" s="27">
        <f>C8+C28</f>
        <v>240291898618</v>
      </c>
      <c r="D42" s="27">
        <f>D8+D28</f>
        <v>59583360302.26001</v>
      </c>
      <c r="E42" s="17">
        <f t="shared" si="5"/>
        <v>0.24796241839589298</v>
      </c>
      <c r="F42" s="27">
        <f>F8+F28</f>
        <v>2917295160.98</v>
      </c>
      <c r="G42" s="17">
        <f t="shared" si="6"/>
        <v>1.2140630532108454E-2</v>
      </c>
      <c r="H42" s="27">
        <f>H8+H28</f>
        <v>161260839320.60001</v>
      </c>
      <c r="I42" s="27">
        <f>I8+I28</f>
        <v>2907144948.98</v>
      </c>
      <c r="J42" s="27">
        <f>J8+J28</f>
        <v>79031059297.399994</v>
      </c>
      <c r="K42" s="17">
        <f t="shared" si="8"/>
        <v>0.32889606246375491</v>
      </c>
      <c r="L42" s="27">
        <f>L8+L28</f>
        <v>180708538315.73999</v>
      </c>
      <c r="M42" s="17">
        <f t="shared" si="12"/>
        <v>0.75203758160410705</v>
      </c>
      <c r="N42" s="27">
        <f>N8+N28</f>
        <v>237374603457.02002</v>
      </c>
      <c r="O42" s="17">
        <f t="shared" si="11"/>
        <v>0.98785936946789166</v>
      </c>
    </row>
    <row r="43" spans="1:15" s="28" customFormat="1" x14ac:dyDescent="0.25">
      <c r="B43" s="29">
        <f>B42-[2]REP_EPG034_EjecucionPresupuesta!P32</f>
        <v>99797015618</v>
      </c>
      <c r="C43" s="30">
        <f>C42-[2]REP_EPG034_EjecucionPresupuesta!S32</f>
        <v>99797015618</v>
      </c>
      <c r="D43" s="30">
        <f>D42-[2]REP_EPG034_EjecucionPresupuesta!W32</f>
        <v>6899645107.7100067</v>
      </c>
      <c r="E43" s="31">
        <f>D42/C42</f>
        <v>0.24796241839589298</v>
      </c>
      <c r="F43" s="29">
        <f>F42-[2]REP_EPG034_EjecucionPresupuesta!X32</f>
        <v>-2003955078.2199998</v>
      </c>
      <c r="G43" s="31">
        <f>F42/C42</f>
        <v>1.2140630532108454E-2</v>
      </c>
      <c r="H43" s="29">
        <f>H42-[2]REP_EPG034_EjecucionPresupuesta!U32</f>
        <v>52249285886.520004</v>
      </c>
      <c r="I43" s="29">
        <f>I42-[2]REP_EPG034_EjecucionPresupuesta!Z32</f>
        <v>-1365228092.48</v>
      </c>
      <c r="J43" s="29">
        <f>C42-(H42+J42)</f>
        <v>0</v>
      </c>
      <c r="K43" s="31">
        <f>J42/C42</f>
        <v>0.32889606246375491</v>
      </c>
      <c r="L43" s="29">
        <f>C42-(D42+L42)</f>
        <v>0</v>
      </c>
      <c r="M43" s="31">
        <f>L42/C42</f>
        <v>0.75203758160410705</v>
      </c>
      <c r="N43" s="29">
        <f>C42-(F42+N42)</f>
        <v>0</v>
      </c>
      <c r="O43" s="31">
        <f>N42/C42</f>
        <v>0.98785936946789166</v>
      </c>
    </row>
    <row r="44" spans="1:15" x14ac:dyDescent="0.25">
      <c r="C44" s="32"/>
      <c r="F44" s="33"/>
    </row>
    <row r="46" spans="1:15" x14ac:dyDescent="0.25">
      <c r="C46" s="3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Steffania Barrero Quiñonez</dc:creator>
  <cp:lastModifiedBy>Maria Alejandra Rodriguez Briceño</cp:lastModifiedBy>
  <dcterms:created xsi:type="dcterms:W3CDTF">2019-02-18T21:07:26Z</dcterms:created>
  <dcterms:modified xsi:type="dcterms:W3CDTF">2019-02-19T14:25:42Z</dcterms:modified>
</cp:coreProperties>
</file>