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800" windowHeight="11835"/>
  </bookViews>
  <sheets>
    <sheet name="EJECU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F32" i="1"/>
  <c r="D32" i="1"/>
  <c r="E32" i="1" s="1"/>
  <c r="C32" i="1"/>
  <c r="B32" i="1"/>
  <c r="I31" i="1"/>
  <c r="H31" i="1"/>
  <c r="F31" i="1"/>
  <c r="G31" i="1" s="1"/>
  <c r="D31" i="1"/>
  <c r="E31" i="1" s="1"/>
  <c r="C31" i="1"/>
  <c r="B31" i="1"/>
  <c r="I30" i="1"/>
  <c r="H30" i="1"/>
  <c r="F30" i="1"/>
  <c r="D30" i="1"/>
  <c r="E30" i="1" s="1"/>
  <c r="C30" i="1"/>
  <c r="B30" i="1"/>
  <c r="I29" i="1"/>
  <c r="H29" i="1"/>
  <c r="F29" i="1"/>
  <c r="G29" i="1" s="1"/>
  <c r="D29" i="1"/>
  <c r="C29" i="1"/>
  <c r="B29" i="1"/>
  <c r="I28" i="1"/>
  <c r="H28" i="1"/>
  <c r="F28" i="1"/>
  <c r="D28" i="1"/>
  <c r="E28" i="1" s="1"/>
  <c r="C28" i="1"/>
  <c r="B28" i="1"/>
  <c r="I27" i="1"/>
  <c r="H27" i="1"/>
  <c r="F27" i="1"/>
  <c r="D27" i="1"/>
  <c r="C27" i="1"/>
  <c r="B27" i="1"/>
  <c r="I26" i="1"/>
  <c r="H26" i="1"/>
  <c r="F26" i="1"/>
  <c r="D26" i="1"/>
  <c r="E26" i="1" s="1"/>
  <c r="C26" i="1"/>
  <c r="B26" i="1"/>
  <c r="I25" i="1"/>
  <c r="H25" i="1"/>
  <c r="F25" i="1"/>
  <c r="D25" i="1"/>
  <c r="C25" i="1"/>
  <c r="B25" i="1"/>
  <c r="I24" i="1"/>
  <c r="H24" i="1"/>
  <c r="F24" i="1"/>
  <c r="D24" i="1"/>
  <c r="E24" i="1" s="1"/>
  <c r="C24" i="1"/>
  <c r="B24" i="1"/>
  <c r="I23" i="1"/>
  <c r="H23" i="1"/>
  <c r="F23" i="1"/>
  <c r="G23" i="1" s="1"/>
  <c r="D23" i="1"/>
  <c r="C23" i="1"/>
  <c r="B23" i="1"/>
  <c r="I22" i="1"/>
  <c r="H22" i="1"/>
  <c r="F22" i="1"/>
  <c r="D22" i="1"/>
  <c r="E22" i="1" s="1"/>
  <c r="C22" i="1"/>
  <c r="C21" i="1" s="1"/>
  <c r="B22" i="1"/>
  <c r="I21" i="1"/>
  <c r="H21" i="1"/>
  <c r="F21" i="1"/>
  <c r="B21" i="1"/>
  <c r="I20" i="1"/>
  <c r="H20" i="1"/>
  <c r="F20" i="1"/>
  <c r="D20" i="1"/>
  <c r="E20" i="1" s="1"/>
  <c r="C20" i="1"/>
  <c r="B20" i="1"/>
  <c r="I19" i="1"/>
  <c r="H19" i="1"/>
  <c r="F19" i="1"/>
  <c r="G19" i="1" s="1"/>
  <c r="D19" i="1"/>
  <c r="E19" i="1" s="1"/>
  <c r="C19" i="1"/>
  <c r="B19" i="1"/>
  <c r="I18" i="1"/>
  <c r="H18" i="1"/>
  <c r="F18" i="1"/>
  <c r="D18" i="1"/>
  <c r="E18" i="1" s="1"/>
  <c r="C18" i="1"/>
  <c r="B18" i="1"/>
  <c r="I17" i="1"/>
  <c r="H17" i="1"/>
  <c r="F17" i="1"/>
  <c r="G17" i="1" s="1"/>
  <c r="D17" i="1"/>
  <c r="C17" i="1"/>
  <c r="B17" i="1"/>
  <c r="I16" i="1"/>
  <c r="H16" i="1"/>
  <c r="F16" i="1"/>
  <c r="D16" i="1"/>
  <c r="D14" i="1" s="1"/>
  <c r="E14" i="1" s="1"/>
  <c r="C16" i="1"/>
  <c r="B16" i="1"/>
  <c r="I15" i="1"/>
  <c r="H15" i="1"/>
  <c r="H14" i="1" s="1"/>
  <c r="F15" i="1"/>
  <c r="G15" i="1" s="1"/>
  <c r="D15" i="1"/>
  <c r="C15" i="1"/>
  <c r="B15" i="1"/>
  <c r="B14" i="1" s="1"/>
  <c r="I14" i="1"/>
  <c r="C14" i="1"/>
  <c r="I13" i="1"/>
  <c r="H13" i="1"/>
  <c r="F13" i="1"/>
  <c r="G13" i="1" s="1"/>
  <c r="D13" i="1"/>
  <c r="E13" i="1" s="1"/>
  <c r="C13" i="1"/>
  <c r="B13" i="1"/>
  <c r="I12" i="1"/>
  <c r="I11" i="1" s="1"/>
  <c r="I2" i="1" s="1"/>
  <c r="I33" i="1" s="1"/>
  <c r="H12" i="1"/>
  <c r="H11" i="1" s="1"/>
  <c r="H2" i="1" s="1"/>
  <c r="H33" i="1" s="1"/>
  <c r="F12" i="1"/>
  <c r="D12" i="1"/>
  <c r="C12" i="1"/>
  <c r="C11" i="1" s="1"/>
  <c r="B12" i="1"/>
  <c r="B11" i="1" s="1"/>
  <c r="F11" i="1"/>
  <c r="I10" i="1"/>
  <c r="H10" i="1"/>
  <c r="F10" i="1"/>
  <c r="G10" i="1" s="1"/>
  <c r="D10" i="1"/>
  <c r="E10" i="1" s="1"/>
  <c r="C10" i="1"/>
  <c r="B10" i="1"/>
  <c r="I9" i="1"/>
  <c r="H9" i="1"/>
  <c r="F9" i="1"/>
  <c r="D9" i="1"/>
  <c r="C9" i="1"/>
  <c r="B9" i="1"/>
  <c r="I8" i="1"/>
  <c r="H8" i="1"/>
  <c r="F8" i="1"/>
  <c r="G8" i="1" s="1"/>
  <c r="D8" i="1"/>
  <c r="E8" i="1" s="1"/>
  <c r="C8" i="1"/>
  <c r="B8" i="1"/>
  <c r="I7" i="1"/>
  <c r="H7" i="1"/>
  <c r="F7" i="1"/>
  <c r="D7" i="1"/>
  <c r="C7" i="1"/>
  <c r="B7" i="1"/>
  <c r="I6" i="1"/>
  <c r="H6" i="1"/>
  <c r="F6" i="1"/>
  <c r="G6" i="1" s="1"/>
  <c r="D6" i="1"/>
  <c r="E6" i="1" s="1"/>
  <c r="C6" i="1"/>
  <c r="B6" i="1"/>
  <c r="I5" i="1"/>
  <c r="H5" i="1"/>
  <c r="F5" i="1"/>
  <c r="D5" i="1"/>
  <c r="C5" i="1"/>
  <c r="C3" i="1" s="1"/>
  <c r="C2" i="1" s="1"/>
  <c r="C33" i="1" s="1"/>
  <c r="B5" i="1"/>
  <c r="I4" i="1"/>
  <c r="H4" i="1"/>
  <c r="F4" i="1"/>
  <c r="G4" i="1" s="1"/>
  <c r="D4" i="1"/>
  <c r="E4" i="1" s="1"/>
  <c r="C4" i="1"/>
  <c r="B4" i="1"/>
  <c r="B3" i="1" s="1"/>
  <c r="I3" i="1"/>
  <c r="H3" i="1"/>
  <c r="B2" i="1" l="1"/>
  <c r="B33" i="1" s="1"/>
  <c r="E5" i="1"/>
  <c r="E7" i="1"/>
  <c r="E9" i="1"/>
  <c r="E12" i="1"/>
  <c r="G18" i="1"/>
  <c r="G20" i="1"/>
  <c r="G22" i="1"/>
  <c r="G24" i="1"/>
  <c r="G26" i="1"/>
  <c r="G28" i="1"/>
  <c r="G30" i="1"/>
  <c r="G32" i="1"/>
  <c r="G11" i="1"/>
  <c r="F3" i="1"/>
  <c r="G3" i="1" s="1"/>
  <c r="G5" i="1"/>
  <c r="G7" i="1"/>
  <c r="G9" i="1"/>
  <c r="G12" i="1"/>
  <c r="E15" i="1"/>
  <c r="E17" i="1"/>
  <c r="D21" i="1"/>
  <c r="E21" i="1" s="1"/>
  <c r="E23" i="1"/>
  <c r="E25" i="1"/>
  <c r="E27" i="1"/>
  <c r="E29" i="1"/>
  <c r="G21" i="1"/>
  <c r="G25" i="1"/>
  <c r="G27" i="1"/>
  <c r="E16" i="1"/>
  <c r="G16" i="1"/>
  <c r="D3" i="1"/>
  <c r="D11" i="1"/>
  <c r="E11" i="1" s="1"/>
  <c r="F14" i="1"/>
  <c r="G14" i="1" s="1"/>
  <c r="E3" i="1" l="1"/>
  <c r="D2" i="1"/>
  <c r="F2" i="1"/>
  <c r="E2" i="1" l="1"/>
  <c r="D33" i="1"/>
  <c r="E33" i="1" s="1"/>
  <c r="F33" i="1"/>
  <c r="G33" i="1" s="1"/>
  <c r="G2" i="1"/>
</calcChain>
</file>

<file path=xl/sharedStrings.xml><?xml version="1.0" encoding="utf-8"?>
<sst xmlns="http://schemas.openxmlformats.org/spreadsheetml/2006/main" count="41" uniqueCount="41">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</sst>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10" fontId="2" fillId="4" borderId="1" xfId="2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astillob\Documents\SIC%202016\EJECUCION%202016\ENERO\EJECU%20AGREGADA%20ENERO%20%2031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BASE INFORME"/>
      <sheetName val="SUPER"/>
      <sheetName val="EJECU"/>
    </sheetNames>
    <sheetDataSet>
      <sheetData sheetId="0"/>
      <sheetData sheetId="1">
        <row r="3">
          <cell r="A3" t="str">
            <v>Etiquetas de fila</v>
          </cell>
          <cell r="B3" t="str">
            <v>Suma de APR. INICIAL</v>
          </cell>
          <cell r="C3" t="str">
            <v>Suma de APR. VIGENTE2</v>
          </cell>
          <cell r="D3" t="str">
            <v>Suma de CDP</v>
          </cell>
          <cell r="E3" t="str">
            <v>Suma de COMPROMISO</v>
          </cell>
          <cell r="F3" t="str">
            <v>Suma de OBLIGACION</v>
          </cell>
          <cell r="G3" t="str">
            <v>Suma de PAGOS</v>
          </cell>
        </row>
        <row r="4">
          <cell r="A4" t="str">
            <v>A</v>
          </cell>
          <cell r="B4">
            <v>63544883000</v>
          </cell>
          <cell r="C4">
            <v>63544883000</v>
          </cell>
          <cell r="D4">
            <v>58232791996</v>
          </cell>
          <cell r="E4">
            <v>4733504522.6300001</v>
          </cell>
          <cell r="F4">
            <v>2313589777.8299999</v>
          </cell>
          <cell r="G4">
            <v>2311299992.8299999</v>
          </cell>
        </row>
        <row r="5">
          <cell r="A5" t="str">
            <v>1</v>
          </cell>
          <cell r="B5">
            <v>50185906000</v>
          </cell>
          <cell r="C5">
            <v>50185906000</v>
          </cell>
          <cell r="D5">
            <v>47922344000</v>
          </cell>
          <cell r="E5">
            <v>2601893498</v>
          </cell>
          <cell r="F5">
            <v>2130148613</v>
          </cell>
          <cell r="G5">
            <v>2130148613</v>
          </cell>
        </row>
        <row r="6">
          <cell r="A6" t="str">
            <v>CONTRIBUCIONES INHERENTES A LA NOMINA SECTOR PRIVADO Y PUBLICO</v>
          </cell>
          <cell r="B6">
            <v>10757100000</v>
          </cell>
          <cell r="C6">
            <v>10757100000</v>
          </cell>
          <cell r="D6">
            <v>10757100000</v>
          </cell>
          <cell r="E6">
            <v>43374996</v>
          </cell>
          <cell r="F6">
            <v>518025</v>
          </cell>
          <cell r="G6">
            <v>518025</v>
          </cell>
        </row>
        <row r="7">
          <cell r="A7" t="str">
            <v>HORAS EXTRAS, DIAS FESTIVOS E INDEMNIZACION POR VACACIONES</v>
          </cell>
          <cell r="B7">
            <v>310400000</v>
          </cell>
          <cell r="C7">
            <v>310400000</v>
          </cell>
          <cell r="D7">
            <v>310400000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OTROS</v>
          </cell>
          <cell r="B8">
            <v>20469400000</v>
          </cell>
          <cell r="C8">
            <v>20469400000</v>
          </cell>
          <cell r="D8">
            <v>20469400000</v>
          </cell>
          <cell r="E8">
            <v>985976517</v>
          </cell>
          <cell r="F8">
            <v>985976517</v>
          </cell>
          <cell r="G8">
            <v>985976517</v>
          </cell>
        </row>
        <row r="9">
          <cell r="A9" t="str">
            <v>OTROS GASTOS PERSONALES - PREVIO CONCEPTO DGPPN</v>
          </cell>
          <cell r="B9">
            <v>2185800000</v>
          </cell>
          <cell r="C9">
            <v>2185800000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PRIMA TECNICA</v>
          </cell>
          <cell r="B10">
            <v>769300000</v>
          </cell>
          <cell r="C10">
            <v>769300000</v>
          </cell>
          <cell r="D10">
            <v>769300000</v>
          </cell>
          <cell r="E10">
            <v>63400486</v>
          </cell>
          <cell r="F10">
            <v>63400486</v>
          </cell>
          <cell r="G10">
            <v>63400486</v>
          </cell>
        </row>
        <row r="11">
          <cell r="A11" t="str">
            <v>SERVICIOS PERSONALES INDIRECTOS</v>
          </cell>
          <cell r="B11">
            <v>513906000</v>
          </cell>
          <cell r="C11">
            <v>513906000</v>
          </cell>
          <cell r="D11">
            <v>436144000</v>
          </cell>
          <cell r="E11">
            <v>366119667</v>
          </cell>
          <cell r="F11">
            <v>0</v>
          </cell>
          <cell r="G11">
            <v>0</v>
          </cell>
        </row>
        <row r="12">
          <cell r="A12" t="str">
            <v>SUELDOS DE PERSONAL DE NOMINA</v>
          </cell>
          <cell r="B12">
            <v>15180000000</v>
          </cell>
          <cell r="C12">
            <v>15180000000</v>
          </cell>
          <cell r="D12">
            <v>15180000000</v>
          </cell>
          <cell r="E12">
            <v>1143021832</v>
          </cell>
          <cell r="F12">
            <v>1080253585</v>
          </cell>
          <cell r="G12">
            <v>1080253585</v>
          </cell>
        </row>
        <row r="13">
          <cell r="A13" t="str">
            <v>2</v>
          </cell>
          <cell r="B13">
            <v>11878277000</v>
          </cell>
          <cell r="C13">
            <v>11878277000</v>
          </cell>
          <cell r="D13">
            <v>9485134052</v>
          </cell>
          <cell r="E13">
            <v>2056540907</v>
          </cell>
          <cell r="F13">
            <v>162389562</v>
          </cell>
          <cell r="G13">
            <v>160099777</v>
          </cell>
        </row>
        <row r="14">
          <cell r="A14" t="str">
            <v>ADQUISICION DE BIENES Y SERVICIOS</v>
          </cell>
          <cell r="B14">
            <v>11828277000</v>
          </cell>
          <cell r="C14">
            <v>11828277000</v>
          </cell>
          <cell r="D14">
            <v>9485124052</v>
          </cell>
          <cell r="E14">
            <v>2056530907</v>
          </cell>
          <cell r="F14">
            <v>162389562</v>
          </cell>
          <cell r="G14">
            <v>160099777</v>
          </cell>
        </row>
        <row r="15">
          <cell r="A15" t="str">
            <v>IMPUESTOS Y MULTAS</v>
          </cell>
          <cell r="B15">
            <v>50000000</v>
          </cell>
          <cell r="C15">
            <v>50000000</v>
          </cell>
          <cell r="D15">
            <v>10000</v>
          </cell>
          <cell r="E15">
            <v>10000</v>
          </cell>
          <cell r="F15">
            <v>0</v>
          </cell>
          <cell r="G15">
            <v>0</v>
          </cell>
        </row>
        <row r="16">
          <cell r="A16" t="str">
            <v>3</v>
          </cell>
          <cell r="B16">
            <v>1480700000</v>
          </cell>
          <cell r="C16">
            <v>1480700000</v>
          </cell>
          <cell r="D16">
            <v>825313944</v>
          </cell>
          <cell r="E16">
            <v>75070117.629999995</v>
          </cell>
          <cell r="F16">
            <v>21051602.829999998</v>
          </cell>
          <cell r="G16">
            <v>21051602.829999998</v>
          </cell>
        </row>
        <row r="17">
          <cell r="A17" t="str">
            <v>APORTE PREVISION SOCIAL SERVICIOS MEDICOS</v>
          </cell>
          <cell r="B17">
            <v>570100000</v>
          </cell>
          <cell r="C17">
            <v>570100000</v>
          </cell>
          <cell r="D17">
            <v>570000000</v>
          </cell>
          <cell r="E17">
            <v>50187165</v>
          </cell>
          <cell r="F17">
            <v>0</v>
          </cell>
          <cell r="G17">
            <v>0</v>
          </cell>
        </row>
        <row r="18">
          <cell r="A18" t="str">
            <v>CONVENCION DEL METRO - OFICINA INTERNACIONAL DE PESAS Y MEDIDAS - BIPM. LEY 1512 DE 2012</v>
          </cell>
          <cell r="B18">
            <v>161700000</v>
          </cell>
          <cell r="C18">
            <v>161700000</v>
          </cell>
          <cell r="D18">
            <v>644223</v>
          </cell>
          <cell r="E18">
            <v>644223</v>
          </cell>
          <cell r="F18">
            <v>0</v>
          </cell>
          <cell r="G18">
            <v>0</v>
          </cell>
        </row>
        <row r="19">
          <cell r="A19" t="str">
            <v>CUOTA DE AUDITAJE CONTRANAL</v>
          </cell>
          <cell r="B19">
            <v>176100000</v>
          </cell>
          <cell r="C19">
            <v>176100000</v>
          </cell>
          <cell r="D19">
            <v>701594</v>
          </cell>
          <cell r="E19">
            <v>701594</v>
          </cell>
          <cell r="F19">
            <v>0</v>
          </cell>
          <cell r="G19">
            <v>0</v>
          </cell>
        </row>
        <row r="20">
          <cell r="A20" t="str">
            <v>MESADAS PENSIONALES</v>
          </cell>
          <cell r="B20">
            <v>329800000</v>
          </cell>
          <cell r="C20">
            <v>329800000</v>
          </cell>
          <cell r="D20">
            <v>253000000</v>
          </cell>
          <cell r="E20">
            <v>22569008.629999999</v>
          </cell>
          <cell r="F20">
            <v>21051602.829999998</v>
          </cell>
          <cell r="G20">
            <v>21051602.829999998</v>
          </cell>
        </row>
        <row r="21">
          <cell r="A21" t="str">
            <v>ORGANIZACION PARA LA COOPERACION Y EL DESARROLLO ECONOMICO OCDE-ARTICULO 47 LEY 1450 DE 2011</v>
          </cell>
          <cell r="B21">
            <v>65300000</v>
          </cell>
          <cell r="C21">
            <v>65300000</v>
          </cell>
          <cell r="D21">
            <v>260159</v>
          </cell>
          <cell r="E21">
            <v>260159</v>
          </cell>
          <cell r="F21">
            <v>0</v>
          </cell>
          <cell r="G21">
            <v>0</v>
          </cell>
        </row>
        <row r="22">
          <cell r="A22" t="str">
            <v>SENTENCIAS Y CONCILIACIONES</v>
          </cell>
          <cell r="B22">
            <v>177700000</v>
          </cell>
          <cell r="C22">
            <v>177700000</v>
          </cell>
          <cell r="D22">
            <v>707968</v>
          </cell>
          <cell r="E22">
            <v>707968</v>
          </cell>
          <cell r="F22">
            <v>0</v>
          </cell>
          <cell r="G22">
            <v>0</v>
          </cell>
        </row>
        <row r="23">
          <cell r="A23" t="str">
            <v>C</v>
          </cell>
          <cell r="B23">
            <v>76950000000</v>
          </cell>
          <cell r="C23">
            <v>76950000000</v>
          </cell>
          <cell r="D23">
            <v>47672116340.75</v>
          </cell>
          <cell r="E23">
            <v>34973476242.75</v>
          </cell>
          <cell r="F23">
            <v>187348473</v>
          </cell>
          <cell r="G23">
            <v>175948778</v>
          </cell>
        </row>
        <row r="24">
          <cell r="A24" t="str">
            <v>123</v>
          </cell>
          <cell r="B24">
            <v>419000000</v>
          </cell>
          <cell r="C24">
            <v>419000000</v>
          </cell>
          <cell r="D24">
            <v>83800</v>
          </cell>
          <cell r="E24">
            <v>83800</v>
          </cell>
          <cell r="F24">
            <v>0</v>
          </cell>
          <cell r="G24">
            <v>0</v>
          </cell>
        </row>
        <row r="25">
          <cell r="A25" t="str">
            <v>ADECUACION,DOTACION Y MANTENIMIENTO SEDE SIC.</v>
          </cell>
          <cell r="B25">
            <v>419000000</v>
          </cell>
          <cell r="C25">
            <v>419000000</v>
          </cell>
          <cell r="D25">
            <v>83800</v>
          </cell>
          <cell r="E25">
            <v>83800</v>
          </cell>
          <cell r="F25">
            <v>0</v>
          </cell>
          <cell r="G25">
            <v>0</v>
          </cell>
        </row>
        <row r="26">
          <cell r="A26" t="str">
            <v>520</v>
          </cell>
          <cell r="B26">
            <v>76531000000</v>
          </cell>
          <cell r="C26">
            <v>76531000000</v>
          </cell>
          <cell r="D26">
            <v>47672032540.75</v>
          </cell>
          <cell r="E26">
            <v>34973392442.75</v>
          </cell>
          <cell r="F26">
            <v>187348473</v>
          </cell>
          <cell r="G26">
            <v>175948778</v>
          </cell>
        </row>
        <row r="27">
          <cell r="A27" t="str">
            <v>DIFUSIÓN E INCREMENTO DE LOS NIVELES DE EFICIENCIA EN LA ATENCIÓN DE TRÁMITES Y SERVICIOS EN MATERIA JURISDICCIONAL A NIVEL NACIONAL</v>
          </cell>
          <cell r="B27">
            <v>1771000000</v>
          </cell>
          <cell r="C27">
            <v>1771000000</v>
          </cell>
          <cell r="D27">
            <v>1222467400</v>
          </cell>
          <cell r="E27">
            <v>829054200</v>
          </cell>
          <cell r="F27">
            <v>0</v>
          </cell>
          <cell r="G27">
            <v>0</v>
          </cell>
        </row>
        <row r="28">
          <cell r="A28" t="str">
            <v>DIVULGACIÓN Y FORTALECIMIENTO DE LAS FUNCIONES DE PROTECCIÓN DE LA COMPETENCIA A NIVEL NACIONAL</v>
          </cell>
          <cell r="B28">
            <v>3419000000</v>
          </cell>
          <cell r="C28">
            <v>3419000000</v>
          </cell>
          <cell r="D28">
            <v>2510851400</v>
          </cell>
          <cell r="E28">
            <v>2214048023</v>
          </cell>
          <cell r="F28">
            <v>764223</v>
          </cell>
          <cell r="G28">
            <v>764223</v>
          </cell>
        </row>
        <row r="29">
          <cell r="A29" t="str">
            <v>FORTALECIMIENTO DE LA RED NACIONAL DE PROTECCIÓN AL CONSUMIDOR EN COLOMBIA</v>
          </cell>
          <cell r="B29">
            <v>22869000000</v>
          </cell>
          <cell r="C29">
            <v>22869000000</v>
          </cell>
          <cell r="D29">
            <v>14585894339</v>
          </cell>
          <cell r="E29">
            <v>11550287233</v>
          </cell>
          <cell r="F29">
            <v>186364617</v>
          </cell>
          <cell r="G29">
            <v>174964922</v>
          </cell>
        </row>
        <row r="30">
          <cell r="A30" t="str">
            <v>FORTALECIMIENTO DE LOS MECANISMOS PARA EJERCER CONTROL Y VIGILANCIA A LAS CÁMARAS DE COMERCIO Y COMERCIANTES A NIVEL NACIONAL</v>
          </cell>
          <cell r="B30">
            <v>1066000000</v>
          </cell>
          <cell r="C30">
            <v>1066000000</v>
          </cell>
          <cell r="D30">
            <v>646213200</v>
          </cell>
          <cell r="E30">
            <v>311238200</v>
          </cell>
          <cell r="F30">
            <v>0</v>
          </cell>
          <cell r="G30">
            <v>0</v>
          </cell>
        </row>
        <row r="31">
          <cell r="A31" t="str">
            <v>FORTALECIMIENTO DEL CONTROL Y VIGILANCIA DE LA REGLAMENTACIÓN TÉCNICA, METROLÓGICA, DE HIDROCARBUROS Y PRECIOS EN EL TERRITORIO NACIONAL</v>
          </cell>
          <cell r="B31">
            <v>3551000000</v>
          </cell>
          <cell r="C31">
            <v>3551000000</v>
          </cell>
          <cell r="D31">
            <v>3217285000</v>
          </cell>
          <cell r="E31">
            <v>2259580200</v>
          </cell>
          <cell r="F31">
            <v>0</v>
          </cell>
          <cell r="G31">
            <v>0</v>
          </cell>
        </row>
        <row r="32">
          <cell r="A32" t="str">
            <v>FORTALECIMIENTO DEL ESQUEMA DE CONTROL, VIGILANCIA Y DIVULGACIÓN DE LOS DERECHOS DEL CONSUMIDOR A NIVEL NACIONAL</v>
          </cell>
          <cell r="B32">
            <v>2412000000</v>
          </cell>
          <cell r="C32">
            <v>2412000000</v>
          </cell>
          <cell r="D32">
            <v>2173671150</v>
          </cell>
          <cell r="E32">
            <v>1592157400</v>
          </cell>
          <cell r="F32">
            <v>0</v>
          </cell>
          <cell r="G32">
            <v>0</v>
          </cell>
        </row>
        <row r="33">
          <cell r="A33" t="str">
            <v>FORTALECIMIENTO RENOVACIÓN Y MANTENIMIENTO DE LAS TECNOLOGÍAS DE INFORMACIÓN Y DE LAS COMUNICACIONES DE LA SIC A NIVEL NACIONAL</v>
          </cell>
          <cell r="B33">
            <v>19139000000</v>
          </cell>
          <cell r="C33">
            <v>19139000000</v>
          </cell>
          <cell r="D33">
            <v>8797942555.4799995</v>
          </cell>
          <cell r="E33">
            <v>7344538825.4799995</v>
          </cell>
          <cell r="F33">
            <v>0</v>
          </cell>
          <cell r="G33">
            <v>0</v>
          </cell>
        </row>
        <row r="34">
          <cell r="A34" t="str">
            <v>FORTALECIMIENTO Y MODERNIZACIÓN DEL SISTEMA DE ATENCIÓN AL CIUDADANO DE LA SIC A NIVEL NACIONAL</v>
          </cell>
          <cell r="B34">
            <v>14849000000</v>
          </cell>
          <cell r="C34">
            <v>14849000000</v>
          </cell>
          <cell r="D34">
            <v>7664264296.2700005</v>
          </cell>
          <cell r="E34">
            <v>5256395361.2700005</v>
          </cell>
          <cell r="F34">
            <v>219633</v>
          </cell>
          <cell r="G34">
            <v>219633</v>
          </cell>
        </row>
        <row r="35">
          <cell r="A35" t="str">
            <v>IMPLEMENTACIÓN Y FORTALECIMIENTO DE LA SUPERVISIÓN A LA ACTIVIDAD DE ADMINISTRACIÓN DE DATOS PERSONALES EN EL ÁMBITO NACIONAL</v>
          </cell>
          <cell r="B35">
            <v>779000000</v>
          </cell>
          <cell r="C35">
            <v>779000000</v>
          </cell>
          <cell r="D35">
            <v>776100000</v>
          </cell>
          <cell r="E35">
            <v>423561800</v>
          </cell>
          <cell r="F35">
            <v>0</v>
          </cell>
          <cell r="G35">
            <v>0</v>
          </cell>
        </row>
        <row r="36">
          <cell r="A36" t="str">
            <v>INCREMENTO DEL USO DEL SISTEMA DE PROPIEDAD INDUSTRIAL Y DE LA EFICIENCIA Y CALIDAD EN LOS PROCESOS DE LOS TRÁMITES Y SERVICIOS DE PROPIEDAD INDUSTRIAL A NIVEL NACIONAL</v>
          </cell>
          <cell r="B36">
            <v>6676000000</v>
          </cell>
          <cell r="C36">
            <v>6676000000</v>
          </cell>
          <cell r="D36">
            <v>6077343200</v>
          </cell>
          <cell r="E36">
            <v>3192531200</v>
          </cell>
          <cell r="F36">
            <v>0</v>
          </cell>
          <cell r="G36">
            <v>0</v>
          </cell>
        </row>
        <row r="37">
          <cell r="A37" t="str">
            <v>Total general</v>
          </cell>
          <cell r="B37">
            <v>140494883000</v>
          </cell>
          <cell r="C37">
            <v>140494883000</v>
          </cell>
          <cell r="D37">
            <v>105904908336.75</v>
          </cell>
          <cell r="E37">
            <v>39706980765.380005</v>
          </cell>
          <cell r="F37">
            <v>2500938250.8299999</v>
          </cell>
          <cell r="G37">
            <v>2487248770.8299999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0" sqref="A40"/>
    </sheetView>
  </sheetViews>
  <sheetFormatPr baseColWidth="10" defaultRowHeight="15" x14ac:dyDescent="0.25"/>
  <cols>
    <col min="1" max="1" width="45.140625" style="5" customWidth="1"/>
    <col min="2" max="2" width="24.5703125" style="12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11" bestFit="1" customWidth="1"/>
    <col min="7" max="7" width="16.7109375" style="5" bestFit="1" customWidth="1"/>
    <col min="8" max="8" width="23.28515625" style="11" bestFit="1" customWidth="1"/>
    <col min="9" max="9" width="20.5703125" style="11" bestFit="1" customWidth="1"/>
    <col min="10" max="16384" width="11.42578125" style="5"/>
  </cols>
  <sheetData>
    <row r="1" spans="1:9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2" t="s">
        <v>7</v>
      </c>
      <c r="I1" s="2" t="s">
        <v>8</v>
      </c>
    </row>
    <row r="2" spans="1:9" s="6" customFormat="1" ht="15.75" x14ac:dyDescent="0.25">
      <c r="A2" s="13" t="s">
        <v>9</v>
      </c>
      <c r="B2" s="14">
        <f>B3+B11+B14</f>
        <v>63544883000</v>
      </c>
      <c r="C2" s="15">
        <f t="shared" ref="C2:F2" si="0">C3+C11+C14</f>
        <v>63544883000</v>
      </c>
      <c r="D2" s="15">
        <f t="shared" si="0"/>
        <v>4733504522.6300001</v>
      </c>
      <c r="E2" s="16">
        <f t="shared" ref="E2:E3" si="1">+D2/C2</f>
        <v>7.4490726855693482E-2</v>
      </c>
      <c r="F2" s="14">
        <f t="shared" si="0"/>
        <v>2313589777.8299999</v>
      </c>
      <c r="G2" s="16">
        <f t="shared" ref="G2:G3" si="2">+F2/C2</f>
        <v>3.6408750297486581E-2</v>
      </c>
      <c r="H2" s="14">
        <f t="shared" ref="H2:I2" si="3">H3+H11+H14</f>
        <v>58232791996</v>
      </c>
      <c r="I2" s="14">
        <f t="shared" si="3"/>
        <v>2311299992.8299999</v>
      </c>
    </row>
    <row r="3" spans="1:9" s="6" customFormat="1" ht="15.75" x14ac:dyDescent="0.25">
      <c r="A3" s="17" t="s">
        <v>10</v>
      </c>
      <c r="B3" s="18">
        <f>SUM(B4:B10)</f>
        <v>50185906000</v>
      </c>
      <c r="C3" s="19">
        <f t="shared" ref="C3:F3" si="4">SUM(C4:C10)</f>
        <v>50185906000</v>
      </c>
      <c r="D3" s="19">
        <f t="shared" si="4"/>
        <v>2601893498</v>
      </c>
      <c r="E3" s="20">
        <f t="shared" si="1"/>
        <v>5.1845103643241991E-2</v>
      </c>
      <c r="F3" s="18">
        <f t="shared" si="4"/>
        <v>2130148613</v>
      </c>
      <c r="G3" s="20">
        <f t="shared" si="2"/>
        <v>4.2445156076289625E-2</v>
      </c>
      <c r="H3" s="18">
        <f t="shared" ref="H3:I3" si="5">SUM(H4:H10)</f>
        <v>47922344000</v>
      </c>
      <c r="I3" s="18">
        <f t="shared" si="5"/>
        <v>2130148613</v>
      </c>
    </row>
    <row r="4" spans="1:9" x14ac:dyDescent="0.25">
      <c r="A4" s="7" t="s">
        <v>11</v>
      </c>
      <c r="B4" s="8">
        <f>VLOOKUP(A4,'[1]BASE INFORME'!A3:G37,2,0)</f>
        <v>15180000000</v>
      </c>
      <c r="C4" s="9">
        <f>VLOOKUP(A4,'[1]BASE INFORME'!A3:G37,3,0)</f>
        <v>15180000000</v>
      </c>
      <c r="D4" s="9">
        <f>VLOOKUP(A4,'[1]BASE INFORME'!A3:E36,5,0)</f>
        <v>1143021832</v>
      </c>
      <c r="E4" s="10">
        <f>+D4/C4</f>
        <v>7.5297880895915673E-2</v>
      </c>
      <c r="F4" s="8">
        <f>VLOOKUP($A$4,'[1]BASE INFORME'!A3:$F$37,6,0)</f>
        <v>1080253585</v>
      </c>
      <c r="G4" s="10">
        <f>+F4/C4</f>
        <v>7.116295026350461E-2</v>
      </c>
      <c r="H4" s="8">
        <f>VLOOKUP(A4,'[1]BASE INFORME'!A3:D37,4,0)</f>
        <v>15180000000</v>
      </c>
      <c r="I4" s="8">
        <f>VLOOKUP(A4,'[1]BASE INFORME'!A3:G37,7,0)</f>
        <v>1080253585</v>
      </c>
    </row>
    <row r="5" spans="1:9" x14ac:dyDescent="0.25">
      <c r="A5" s="7" t="s">
        <v>12</v>
      </c>
      <c r="B5" s="8">
        <f>VLOOKUP(A5,'[1]BASE INFORME'!A4:G38,2,0)</f>
        <v>769300000</v>
      </c>
      <c r="C5" s="9">
        <f>VLOOKUP(A5,'[1]BASE INFORME'!A4:G38,3,0)</f>
        <v>769300000</v>
      </c>
      <c r="D5" s="9">
        <f>VLOOKUP(A5,'[1]BASE INFORME'!A4:E37,5,0)</f>
        <v>63400486</v>
      </c>
      <c r="E5" s="10">
        <f t="shared" ref="E5:E33" si="6">D5/C5</f>
        <v>8.2413214610685043E-2</v>
      </c>
      <c r="F5" s="8">
        <f>VLOOKUP(A5,'[1]BASE INFORME'!A4:F38,6,0)</f>
        <v>63400486</v>
      </c>
      <c r="G5" s="10">
        <f t="shared" ref="G5:G33" si="7">+F5/C5</f>
        <v>8.2413214610685043E-2</v>
      </c>
      <c r="H5" s="8">
        <f>VLOOKUP(A5,'[1]BASE INFORME'!A4:D38,4,0)</f>
        <v>769300000</v>
      </c>
      <c r="I5" s="8">
        <f>VLOOKUP(A5,'[1]BASE INFORME'!A4:G38,7,0)</f>
        <v>63400486</v>
      </c>
    </row>
    <row r="6" spans="1:9" x14ac:dyDescent="0.25">
      <c r="A6" s="7" t="s">
        <v>13</v>
      </c>
      <c r="B6" s="8">
        <f>VLOOKUP(A6,'[1]BASE INFORME'!A5:G39,2,0)</f>
        <v>20469400000</v>
      </c>
      <c r="C6" s="9">
        <f>VLOOKUP(A6,'[1]BASE INFORME'!A5:G39,3,0)</f>
        <v>20469400000</v>
      </c>
      <c r="D6" s="9">
        <f>VLOOKUP(A6,'[1]BASE INFORME'!A5:E38,5,0)</f>
        <v>985976517</v>
      </c>
      <c r="E6" s="10">
        <f t="shared" si="6"/>
        <v>4.8168315485554045E-2</v>
      </c>
      <c r="F6" s="8">
        <f>VLOOKUP(A6,'[1]BASE INFORME'!A5:F39,6,0)</f>
        <v>985976517</v>
      </c>
      <c r="G6" s="10">
        <f t="shared" si="7"/>
        <v>4.8168315485554045E-2</v>
      </c>
      <c r="H6" s="8">
        <f>VLOOKUP(A6,'[1]BASE INFORME'!A5:D39,4,0)</f>
        <v>20469400000</v>
      </c>
      <c r="I6" s="8">
        <f>VLOOKUP(A6,'[1]BASE INFORME'!A5:G39,7,0)</f>
        <v>985976517</v>
      </c>
    </row>
    <row r="7" spans="1:9" ht="30" x14ac:dyDescent="0.25">
      <c r="A7" s="7" t="s">
        <v>14</v>
      </c>
      <c r="B7" s="8">
        <f>VLOOKUP(A7,'[1]BASE INFORME'!A6:G40,2,0)</f>
        <v>310400000</v>
      </c>
      <c r="C7" s="9">
        <f>VLOOKUP(A7,'[1]BASE INFORME'!A6:G40,3,0)</f>
        <v>310400000</v>
      </c>
      <c r="D7" s="9">
        <f>VLOOKUP(A7,'[1]BASE INFORME'!A6:E39,5,0)</f>
        <v>0</v>
      </c>
      <c r="E7" s="10">
        <f t="shared" si="6"/>
        <v>0</v>
      </c>
      <c r="F7" s="8">
        <f>VLOOKUP(A7,'[1]BASE INFORME'!A6:F40,6,0)</f>
        <v>0</v>
      </c>
      <c r="G7" s="10">
        <f t="shared" si="7"/>
        <v>0</v>
      </c>
      <c r="H7" s="8">
        <f>VLOOKUP(A7,'[1]BASE INFORME'!A6:D40,4,0)</f>
        <v>310400000</v>
      </c>
      <c r="I7" s="8">
        <f>VLOOKUP(A7,'[1]BASE INFORME'!A6:G40,7,0)</f>
        <v>0</v>
      </c>
    </row>
    <row r="8" spans="1:9" ht="30" x14ac:dyDescent="0.25">
      <c r="A8" s="7" t="s">
        <v>15</v>
      </c>
      <c r="B8" s="8">
        <f>VLOOKUP(A8,'[1]BASE INFORME'!A7:G41,2,0)</f>
        <v>2185800000</v>
      </c>
      <c r="C8" s="9">
        <f>VLOOKUP(A8,'[1]BASE INFORME'!A7:G41,3,0)</f>
        <v>2185800000</v>
      </c>
      <c r="D8" s="9">
        <f>VLOOKUP(A8,'[1]BASE INFORME'!A7:E40,5,0)</f>
        <v>0</v>
      </c>
      <c r="E8" s="10">
        <f t="shared" si="6"/>
        <v>0</v>
      </c>
      <c r="F8" s="8">
        <f>VLOOKUP(A8,'[1]BASE INFORME'!A7:F41,6,0)</f>
        <v>0</v>
      </c>
      <c r="G8" s="10">
        <f t="shared" si="7"/>
        <v>0</v>
      </c>
      <c r="H8" s="8">
        <f>VLOOKUP(A8,'[1]BASE INFORME'!A7:D41,4,0)</f>
        <v>0</v>
      </c>
      <c r="I8" s="8">
        <f>VLOOKUP(A8,'[1]BASE INFORME'!A7:G41,7,0)</f>
        <v>0</v>
      </c>
    </row>
    <row r="9" spans="1:9" x14ac:dyDescent="0.25">
      <c r="A9" s="7" t="s">
        <v>16</v>
      </c>
      <c r="B9" s="8">
        <f>VLOOKUP(A9,'[1]BASE INFORME'!A8:G42,2,0)</f>
        <v>513906000</v>
      </c>
      <c r="C9" s="9">
        <f>VLOOKUP(A9,'[1]BASE INFORME'!A8:G42,3,0)</f>
        <v>513906000</v>
      </c>
      <c r="D9" s="9">
        <f>VLOOKUP(A9,'[1]BASE INFORME'!A8:E41,5,0)</f>
        <v>366119667</v>
      </c>
      <c r="E9" s="10">
        <f t="shared" si="6"/>
        <v>0.71242535989071931</v>
      </c>
      <c r="F9" s="8">
        <f>VLOOKUP(A9,'[1]BASE INFORME'!A8:F42,6,0)</f>
        <v>0</v>
      </c>
      <c r="G9" s="10">
        <f t="shared" si="7"/>
        <v>0</v>
      </c>
      <c r="H9" s="8">
        <f>VLOOKUP(A9,'[1]BASE INFORME'!A8:D42,4,0)</f>
        <v>436144000</v>
      </c>
      <c r="I9" s="8">
        <f>VLOOKUP(A9,'[1]BASE INFORME'!A8:G42,7,0)</f>
        <v>0</v>
      </c>
    </row>
    <row r="10" spans="1:9" ht="43.5" customHeight="1" x14ac:dyDescent="0.25">
      <c r="A10" s="7" t="s">
        <v>17</v>
      </c>
      <c r="B10" s="8">
        <f>VLOOKUP(A10,'[1]BASE INFORME'!A3:B37,2,0)</f>
        <v>10757100000</v>
      </c>
      <c r="C10" s="9">
        <f>VLOOKUP(A10,'[1]BASE INFORME'!$A$3:$C$37,3,)</f>
        <v>10757100000</v>
      </c>
      <c r="D10" s="9">
        <f>VLOOKUP(A10,'[1]BASE INFORME'!A3:E37,5,0)</f>
        <v>43374996</v>
      </c>
      <c r="E10" s="10">
        <f t="shared" si="6"/>
        <v>4.0322202080486378E-3</v>
      </c>
      <c r="F10" s="8">
        <f>VLOOKUP($A$10,'[1]BASE INFORME'!A3:$G$37,6,0)</f>
        <v>518025</v>
      </c>
      <c r="G10" s="10">
        <f t="shared" si="7"/>
        <v>4.8156566360822157E-5</v>
      </c>
      <c r="H10" s="8">
        <f>VLOOKUP(A10,'[1]BASE INFORME'!A3:D37,4,0)</f>
        <v>10757100000</v>
      </c>
      <c r="I10" s="8">
        <f>VLOOKUP(A10,'[1]BASE INFORME'!A3:G37,7,0)</f>
        <v>518025</v>
      </c>
    </row>
    <row r="11" spans="1:9" s="6" customFormat="1" ht="15" customHeight="1" x14ac:dyDescent="0.25">
      <c r="A11" s="17" t="s">
        <v>18</v>
      </c>
      <c r="B11" s="18">
        <f>SUM(B12:B13)</f>
        <v>11878277000</v>
      </c>
      <c r="C11" s="19">
        <f t="shared" ref="C11:F11" si="8">SUM(C12:C13)</f>
        <v>11878277000</v>
      </c>
      <c r="D11" s="19">
        <f t="shared" si="8"/>
        <v>2056540907</v>
      </c>
      <c r="E11" s="20">
        <f t="shared" si="6"/>
        <v>0.17313461430475144</v>
      </c>
      <c r="F11" s="18">
        <f t="shared" si="8"/>
        <v>162389562</v>
      </c>
      <c r="G11" s="20">
        <f t="shared" si="7"/>
        <v>1.3671137825797462E-2</v>
      </c>
      <c r="H11" s="18">
        <f t="shared" ref="H11:I11" si="9">SUM(H12:H13)</f>
        <v>9485134052</v>
      </c>
      <c r="I11" s="18">
        <f t="shared" si="9"/>
        <v>160099777</v>
      </c>
    </row>
    <row r="12" spans="1:9" x14ac:dyDescent="0.25">
      <c r="A12" s="7" t="s">
        <v>19</v>
      </c>
      <c r="B12" s="8">
        <f>VLOOKUP(A12,'[1]BASE INFORME'!A10:G44,2,0)</f>
        <v>50000000</v>
      </c>
      <c r="C12" s="9">
        <f>VLOOKUP(A12,'[1]BASE INFORME'!A10:G44,3,0)</f>
        <v>50000000</v>
      </c>
      <c r="D12" s="9">
        <f>VLOOKUP(A12,'[1]BASE INFORME'!A10:E43,5,0)</f>
        <v>10000</v>
      </c>
      <c r="E12" s="10">
        <f t="shared" si="6"/>
        <v>2.0000000000000001E-4</v>
      </c>
      <c r="F12" s="8">
        <f>VLOOKUP(A12,'[1]BASE INFORME'!A10:F44,6,0)</f>
        <v>0</v>
      </c>
      <c r="G12" s="10">
        <f t="shared" si="7"/>
        <v>0</v>
      </c>
      <c r="H12" s="8">
        <f>VLOOKUP(A12,'[1]BASE INFORME'!A10:D44,4,0)</f>
        <v>10000</v>
      </c>
      <c r="I12" s="8">
        <f>VLOOKUP(A12,'[1]BASE INFORME'!A10:G44,7,0)</f>
        <v>0</v>
      </c>
    </row>
    <row r="13" spans="1:9" x14ac:dyDescent="0.25">
      <c r="A13" s="7" t="s">
        <v>20</v>
      </c>
      <c r="B13" s="8">
        <f>VLOOKUP(A13,'[1]BASE INFORME'!A11:G45,2,0)</f>
        <v>11828277000</v>
      </c>
      <c r="C13" s="9">
        <f>VLOOKUP(A13,'[1]BASE INFORME'!A11:G45,3,0)</f>
        <v>11828277000</v>
      </c>
      <c r="D13" s="9">
        <f>VLOOKUP(A13,'[1]BASE INFORME'!A11:E44,5,0)</f>
        <v>2056530907</v>
      </c>
      <c r="E13" s="10">
        <f t="shared" si="6"/>
        <v>0.17386563630527083</v>
      </c>
      <c r="F13" s="8">
        <f>VLOOKUP(A13,'[1]BASE INFORME'!A11:F45,6,0)</f>
        <v>162389562</v>
      </c>
      <c r="G13" s="10">
        <f t="shared" si="7"/>
        <v>1.3728927890342777E-2</v>
      </c>
      <c r="H13" s="8">
        <f>VLOOKUP(A13,'[1]BASE INFORME'!A11:D45,4,0)</f>
        <v>9485124052</v>
      </c>
      <c r="I13" s="8">
        <f>VLOOKUP(A13,'[1]BASE INFORME'!A11:G45,7,0)</f>
        <v>160099777</v>
      </c>
    </row>
    <row r="14" spans="1:9" s="6" customFormat="1" ht="15.75" x14ac:dyDescent="0.25">
      <c r="A14" s="17" t="s">
        <v>21</v>
      </c>
      <c r="B14" s="18">
        <f>SUM(B15:B20)</f>
        <v>1480700000</v>
      </c>
      <c r="C14" s="19">
        <f t="shared" ref="C14:F14" si="10">SUM(C15:C20)</f>
        <v>1480700000</v>
      </c>
      <c r="D14" s="19">
        <f t="shared" si="10"/>
        <v>75070117.629999995</v>
      </c>
      <c r="E14" s="20">
        <f t="shared" si="6"/>
        <v>5.0699073161342603E-2</v>
      </c>
      <c r="F14" s="18">
        <f t="shared" si="10"/>
        <v>21051602.829999998</v>
      </c>
      <c r="G14" s="20">
        <f t="shared" si="7"/>
        <v>1.4217331552644019E-2</v>
      </c>
      <c r="H14" s="18">
        <f t="shared" ref="H14:I14" si="11">SUM(H15:H20)</f>
        <v>825313944</v>
      </c>
      <c r="I14" s="18">
        <f t="shared" si="11"/>
        <v>21051602.829999998</v>
      </c>
    </row>
    <row r="15" spans="1:9" x14ac:dyDescent="0.25">
      <c r="A15" s="7" t="s">
        <v>22</v>
      </c>
      <c r="B15" s="8">
        <f>VLOOKUP(A15,'[1]BASE INFORME'!A13:G47,2,0)</f>
        <v>176100000</v>
      </c>
      <c r="C15" s="9">
        <f>VLOOKUP(A15,'[1]BASE INFORME'!A12:G46,3,0)</f>
        <v>176100000</v>
      </c>
      <c r="D15" s="9">
        <f>VLOOKUP(A15,'[1]BASE INFORME'!A12:E45,5,0)</f>
        <v>701594</v>
      </c>
      <c r="E15" s="10">
        <f t="shared" si="6"/>
        <v>3.9840658716638272E-3</v>
      </c>
      <c r="F15" s="8">
        <f>VLOOKUP(A15,'[1]BASE INFORME'!A12:F46,6,0)</f>
        <v>0</v>
      </c>
      <c r="G15" s="10">
        <f t="shared" si="7"/>
        <v>0</v>
      </c>
      <c r="H15" s="8">
        <f>VLOOKUP(A15,'[1]BASE INFORME'!A12:D46,4,0)</f>
        <v>701594</v>
      </c>
      <c r="I15" s="8">
        <f>VLOOKUP(A15,'[1]BASE INFORME'!A12:G46,7,0)</f>
        <v>0</v>
      </c>
    </row>
    <row r="16" spans="1:9" ht="60" x14ac:dyDescent="0.25">
      <c r="A16" s="7" t="s">
        <v>23</v>
      </c>
      <c r="B16" s="8">
        <f>VLOOKUP(A16,'[1]BASE INFORME'!A14:G48,2,0)</f>
        <v>65300000</v>
      </c>
      <c r="C16" s="9">
        <f>VLOOKUP(A16,'[1]BASE INFORME'!A13:G47,3,0)</f>
        <v>65300000</v>
      </c>
      <c r="D16" s="9">
        <f>VLOOKUP(A16,'[1]BASE INFORME'!A13:E46,5,0)</f>
        <v>260159</v>
      </c>
      <c r="E16" s="10">
        <f t="shared" si="6"/>
        <v>3.9840581929555894E-3</v>
      </c>
      <c r="F16" s="8">
        <f>VLOOKUP(A16,'[1]BASE INFORME'!A13:F47,6,0)</f>
        <v>0</v>
      </c>
      <c r="G16" s="10">
        <f t="shared" si="7"/>
        <v>0</v>
      </c>
      <c r="H16" s="8">
        <f>VLOOKUP(A16,'[1]BASE INFORME'!A13:D47,4,0)</f>
        <v>260159</v>
      </c>
      <c r="I16" s="8">
        <f>VLOOKUP(A16,'[1]BASE INFORME'!A13:G47,7,0)</f>
        <v>0</v>
      </c>
    </row>
    <row r="17" spans="1:9" ht="45" x14ac:dyDescent="0.25">
      <c r="A17" s="7" t="s">
        <v>24</v>
      </c>
      <c r="B17" s="8">
        <f>VLOOKUP(A17,'[1]BASE INFORME'!A15:G49,2,0)</f>
        <v>161700000</v>
      </c>
      <c r="C17" s="9">
        <f>VLOOKUP(A17,'[1]BASE INFORME'!A14:G48,3,0)</f>
        <v>161700000</v>
      </c>
      <c r="D17" s="9">
        <f>VLOOKUP(A17,'[1]BASE INFORME'!A14:E47,5,0)</f>
        <v>644223</v>
      </c>
      <c r="E17" s="10">
        <f t="shared" si="6"/>
        <v>3.9840630797773656E-3</v>
      </c>
      <c r="F17" s="8">
        <f>VLOOKUP(A17,'[1]BASE INFORME'!A14:F48,6,0)</f>
        <v>0</v>
      </c>
      <c r="G17" s="10">
        <f t="shared" si="7"/>
        <v>0</v>
      </c>
      <c r="H17" s="8">
        <f>VLOOKUP(A17,'[1]BASE INFORME'!A14:D48,4,0)</f>
        <v>644223</v>
      </c>
      <c r="I17" s="8">
        <f>VLOOKUP(A17,'[1]BASE INFORME'!A14:G48,7,0)</f>
        <v>0</v>
      </c>
    </row>
    <row r="18" spans="1:9" x14ac:dyDescent="0.25">
      <c r="A18" s="7" t="s">
        <v>25</v>
      </c>
      <c r="B18" s="8">
        <f>VLOOKUP(A18,'[1]BASE INFORME'!A16:G50,2,0)</f>
        <v>329800000</v>
      </c>
      <c r="C18" s="9">
        <f>VLOOKUP(A18,'[1]BASE INFORME'!A15:G49,3,0)</f>
        <v>329800000</v>
      </c>
      <c r="D18" s="9">
        <f>VLOOKUP(A18,'[1]BASE INFORME'!A15:E48,5,0)</f>
        <v>22569008.629999999</v>
      </c>
      <c r="E18" s="10">
        <f t="shared" si="6"/>
        <v>6.8432409429957541E-2</v>
      </c>
      <c r="F18" s="8">
        <f>VLOOKUP(A18,'[1]BASE INFORME'!A15:F49,6,0)</f>
        <v>21051602.829999998</v>
      </c>
      <c r="G18" s="10">
        <f t="shared" si="7"/>
        <v>6.3831421558520313E-2</v>
      </c>
      <c r="H18" s="8">
        <f>VLOOKUP(A18,'[1]BASE INFORME'!A15:D49,4,0)</f>
        <v>253000000</v>
      </c>
      <c r="I18" s="8">
        <f>VLOOKUP(A18,'[1]BASE INFORME'!A15:G49,7,0)</f>
        <v>21051602.829999998</v>
      </c>
    </row>
    <row r="19" spans="1:9" ht="30" x14ac:dyDescent="0.25">
      <c r="A19" s="7" t="s">
        <v>26</v>
      </c>
      <c r="B19" s="8">
        <f>VLOOKUP(A19,'[1]BASE INFORME'!A17:G51,2,0)</f>
        <v>570100000</v>
      </c>
      <c r="C19" s="9">
        <f>VLOOKUP(A19,'[1]BASE INFORME'!A16:G50,3,0)</f>
        <v>570100000</v>
      </c>
      <c r="D19" s="9">
        <f>VLOOKUP(A19,'[1]BASE INFORME'!A16:E49,5,0)</f>
        <v>50187165</v>
      </c>
      <c r="E19" s="10">
        <f t="shared" si="6"/>
        <v>8.8032213646728641E-2</v>
      </c>
      <c r="F19" s="8">
        <f>VLOOKUP(A19,'[1]BASE INFORME'!A16:F50,6,0)</f>
        <v>0</v>
      </c>
      <c r="G19" s="10">
        <f t="shared" si="7"/>
        <v>0</v>
      </c>
      <c r="H19" s="8">
        <f>VLOOKUP(A19,'[1]BASE INFORME'!A16:D50,4,0)</f>
        <v>570000000</v>
      </c>
      <c r="I19" s="8">
        <f>VLOOKUP(A19,'[1]BASE INFORME'!A16:G50,7,0)</f>
        <v>0</v>
      </c>
    </row>
    <row r="20" spans="1:9" x14ac:dyDescent="0.25">
      <c r="A20" s="7" t="s">
        <v>27</v>
      </c>
      <c r="B20" s="8">
        <f>VLOOKUP(A20,'[1]BASE INFORME'!A18:G52,2,0)</f>
        <v>177700000</v>
      </c>
      <c r="C20" s="9">
        <f>VLOOKUP(A20,'[1]BASE INFORME'!A17:G51,3,0)</f>
        <v>177700000</v>
      </c>
      <c r="D20" s="9">
        <f>VLOOKUP(A20,'[1]BASE INFORME'!A17:E50,5,0)</f>
        <v>707968</v>
      </c>
      <c r="E20" s="10">
        <f t="shared" si="6"/>
        <v>3.9840630275745637E-3</v>
      </c>
      <c r="F20" s="8">
        <f>VLOOKUP(A20,'[1]BASE INFORME'!A17:F51,6,0)</f>
        <v>0</v>
      </c>
      <c r="G20" s="10">
        <f t="shared" si="7"/>
        <v>0</v>
      </c>
      <c r="H20" s="8">
        <f>VLOOKUP(A20,'[1]BASE INFORME'!A17:D51,4,0)</f>
        <v>707968</v>
      </c>
      <c r="I20" s="8">
        <f>VLOOKUP(A20,'[1]BASE INFORME'!A17:G51,7,0)</f>
        <v>0</v>
      </c>
    </row>
    <row r="21" spans="1:9" s="6" customFormat="1" ht="15.75" customHeight="1" x14ac:dyDescent="0.25">
      <c r="A21" s="13" t="s">
        <v>28</v>
      </c>
      <c r="B21" s="14">
        <f>SUM(B22:B32)</f>
        <v>76950000000</v>
      </c>
      <c r="C21" s="15">
        <f t="shared" ref="C21:F21" si="12">SUM(C22:C32)</f>
        <v>76950000000</v>
      </c>
      <c r="D21" s="15">
        <f t="shared" si="12"/>
        <v>34973476242.75</v>
      </c>
      <c r="E21" s="16">
        <f t="shared" si="6"/>
        <v>0.45449611751461988</v>
      </c>
      <c r="F21" s="14">
        <f t="shared" si="12"/>
        <v>187348473</v>
      </c>
      <c r="G21" s="16">
        <f t="shared" si="7"/>
        <v>2.4346780116959064E-3</v>
      </c>
      <c r="H21" s="14">
        <f t="shared" ref="H21:I21" si="13">SUM(H22:H32)</f>
        <v>47672116340.75</v>
      </c>
      <c r="I21" s="14">
        <f t="shared" si="13"/>
        <v>175948778</v>
      </c>
    </row>
    <row r="22" spans="1:9" ht="30" x14ac:dyDescent="0.25">
      <c r="A22" s="7" t="s">
        <v>29</v>
      </c>
      <c r="B22" s="8">
        <f>VLOOKUP(A22,'[1]BASE INFORME'!A19:G53,2,0)</f>
        <v>419000000</v>
      </c>
      <c r="C22" s="9">
        <f>VLOOKUP(A22,'[1]BASE INFORME'!A18:G52,3,0)</f>
        <v>419000000</v>
      </c>
      <c r="D22" s="9">
        <f>VLOOKUP(A22,'[1]BASE INFORME'!A18:E51,5,0)</f>
        <v>83800</v>
      </c>
      <c r="E22" s="10">
        <f t="shared" si="6"/>
        <v>2.0000000000000001E-4</v>
      </c>
      <c r="F22" s="8">
        <f>VLOOKUP(A22,'[1]BASE INFORME'!A18:F52,6,0)</f>
        <v>0</v>
      </c>
      <c r="G22" s="10">
        <f t="shared" si="7"/>
        <v>0</v>
      </c>
      <c r="H22" s="8">
        <f>VLOOKUP(A22,'[1]BASE INFORME'!A18:D52,4,0)</f>
        <v>83800</v>
      </c>
      <c r="I22" s="8">
        <f>VLOOKUP(A22,'[1]BASE INFORME'!A18:G52,7,0)</f>
        <v>0</v>
      </c>
    </row>
    <row r="23" spans="1:9" ht="90" x14ac:dyDescent="0.25">
      <c r="A23" s="7" t="s">
        <v>30</v>
      </c>
      <c r="B23" s="8">
        <f>VLOOKUP(A23,'[1]BASE INFORME'!A20:G54,2,0)</f>
        <v>779000000</v>
      </c>
      <c r="C23" s="9">
        <f>VLOOKUP(A23,'[1]BASE INFORME'!A19:G53,3,0)</f>
        <v>779000000</v>
      </c>
      <c r="D23" s="9">
        <f>VLOOKUP(A23,'[1]BASE INFORME'!A19:E52,5,0)</f>
        <v>423561800</v>
      </c>
      <c r="E23" s="10">
        <f t="shared" si="6"/>
        <v>0.54372503209242617</v>
      </c>
      <c r="F23" s="8">
        <f>VLOOKUP(A23,'[1]BASE INFORME'!A19:F53,6,0)</f>
        <v>0</v>
      </c>
      <c r="G23" s="10">
        <f t="shared" si="7"/>
        <v>0</v>
      </c>
      <c r="H23" s="8">
        <f>VLOOKUP(A23,'[1]BASE INFORME'!A19:D53,4,0)</f>
        <v>776100000</v>
      </c>
      <c r="I23" s="8">
        <f>VLOOKUP(A23,'[1]BASE INFORME'!A19:G53,7,0)</f>
        <v>0</v>
      </c>
    </row>
    <row r="24" spans="1:9" ht="60" x14ac:dyDescent="0.25">
      <c r="A24" s="7" t="s">
        <v>31</v>
      </c>
      <c r="B24" s="8">
        <f>VLOOKUP(A24,'[1]BASE INFORME'!A21:G55,2,0)</f>
        <v>2412000000</v>
      </c>
      <c r="C24" s="9">
        <f>VLOOKUP(A24,'[1]BASE INFORME'!A20:G54,3,0)</f>
        <v>2412000000</v>
      </c>
      <c r="D24" s="9">
        <f>VLOOKUP(A24,'[1]BASE INFORME'!A20:E53,5,0)</f>
        <v>1592157400</v>
      </c>
      <c r="E24" s="10">
        <f t="shared" si="6"/>
        <v>0.66009842454394696</v>
      </c>
      <c r="F24" s="8">
        <f>VLOOKUP(A24,'[1]BASE INFORME'!A20:F54,6,0)</f>
        <v>0</v>
      </c>
      <c r="G24" s="10">
        <f t="shared" si="7"/>
        <v>0</v>
      </c>
      <c r="H24" s="8">
        <f>VLOOKUP(A24,'[1]BASE INFORME'!A20:D54,4,0)</f>
        <v>2173671150</v>
      </c>
      <c r="I24" s="8">
        <f>VLOOKUP(A24,'[1]BASE INFORME'!A20:G54,7,0)</f>
        <v>0</v>
      </c>
    </row>
    <row r="25" spans="1:9" ht="75" x14ac:dyDescent="0.25">
      <c r="A25" s="7" t="s">
        <v>32</v>
      </c>
      <c r="B25" s="8">
        <f>VLOOKUP(A25,'[1]BASE INFORME'!A22:G56,2,0)</f>
        <v>19139000000</v>
      </c>
      <c r="C25" s="9">
        <f>VLOOKUP(A25,'[1]BASE INFORME'!A21:G55,3,0)</f>
        <v>19139000000</v>
      </c>
      <c r="D25" s="9">
        <f>VLOOKUP(A25,'[1]BASE INFORME'!A21:E54,5,0)</f>
        <v>7344538825.4799995</v>
      </c>
      <c r="E25" s="10">
        <f t="shared" si="6"/>
        <v>0.3837472608537541</v>
      </c>
      <c r="F25" s="8">
        <f>VLOOKUP(A25,'[1]BASE INFORME'!A21:F55,6,0)</f>
        <v>0</v>
      </c>
      <c r="G25" s="10">
        <f t="shared" si="7"/>
        <v>0</v>
      </c>
      <c r="H25" s="8">
        <f>VLOOKUP(A25,'[1]BASE INFORME'!A21:D55,4,0)</f>
        <v>8797942555.4799995</v>
      </c>
      <c r="I25" s="8">
        <f>VLOOKUP(A25,'[1]BASE INFORME'!A21:G55,7,0)</f>
        <v>0</v>
      </c>
    </row>
    <row r="26" spans="1:9" ht="90" x14ac:dyDescent="0.25">
      <c r="A26" s="7" t="s">
        <v>33</v>
      </c>
      <c r="B26" s="8">
        <f>VLOOKUP(A26,'[1]BASE INFORME'!A23:G57,2,0)</f>
        <v>6676000000</v>
      </c>
      <c r="C26" s="9">
        <f>VLOOKUP(A26,'[1]BASE INFORME'!A22:G56,3,0)</f>
        <v>6676000000</v>
      </c>
      <c r="D26" s="9">
        <f>VLOOKUP(A26,'[1]BASE INFORME'!A22:E55,5,0)</f>
        <v>3192531200</v>
      </c>
      <c r="E26" s="10">
        <f t="shared" si="6"/>
        <v>0.47821018573996404</v>
      </c>
      <c r="F26" s="8">
        <f>VLOOKUP(A26,'[1]BASE INFORME'!A22:F56,6,0)</f>
        <v>0</v>
      </c>
      <c r="G26" s="10">
        <f t="shared" si="7"/>
        <v>0</v>
      </c>
      <c r="H26" s="8">
        <f>VLOOKUP(A26,'[1]BASE INFORME'!A22:D56,4,0)</f>
        <v>6077343200</v>
      </c>
      <c r="I26" s="8">
        <f>VLOOKUP(A26,'[1]BASE INFORME'!A22:G56,7,0)</f>
        <v>0</v>
      </c>
    </row>
    <row r="27" spans="1:9" ht="75" x14ac:dyDescent="0.25">
      <c r="A27" s="7" t="s">
        <v>34</v>
      </c>
      <c r="B27" s="8">
        <f>VLOOKUP(A27,'[1]BASE INFORME'!A24:G58,2,0)</f>
        <v>3551000000</v>
      </c>
      <c r="C27" s="9">
        <f>VLOOKUP(A27,'[1]BASE INFORME'!A23:G57,3,0)</f>
        <v>3551000000</v>
      </c>
      <c r="D27" s="9">
        <f>VLOOKUP(A27,'[1]BASE INFORME'!A23:E56,5,0)</f>
        <v>2259580200</v>
      </c>
      <c r="E27" s="10">
        <f t="shared" si="6"/>
        <v>0.63632221909321318</v>
      </c>
      <c r="F27" s="8">
        <f>VLOOKUP(A27,'[1]BASE INFORME'!A23:F57,6,0)</f>
        <v>0</v>
      </c>
      <c r="G27" s="10">
        <f t="shared" si="7"/>
        <v>0</v>
      </c>
      <c r="H27" s="8">
        <f>VLOOKUP(A27,'[1]BASE INFORME'!A23:D57,4,0)</f>
        <v>3217285000</v>
      </c>
      <c r="I27" s="8">
        <f>VLOOKUP(A27,'[1]BASE INFORME'!A23:G57,7,0)</f>
        <v>0</v>
      </c>
    </row>
    <row r="28" spans="1:9" ht="45" x14ac:dyDescent="0.25">
      <c r="A28" s="7" t="s">
        <v>35</v>
      </c>
      <c r="B28" s="8">
        <f>VLOOKUP(A28,'[1]BASE INFORME'!A25:G59,2,0)</f>
        <v>3419000000</v>
      </c>
      <c r="C28" s="9">
        <f>VLOOKUP(A28,'[1]BASE INFORME'!A24:G58,3,0)</f>
        <v>3419000000</v>
      </c>
      <c r="D28" s="9">
        <f>VLOOKUP(A28,'[1]BASE INFORME'!A24:E57,5,0)</f>
        <v>2214048023</v>
      </c>
      <c r="E28" s="10">
        <f t="shared" si="6"/>
        <v>0.64757181134834751</v>
      </c>
      <c r="F28" s="8">
        <f>VLOOKUP(A28,'[1]BASE INFORME'!A24:F58,6,0)</f>
        <v>764223</v>
      </c>
      <c r="G28" s="10">
        <f t="shared" si="7"/>
        <v>2.2352237496343959E-4</v>
      </c>
      <c r="H28" s="8">
        <f>VLOOKUP(A28,'[1]BASE INFORME'!A24:D58,4,0)</f>
        <v>2510851400</v>
      </c>
      <c r="I28" s="8">
        <f>VLOOKUP(A28,'[1]BASE INFORME'!A24:G58,7,0)</f>
        <v>764223</v>
      </c>
    </row>
    <row r="29" spans="1:9" ht="45" x14ac:dyDescent="0.25">
      <c r="A29" s="7" t="s">
        <v>36</v>
      </c>
      <c r="B29" s="8">
        <f>VLOOKUP(A29,'[1]BASE INFORME'!A26:G60,2,0)</f>
        <v>22869000000</v>
      </c>
      <c r="C29" s="9">
        <f>VLOOKUP(A29,'[1]BASE INFORME'!A25:G59,3,0)</f>
        <v>22869000000</v>
      </c>
      <c r="D29" s="9">
        <f>VLOOKUP(A29,'[1]BASE INFORME'!A25:E58,5,0)</f>
        <v>11550287233</v>
      </c>
      <c r="E29" s="10">
        <f t="shared" si="6"/>
        <v>0.50506306497879228</v>
      </c>
      <c r="F29" s="8">
        <f>VLOOKUP(A29,'[1]BASE INFORME'!A25:F59,6,0)</f>
        <v>186364617</v>
      </c>
      <c r="G29" s="10">
        <f t="shared" si="7"/>
        <v>8.1492245834973113E-3</v>
      </c>
      <c r="H29" s="8">
        <f>VLOOKUP(A29,'[1]BASE INFORME'!A25:D59,4,0)</f>
        <v>14585894339</v>
      </c>
      <c r="I29" s="8">
        <f>VLOOKUP(A29,'[1]BASE INFORME'!A25:G59,7,0)</f>
        <v>174964922</v>
      </c>
    </row>
    <row r="30" spans="1:9" ht="75" x14ac:dyDescent="0.25">
      <c r="A30" s="7" t="s">
        <v>37</v>
      </c>
      <c r="B30" s="8">
        <f>VLOOKUP(A30,'[1]BASE INFORME'!A27:G61,2,0)</f>
        <v>1771000000</v>
      </c>
      <c r="C30" s="9">
        <f>VLOOKUP(A30,'[1]BASE INFORME'!A26:G60,3,0)</f>
        <v>1771000000</v>
      </c>
      <c r="D30" s="9">
        <f>VLOOKUP(A30,'[1]BASE INFORME'!A26:E59,5,0)</f>
        <v>829054200</v>
      </c>
      <c r="E30" s="10">
        <f t="shared" si="6"/>
        <v>0.4681277244494636</v>
      </c>
      <c r="F30" s="8">
        <f>VLOOKUP(A30,'[1]BASE INFORME'!A26:F60,6,0)</f>
        <v>0</v>
      </c>
      <c r="G30" s="10">
        <f t="shared" si="7"/>
        <v>0</v>
      </c>
      <c r="H30" s="8">
        <f>VLOOKUP(A30,'[1]BASE INFORME'!A26:D60,4,0)</f>
        <v>1222467400</v>
      </c>
      <c r="I30" s="8">
        <f>VLOOKUP(A30,'[1]BASE INFORME'!A26:G60,7,0)</f>
        <v>0</v>
      </c>
    </row>
    <row r="31" spans="1:9" ht="75" x14ac:dyDescent="0.25">
      <c r="A31" s="7" t="s">
        <v>38</v>
      </c>
      <c r="B31" s="8">
        <f>VLOOKUP(A31,'[1]BASE INFORME'!A28:G62,2,0)</f>
        <v>1066000000</v>
      </c>
      <c r="C31" s="9">
        <f>VLOOKUP(A31,'[1]BASE INFORME'!A27:G61,3,0)</f>
        <v>1066000000</v>
      </c>
      <c r="D31" s="9">
        <f>VLOOKUP(A31,'[1]BASE INFORME'!A27:E60,5,0)</f>
        <v>311238200</v>
      </c>
      <c r="E31" s="10">
        <f t="shared" si="6"/>
        <v>0.29196829268292684</v>
      </c>
      <c r="F31" s="8">
        <f>VLOOKUP(A31,'[1]BASE INFORME'!A27:F61,6,0)</f>
        <v>0</v>
      </c>
      <c r="G31" s="10">
        <f t="shared" si="7"/>
        <v>0</v>
      </c>
      <c r="H31" s="8">
        <f>VLOOKUP(A31,'[1]BASE INFORME'!A27:D61,4,0)</f>
        <v>646213200</v>
      </c>
      <c r="I31" s="8">
        <f>VLOOKUP(A31,'[1]BASE INFORME'!A27:G61,7,0)</f>
        <v>0</v>
      </c>
    </row>
    <row r="32" spans="1:9" ht="60" x14ac:dyDescent="0.25">
      <c r="A32" s="7" t="s">
        <v>39</v>
      </c>
      <c r="B32" s="8">
        <f>VLOOKUP(A32,'[1]BASE INFORME'!A29:G63,2,0)</f>
        <v>14849000000</v>
      </c>
      <c r="C32" s="9">
        <f>VLOOKUP(A32,'[1]BASE INFORME'!A28:G62,3,0)</f>
        <v>14849000000</v>
      </c>
      <c r="D32" s="9">
        <f>VLOOKUP(A32,'[1]BASE INFORME'!A28:E61,5,0)</f>
        <v>5256395361.2700005</v>
      </c>
      <c r="E32" s="10">
        <f t="shared" si="6"/>
        <v>0.35398985529463267</v>
      </c>
      <c r="F32" s="8">
        <f>VLOOKUP(A32,'[1]BASE INFORME'!A28:F62,6,0)</f>
        <v>219633</v>
      </c>
      <c r="G32" s="10">
        <f t="shared" si="7"/>
        <v>1.4791097043571957E-5</v>
      </c>
      <c r="H32" s="8">
        <f>VLOOKUP(A32,'[1]BASE INFORME'!A28:D62,4,0)</f>
        <v>7664264296.2700005</v>
      </c>
      <c r="I32" s="8">
        <f>VLOOKUP(A32,'[1]BASE INFORME'!A28:G62,7,0)</f>
        <v>219633</v>
      </c>
    </row>
    <row r="33" spans="1:9" s="6" customFormat="1" ht="15.75" x14ac:dyDescent="0.25">
      <c r="A33" s="21" t="s">
        <v>40</v>
      </c>
      <c r="B33" s="22">
        <f>B2+B21</f>
        <v>140494883000</v>
      </c>
      <c r="C33" s="22">
        <f t="shared" ref="C33:I33" si="14">C2+C21</f>
        <v>140494883000</v>
      </c>
      <c r="D33" s="22">
        <f t="shared" si="14"/>
        <v>39706980765.379997</v>
      </c>
      <c r="E33" s="23">
        <f t="shared" si="6"/>
        <v>0.28262225582535982</v>
      </c>
      <c r="F33" s="22">
        <f t="shared" si="14"/>
        <v>2500938250.8299999</v>
      </c>
      <c r="G33" s="23">
        <f t="shared" si="7"/>
        <v>1.7800920556160043E-2</v>
      </c>
      <c r="H33" s="22">
        <f t="shared" si="14"/>
        <v>105904908336.75</v>
      </c>
      <c r="I33" s="22">
        <f t="shared" si="14"/>
        <v>2487248770.8299999</v>
      </c>
    </row>
    <row r="34" spans="1:9" x14ac:dyDescent="0.25">
      <c r="B34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 Beltran</dc:creator>
  <cp:lastModifiedBy>John Vargas</cp:lastModifiedBy>
  <dcterms:created xsi:type="dcterms:W3CDTF">2016-02-05T20:42:05Z</dcterms:created>
  <dcterms:modified xsi:type="dcterms:W3CDTF">2016-02-08T16:26:42Z</dcterms:modified>
</cp:coreProperties>
</file>