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7\WEB SIC\PUBLICACIONES\"/>
    </mc:Choice>
  </mc:AlternateContent>
  <bookViews>
    <workbookView xWindow="0" yWindow="0" windowWidth="20490" windowHeight="775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F38" i="1"/>
  <c r="G38" i="1" s="1"/>
  <c r="D38" i="1"/>
  <c r="E38" i="1" s="1"/>
  <c r="C38" i="1"/>
  <c r="N38" i="1" s="1"/>
  <c r="O38" i="1" s="1"/>
  <c r="B38" i="1"/>
  <c r="I37" i="1"/>
  <c r="H37" i="1"/>
  <c r="J37" i="1" s="1"/>
  <c r="K37" i="1" s="1"/>
  <c r="F37" i="1"/>
  <c r="G37" i="1" s="1"/>
  <c r="D37" i="1"/>
  <c r="E37" i="1" s="1"/>
  <c r="C37" i="1"/>
  <c r="B37" i="1"/>
  <c r="J36" i="1"/>
  <c r="K36" i="1" s="1"/>
  <c r="I36" i="1"/>
  <c r="H36" i="1"/>
  <c r="F36" i="1"/>
  <c r="G36" i="1" s="1"/>
  <c r="D36" i="1"/>
  <c r="E36" i="1" s="1"/>
  <c r="C36" i="1"/>
  <c r="L36" i="1" s="1"/>
  <c r="M36" i="1" s="1"/>
  <c r="B36" i="1"/>
  <c r="I35" i="1"/>
  <c r="H35" i="1"/>
  <c r="J35" i="1" s="1"/>
  <c r="K35" i="1" s="1"/>
  <c r="F35" i="1"/>
  <c r="G35" i="1" s="1"/>
  <c r="D35" i="1"/>
  <c r="E35" i="1" s="1"/>
  <c r="C35" i="1"/>
  <c r="B35" i="1"/>
  <c r="J34" i="1"/>
  <c r="K34" i="1" s="1"/>
  <c r="I34" i="1"/>
  <c r="H34" i="1"/>
  <c r="F34" i="1"/>
  <c r="G34" i="1" s="1"/>
  <c r="D34" i="1"/>
  <c r="E34" i="1" s="1"/>
  <c r="C34" i="1"/>
  <c r="B34" i="1"/>
  <c r="I33" i="1"/>
  <c r="H33" i="1"/>
  <c r="J33" i="1" s="1"/>
  <c r="K33" i="1" s="1"/>
  <c r="F33" i="1"/>
  <c r="G33" i="1" s="1"/>
  <c r="D33" i="1"/>
  <c r="E33" i="1" s="1"/>
  <c r="C33" i="1"/>
  <c r="B33" i="1"/>
  <c r="J32" i="1"/>
  <c r="K32" i="1" s="1"/>
  <c r="I32" i="1"/>
  <c r="H32" i="1"/>
  <c r="F32" i="1"/>
  <c r="G32" i="1" s="1"/>
  <c r="D32" i="1"/>
  <c r="E32" i="1" s="1"/>
  <c r="C32" i="1"/>
  <c r="B32" i="1"/>
  <c r="I31" i="1"/>
  <c r="H31" i="1"/>
  <c r="J31" i="1" s="1"/>
  <c r="K31" i="1" s="1"/>
  <c r="F31" i="1"/>
  <c r="G31" i="1" s="1"/>
  <c r="D31" i="1"/>
  <c r="E31" i="1" s="1"/>
  <c r="C31" i="1"/>
  <c r="B31" i="1"/>
  <c r="J30" i="1"/>
  <c r="K30" i="1" s="1"/>
  <c r="I30" i="1"/>
  <c r="H30" i="1"/>
  <c r="F30" i="1"/>
  <c r="G30" i="1" s="1"/>
  <c r="D30" i="1"/>
  <c r="E30" i="1" s="1"/>
  <c r="C30" i="1"/>
  <c r="B30" i="1"/>
  <c r="L29" i="1"/>
  <c r="M29" i="1" s="1"/>
  <c r="I29" i="1"/>
  <c r="H29" i="1"/>
  <c r="J29" i="1" s="1"/>
  <c r="K29" i="1" s="1"/>
  <c r="F29" i="1"/>
  <c r="G29" i="1" s="1"/>
  <c r="D29" i="1"/>
  <c r="E29" i="1" s="1"/>
  <c r="C29" i="1"/>
  <c r="B29" i="1"/>
  <c r="N28" i="1"/>
  <c r="O28" i="1" s="1"/>
  <c r="I28" i="1"/>
  <c r="H28" i="1"/>
  <c r="H27" i="1" s="1"/>
  <c r="F28" i="1"/>
  <c r="G28" i="1" s="1"/>
  <c r="D28" i="1"/>
  <c r="E28" i="1" s="1"/>
  <c r="C28" i="1"/>
  <c r="C27" i="1" s="1"/>
  <c r="B28" i="1"/>
  <c r="I27" i="1"/>
  <c r="F27" i="1"/>
  <c r="G27" i="1" s="1"/>
  <c r="B27" i="1"/>
  <c r="L26" i="1"/>
  <c r="M26" i="1" s="1"/>
  <c r="J26" i="1"/>
  <c r="K26" i="1" s="1"/>
  <c r="I26" i="1"/>
  <c r="H26" i="1"/>
  <c r="F26" i="1"/>
  <c r="G26" i="1" s="1"/>
  <c r="D26" i="1"/>
  <c r="E26" i="1" s="1"/>
  <c r="C26" i="1"/>
  <c r="B26" i="1"/>
  <c r="N25" i="1"/>
  <c r="O25" i="1" s="1"/>
  <c r="I25" i="1"/>
  <c r="H25" i="1"/>
  <c r="J25" i="1" s="1"/>
  <c r="K25" i="1" s="1"/>
  <c r="F25" i="1"/>
  <c r="G25" i="1" s="1"/>
  <c r="D25" i="1"/>
  <c r="E25" i="1" s="1"/>
  <c r="C25" i="1"/>
  <c r="B25" i="1"/>
  <c r="L24" i="1"/>
  <c r="M24" i="1" s="1"/>
  <c r="I24" i="1"/>
  <c r="H24" i="1"/>
  <c r="J24" i="1" s="1"/>
  <c r="K24" i="1" s="1"/>
  <c r="F24" i="1"/>
  <c r="G24" i="1" s="1"/>
  <c r="D24" i="1"/>
  <c r="E24" i="1" s="1"/>
  <c r="C24" i="1"/>
  <c r="B24" i="1"/>
  <c r="N23" i="1"/>
  <c r="O23" i="1" s="1"/>
  <c r="I23" i="1"/>
  <c r="H23" i="1"/>
  <c r="J23" i="1" s="1"/>
  <c r="K23" i="1" s="1"/>
  <c r="F23" i="1"/>
  <c r="G23" i="1" s="1"/>
  <c r="D23" i="1"/>
  <c r="E23" i="1" s="1"/>
  <c r="C23" i="1"/>
  <c r="B23" i="1"/>
  <c r="L22" i="1"/>
  <c r="M22" i="1" s="1"/>
  <c r="J22" i="1"/>
  <c r="K22" i="1" s="1"/>
  <c r="I22" i="1"/>
  <c r="H22" i="1"/>
  <c r="F22" i="1"/>
  <c r="G22" i="1" s="1"/>
  <c r="D22" i="1"/>
  <c r="E22" i="1" s="1"/>
  <c r="C22" i="1"/>
  <c r="B22" i="1"/>
  <c r="I21" i="1"/>
  <c r="I20" i="1" s="1"/>
  <c r="H21" i="1"/>
  <c r="J21" i="1" s="1"/>
  <c r="F21" i="1"/>
  <c r="G21" i="1" s="1"/>
  <c r="D21" i="1"/>
  <c r="L21" i="1" s="1"/>
  <c r="C21" i="1"/>
  <c r="B21" i="1"/>
  <c r="B20" i="1" s="1"/>
  <c r="H20" i="1"/>
  <c r="F20" i="1"/>
  <c r="G20" i="1" s="1"/>
  <c r="C20" i="1"/>
  <c r="J19" i="1"/>
  <c r="K19" i="1" s="1"/>
  <c r="I19" i="1"/>
  <c r="I17" i="1" s="1"/>
  <c r="H19" i="1"/>
  <c r="F19" i="1"/>
  <c r="G19" i="1" s="1"/>
  <c r="D19" i="1"/>
  <c r="L19" i="1" s="1"/>
  <c r="M19" i="1" s="1"/>
  <c r="C19" i="1"/>
  <c r="B19" i="1"/>
  <c r="N18" i="1"/>
  <c r="O18" i="1" s="1"/>
  <c r="I18" i="1"/>
  <c r="H18" i="1"/>
  <c r="G18" i="1"/>
  <c r="F18" i="1"/>
  <c r="D18" i="1"/>
  <c r="E18" i="1" s="1"/>
  <c r="C18" i="1"/>
  <c r="C17" i="1" s="1"/>
  <c r="B18" i="1"/>
  <c r="H17" i="1"/>
  <c r="B17" i="1"/>
  <c r="N16" i="1"/>
  <c r="O16" i="1" s="1"/>
  <c r="I16" i="1"/>
  <c r="H16" i="1"/>
  <c r="G16" i="1"/>
  <c r="F16" i="1"/>
  <c r="D16" i="1"/>
  <c r="E16" i="1" s="1"/>
  <c r="C16" i="1"/>
  <c r="J16" i="1" s="1"/>
  <c r="K16" i="1" s="1"/>
  <c r="B16" i="1"/>
  <c r="I15" i="1"/>
  <c r="H15" i="1"/>
  <c r="J15" i="1" s="1"/>
  <c r="K15" i="1" s="1"/>
  <c r="F15" i="1"/>
  <c r="G15" i="1" s="1"/>
  <c r="E15" i="1"/>
  <c r="D15" i="1"/>
  <c r="L15" i="1" s="1"/>
  <c r="M15" i="1" s="1"/>
  <c r="C15" i="1"/>
  <c r="B15" i="1"/>
  <c r="I14" i="1"/>
  <c r="H14" i="1"/>
  <c r="F14" i="1"/>
  <c r="G14" i="1" s="1"/>
  <c r="D14" i="1"/>
  <c r="C14" i="1"/>
  <c r="J14" i="1" s="1"/>
  <c r="K14" i="1" s="1"/>
  <c r="B14" i="1"/>
  <c r="I13" i="1"/>
  <c r="H13" i="1"/>
  <c r="J13" i="1" s="1"/>
  <c r="K13" i="1" s="1"/>
  <c r="F13" i="1"/>
  <c r="G13" i="1" s="1"/>
  <c r="D13" i="1"/>
  <c r="L13" i="1" s="1"/>
  <c r="M13" i="1" s="1"/>
  <c r="C13" i="1"/>
  <c r="B13" i="1"/>
  <c r="N12" i="1"/>
  <c r="O12" i="1" s="1"/>
  <c r="I12" i="1"/>
  <c r="H12" i="1"/>
  <c r="G12" i="1"/>
  <c r="F12" i="1"/>
  <c r="D12" i="1"/>
  <c r="E12" i="1" s="1"/>
  <c r="C12" i="1"/>
  <c r="L12" i="1" s="1"/>
  <c r="M12" i="1" s="1"/>
  <c r="B12" i="1"/>
  <c r="I11" i="1"/>
  <c r="H11" i="1"/>
  <c r="J11" i="1" s="1"/>
  <c r="K11" i="1" s="1"/>
  <c r="F11" i="1"/>
  <c r="G11" i="1" s="1"/>
  <c r="E11" i="1"/>
  <c r="D11" i="1"/>
  <c r="L11" i="1" s="1"/>
  <c r="M11" i="1" s="1"/>
  <c r="C11" i="1"/>
  <c r="B11" i="1"/>
  <c r="I10" i="1"/>
  <c r="H10" i="1"/>
  <c r="H9" i="1" s="1"/>
  <c r="H8" i="1" s="1"/>
  <c r="H39" i="1" s="1"/>
  <c r="H40" i="1" s="1"/>
  <c r="F10" i="1"/>
  <c r="G10" i="1" s="1"/>
  <c r="D10" i="1"/>
  <c r="C10" i="1"/>
  <c r="J10" i="1" s="1"/>
  <c r="B10" i="1"/>
  <c r="I9" i="1"/>
  <c r="I8" i="1" s="1"/>
  <c r="I39" i="1" s="1"/>
  <c r="I40" i="1" s="1"/>
  <c r="D9" i="1"/>
  <c r="B9" i="1"/>
  <c r="B8" i="1" s="1"/>
  <c r="B39" i="1" s="1"/>
  <c r="B40" i="1" s="1"/>
  <c r="B4" i="1"/>
  <c r="E9" i="1" l="1"/>
  <c r="M21" i="1"/>
  <c r="L20" i="1"/>
  <c r="M20" i="1" s="1"/>
  <c r="K21" i="1"/>
  <c r="J20" i="1"/>
  <c r="K20" i="1" s="1"/>
  <c r="K10" i="1"/>
  <c r="J9" i="1"/>
  <c r="L10" i="1"/>
  <c r="N13" i="1"/>
  <c r="O13" i="1" s="1"/>
  <c r="C9" i="1"/>
  <c r="C8" i="1" s="1"/>
  <c r="C39" i="1" s="1"/>
  <c r="E10" i="1"/>
  <c r="N10" i="1"/>
  <c r="N11" i="1"/>
  <c r="O11" i="1" s="1"/>
  <c r="J12" i="1"/>
  <c r="K12" i="1" s="1"/>
  <c r="E13" i="1"/>
  <c r="L16" i="1"/>
  <c r="M16" i="1" s="1"/>
  <c r="D17" i="1"/>
  <c r="J18" i="1"/>
  <c r="E19" i="1"/>
  <c r="N24" i="1"/>
  <c r="O24" i="1" s="1"/>
  <c r="L25" i="1"/>
  <c r="M25" i="1" s="1"/>
  <c r="D27" i="1"/>
  <c r="E27" i="1" s="1"/>
  <c r="N29" i="1"/>
  <c r="O29" i="1" s="1"/>
  <c r="N30" i="1"/>
  <c r="O30" i="1" s="1"/>
  <c r="F9" i="1"/>
  <c r="L14" i="1"/>
  <c r="M14" i="1" s="1"/>
  <c r="N21" i="1"/>
  <c r="J28" i="1"/>
  <c r="E14" i="1"/>
  <c r="N14" i="1"/>
  <c r="O14" i="1" s="1"/>
  <c r="N15" i="1"/>
  <c r="O15" i="1" s="1"/>
  <c r="F17" i="1"/>
  <c r="G17" i="1" s="1"/>
  <c r="L18" i="1"/>
  <c r="D20" i="1"/>
  <c r="E20" i="1" s="1"/>
  <c r="E21" i="1"/>
  <c r="N22" i="1"/>
  <c r="O22" i="1" s="1"/>
  <c r="L23" i="1"/>
  <c r="M23" i="1" s="1"/>
  <c r="N26" i="1"/>
  <c r="O26" i="1" s="1"/>
  <c r="L28" i="1"/>
  <c r="N19" i="1"/>
  <c r="O19" i="1" s="1"/>
  <c r="L30" i="1"/>
  <c r="M30" i="1" s="1"/>
  <c r="N31" i="1"/>
  <c r="O31" i="1" s="1"/>
  <c r="L32" i="1"/>
  <c r="M32" i="1" s="1"/>
  <c r="N33" i="1"/>
  <c r="O33" i="1" s="1"/>
  <c r="L34" i="1"/>
  <c r="M34" i="1" s="1"/>
  <c r="N35" i="1"/>
  <c r="O35" i="1" s="1"/>
  <c r="N37" i="1"/>
  <c r="O37" i="1" s="1"/>
  <c r="L38" i="1"/>
  <c r="M38" i="1" s="1"/>
  <c r="L31" i="1"/>
  <c r="M31" i="1" s="1"/>
  <c r="N32" i="1"/>
  <c r="O32" i="1" s="1"/>
  <c r="L33" i="1"/>
  <c r="M33" i="1" s="1"/>
  <c r="N34" i="1"/>
  <c r="O34" i="1" s="1"/>
  <c r="L35" i="1"/>
  <c r="M35" i="1" s="1"/>
  <c r="N36" i="1"/>
  <c r="O36" i="1" s="1"/>
  <c r="L37" i="1"/>
  <c r="M37" i="1" s="1"/>
  <c r="J38" i="1"/>
  <c r="K38" i="1" s="1"/>
  <c r="M28" i="1" l="1"/>
  <c r="L27" i="1"/>
  <c r="M27" i="1" s="1"/>
  <c r="K28" i="1"/>
  <c r="J27" i="1"/>
  <c r="K27" i="1" s="1"/>
  <c r="D8" i="1"/>
  <c r="E17" i="1"/>
  <c r="N27" i="1"/>
  <c r="O27" i="1" s="1"/>
  <c r="O21" i="1"/>
  <c r="N20" i="1"/>
  <c r="O20" i="1" s="1"/>
  <c r="O10" i="1"/>
  <c r="N9" i="1"/>
  <c r="M10" i="1"/>
  <c r="L9" i="1"/>
  <c r="K18" i="1"/>
  <c r="J17" i="1"/>
  <c r="K17" i="1" s="1"/>
  <c r="K9" i="1"/>
  <c r="M18" i="1"/>
  <c r="L17" i="1"/>
  <c r="M17" i="1" s="1"/>
  <c r="G9" i="1"/>
  <c r="F8" i="1"/>
  <c r="N17" i="1"/>
  <c r="O17" i="1" s="1"/>
  <c r="C40" i="1"/>
  <c r="F39" i="1" l="1"/>
  <c r="G8" i="1"/>
  <c r="J8" i="1"/>
  <c r="L8" i="1"/>
  <c r="M9" i="1"/>
  <c r="O9" i="1"/>
  <c r="N8" i="1"/>
  <c r="D39" i="1"/>
  <c r="E8" i="1"/>
  <c r="E39" i="1" l="1"/>
  <c r="E40" i="1"/>
  <c r="D40" i="1"/>
  <c r="L39" i="1"/>
  <c r="L40" i="1" s="1"/>
  <c r="M8" i="1"/>
  <c r="J39" i="1"/>
  <c r="K8" i="1"/>
  <c r="N39" i="1"/>
  <c r="N40" i="1" s="1"/>
  <c r="O8" i="1"/>
  <c r="G40" i="1"/>
  <c r="F40" i="1"/>
  <c r="G39" i="1"/>
  <c r="K40" i="1" l="1"/>
  <c r="K39" i="1"/>
  <c r="J40" i="1"/>
  <c r="O40" i="1"/>
  <c r="O39" i="1"/>
  <c r="M39" i="1"/>
  <c r="M40" i="1"/>
</calcChain>
</file>

<file path=xl/sharedStrings.xml><?xml version="1.0" encoding="utf-8"?>
<sst xmlns="http://schemas.openxmlformats.org/spreadsheetml/2006/main" count="50" uniqueCount="50">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</sst>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7/WEB%20SIC/INFORME%20EPA%20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(2)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DICIEMBRE DE 2017</v>
          </cell>
        </row>
      </sheetData>
      <sheetData sheetId="3"/>
      <sheetData sheetId="4">
        <row r="5">
          <cell r="A5" t="str">
            <v>1</v>
          </cell>
          <cell r="B5">
            <v>54004933333</v>
          </cell>
          <cell r="C5">
            <v>54586279640</v>
          </cell>
          <cell r="D5">
            <v>52830712721</v>
          </cell>
          <cell r="E5">
            <v>52483794787</v>
          </cell>
          <cell r="F5">
            <v>52440941830</v>
          </cell>
          <cell r="G5">
            <v>52424144339</v>
          </cell>
          <cell r="H5">
            <v>1169863411</v>
          </cell>
        </row>
        <row r="6">
          <cell r="A6" t="str">
            <v>CONTRIBUCIONES INHERENTES A LA NOMINA SECTOR PRIVADO Y PUBLICO</v>
          </cell>
          <cell r="B6">
            <v>10325333333</v>
          </cell>
          <cell r="C6">
            <v>11763333333</v>
          </cell>
          <cell r="D6">
            <v>11763333333</v>
          </cell>
          <cell r="E6">
            <v>11760001524</v>
          </cell>
          <cell r="F6">
            <v>11717886284</v>
          </cell>
          <cell r="G6">
            <v>11717886284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334000000</v>
          </cell>
          <cell r="C7">
            <v>264000000</v>
          </cell>
          <cell r="D7">
            <v>264000000</v>
          </cell>
          <cell r="E7">
            <v>254675385</v>
          </cell>
          <cell r="F7">
            <v>254675385</v>
          </cell>
          <cell r="G7">
            <v>254675385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22453500000</v>
          </cell>
          <cell r="D8">
            <v>22453500000</v>
          </cell>
          <cell r="E8">
            <v>22449812043</v>
          </cell>
          <cell r="F8">
            <v>22449812043</v>
          </cell>
          <cell r="G8">
            <v>22449812043</v>
          </cell>
          <cell r="H8">
            <v>0</v>
          </cell>
        </row>
        <row r="9">
          <cell r="A9" t="str">
            <v>OTROS GASTOS PERSONALES - PREVIO CONCEPTO DGPPN</v>
          </cell>
          <cell r="B9">
            <v>3100000000</v>
          </cell>
          <cell r="C9">
            <v>1751346307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1169863411</v>
          </cell>
        </row>
        <row r="10">
          <cell r="A10" t="str">
            <v>PRIMA TECNICA</v>
          </cell>
          <cell r="B10">
            <v>883000000</v>
          </cell>
          <cell r="C10">
            <v>922500000</v>
          </cell>
          <cell r="D10">
            <v>922500000</v>
          </cell>
          <cell r="E10">
            <v>921600228</v>
          </cell>
          <cell r="F10">
            <v>921600228</v>
          </cell>
          <cell r="G10">
            <v>921600228</v>
          </cell>
          <cell r="H10">
            <v>0</v>
          </cell>
        </row>
        <row r="11">
          <cell r="A11" t="str">
            <v>SERVICIOS PERSONALES INDIRECTOS</v>
          </cell>
          <cell r="B11">
            <v>463600000</v>
          </cell>
          <cell r="C11">
            <v>463600000</v>
          </cell>
          <cell r="D11">
            <v>459379388</v>
          </cell>
          <cell r="E11">
            <v>420860303</v>
          </cell>
          <cell r="F11">
            <v>420122586</v>
          </cell>
          <cell r="G11">
            <v>411302756</v>
          </cell>
          <cell r="H11">
            <v>0</v>
          </cell>
        </row>
        <row r="12">
          <cell r="A12" t="str">
            <v>SUELDOS DE PERSONAL DE NOMINA</v>
          </cell>
          <cell r="B12">
            <v>15812000000</v>
          </cell>
          <cell r="C12">
            <v>16968000000</v>
          </cell>
          <cell r="D12">
            <v>16968000000</v>
          </cell>
          <cell r="E12">
            <v>16676845304</v>
          </cell>
          <cell r="F12">
            <v>16676845304</v>
          </cell>
          <cell r="G12">
            <v>16668867643</v>
          </cell>
          <cell r="H12">
            <v>0</v>
          </cell>
        </row>
        <row r="13">
          <cell r="A13" t="str">
            <v>2</v>
          </cell>
          <cell r="B13">
            <v>10709950000</v>
          </cell>
          <cell r="C13">
            <v>12228996746</v>
          </cell>
          <cell r="D13">
            <v>12154784464.379999</v>
          </cell>
          <cell r="E13">
            <v>11983293611.389999</v>
          </cell>
          <cell r="F13">
            <v>11285620320.799999</v>
          </cell>
          <cell r="G13">
            <v>11049414648.15</v>
          </cell>
          <cell r="H13">
            <v>0</v>
          </cell>
        </row>
        <row r="14">
          <cell r="A14" t="str">
            <v>ADQUISICION DE BIENES Y SERVICIOS</v>
          </cell>
          <cell r="B14">
            <v>10659950000</v>
          </cell>
          <cell r="C14">
            <v>12226190746</v>
          </cell>
          <cell r="D14">
            <v>12152151364.379999</v>
          </cell>
          <cell r="E14">
            <v>11980660511.389999</v>
          </cell>
          <cell r="F14">
            <v>11282987220.799999</v>
          </cell>
          <cell r="G14">
            <v>11046782764.15</v>
          </cell>
          <cell r="H14">
            <v>0</v>
          </cell>
        </row>
        <row r="15">
          <cell r="A15" t="str">
            <v>IMPUESTOS Y MULTAS</v>
          </cell>
          <cell r="B15">
            <v>50000000</v>
          </cell>
          <cell r="C15">
            <v>2806000</v>
          </cell>
          <cell r="D15">
            <v>2633100</v>
          </cell>
          <cell r="E15">
            <v>2633100</v>
          </cell>
          <cell r="F15">
            <v>2633100</v>
          </cell>
          <cell r="G15">
            <v>2631884</v>
          </cell>
          <cell r="H15">
            <v>0</v>
          </cell>
        </row>
        <row r="16">
          <cell r="A16" t="str">
            <v>3</v>
          </cell>
          <cell r="B16">
            <v>5364000000</v>
          </cell>
          <cell r="C16">
            <v>3594050000</v>
          </cell>
          <cell r="D16">
            <v>3496709696.75</v>
          </cell>
          <cell r="E16">
            <v>3478496746.6700001</v>
          </cell>
          <cell r="F16">
            <v>3478441553.0699997</v>
          </cell>
          <cell r="G16">
            <v>3422387995.0699997</v>
          </cell>
          <cell r="H16">
            <v>0</v>
          </cell>
        </row>
        <row r="17">
          <cell r="A17" t="str">
            <v>APORTE PREVISION SOCIAL SERVICIOS MEDICOS</v>
          </cell>
          <cell r="B17">
            <v>607000000</v>
          </cell>
          <cell r="C17">
            <v>627000000</v>
          </cell>
          <cell r="D17">
            <v>627000000</v>
          </cell>
          <cell r="E17">
            <v>626880849</v>
          </cell>
          <cell r="F17">
            <v>626880849</v>
          </cell>
          <cell r="G17">
            <v>626880849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162000000</v>
          </cell>
          <cell r="C18">
            <v>203250000</v>
          </cell>
          <cell r="D18">
            <v>203250000</v>
          </cell>
          <cell r="E18">
            <v>201343672</v>
          </cell>
          <cell r="F18">
            <v>201343672</v>
          </cell>
          <cell r="G18">
            <v>201179332</v>
          </cell>
          <cell r="H18">
            <v>0</v>
          </cell>
        </row>
        <row r="19">
          <cell r="A19" t="str">
            <v>CUOTA DE AUDITAJE CONTRANAL</v>
          </cell>
          <cell r="B19">
            <v>177000000</v>
          </cell>
          <cell r="C19">
            <v>223200000</v>
          </cell>
          <cell r="D19">
            <v>223166355</v>
          </cell>
          <cell r="E19">
            <v>223166355</v>
          </cell>
          <cell r="F19">
            <v>223166355</v>
          </cell>
          <cell r="G19">
            <v>223166355</v>
          </cell>
          <cell r="H19">
            <v>0</v>
          </cell>
        </row>
        <row r="20">
          <cell r="A20" t="str">
            <v>MESADAS PENSIONALES</v>
          </cell>
          <cell r="B20">
            <v>352000000</v>
          </cell>
          <cell r="C20">
            <v>358900000</v>
          </cell>
          <cell r="D20">
            <v>358900000</v>
          </cell>
          <cell r="E20">
            <v>357618801.92000002</v>
          </cell>
          <cell r="F20">
            <v>357563608.31999999</v>
          </cell>
          <cell r="G20">
            <v>357563608.31999999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66000000</v>
          </cell>
          <cell r="C21">
            <v>81700000</v>
          </cell>
          <cell r="D21">
            <v>81700000</v>
          </cell>
          <cell r="E21">
            <v>81698685</v>
          </cell>
          <cell r="F21">
            <v>81698685</v>
          </cell>
          <cell r="G21">
            <v>81373192</v>
          </cell>
          <cell r="H21">
            <v>0</v>
          </cell>
        </row>
        <row r="22">
          <cell r="A22" t="str">
            <v>SENTENCIAS Y CONCILIACIONES</v>
          </cell>
          <cell r="B22">
            <v>4000000000</v>
          </cell>
          <cell r="C22">
            <v>2100000000</v>
          </cell>
          <cell r="D22">
            <v>2002693341.75</v>
          </cell>
          <cell r="E22">
            <v>1987788383.75</v>
          </cell>
          <cell r="F22">
            <v>1987788383.75</v>
          </cell>
          <cell r="G22">
            <v>1932224658.75</v>
          </cell>
          <cell r="H22">
            <v>0</v>
          </cell>
        </row>
        <row r="23">
          <cell r="A23" t="str">
            <v>C</v>
          </cell>
          <cell r="B23">
            <v>87360813320</v>
          </cell>
          <cell r="C23">
            <v>88311016557</v>
          </cell>
          <cell r="D23">
            <v>88260467039.589996</v>
          </cell>
          <cell r="E23">
            <v>87628808571.26001</v>
          </cell>
          <cell r="F23">
            <v>86013530762.899994</v>
          </cell>
          <cell r="G23">
            <v>79523898634.600006</v>
          </cell>
          <cell r="H23">
            <v>0</v>
          </cell>
        </row>
        <row r="24">
          <cell r="A24" t="str">
            <v>3503</v>
          </cell>
          <cell r="B24">
            <v>48170382570</v>
          </cell>
          <cell r="C24">
            <v>49634491636</v>
          </cell>
          <cell r="D24">
            <v>49620875051</v>
          </cell>
          <cell r="E24">
            <v>49140787755.080002</v>
          </cell>
          <cell r="F24">
            <v>48125182872.979996</v>
          </cell>
          <cell r="G24">
            <v>46576894533.330002</v>
          </cell>
          <cell r="H24">
            <v>0</v>
          </cell>
        </row>
        <row r="25">
          <cell r="A25" t="str">
            <v>DIFUSIÓN E INCREMENTO DE LOS NIVELES DE EFICIENCIA EN LA ATENCIÓN DE TRÁMITES Y SERVICIOS EN MATERIA JURISDICCIONAL A NIVEL NACIONAL</v>
          </cell>
          <cell r="B25">
            <v>2988390000</v>
          </cell>
          <cell r="C25">
            <v>2959006251</v>
          </cell>
          <cell r="D25">
            <v>2955591851</v>
          </cell>
          <cell r="E25">
            <v>2910096237</v>
          </cell>
          <cell r="F25">
            <v>2909031039</v>
          </cell>
          <cell r="G25">
            <v>2858838443</v>
          </cell>
          <cell r="H25">
            <v>0</v>
          </cell>
        </row>
        <row r="26">
          <cell r="A26" t="str">
            <v>DIVULGACIÓN Y FORTALECIMIENTO DE LAS FUNCIONES DE PROTECCIÓN DE LA COMPETENCIA A NIVEL NACIONAL</v>
          </cell>
          <cell r="B26">
            <v>9161813320</v>
          </cell>
          <cell r="C26">
            <v>8813678590</v>
          </cell>
          <cell r="D26">
            <v>8813678590</v>
          </cell>
          <cell r="E26">
            <v>8806665682.75</v>
          </cell>
          <cell r="F26">
            <v>8667315197.75</v>
          </cell>
          <cell r="G26">
            <v>8652192397.75</v>
          </cell>
          <cell r="H26">
            <v>0</v>
          </cell>
        </row>
        <row r="27">
          <cell r="A27" t="str">
            <v>FORTALECIMIENTO DE LA RED NACIONAL DE PROTECCIÓN AL CONSUMIDOR EN COLOMBIA</v>
          </cell>
          <cell r="B27">
            <v>21633000000</v>
          </cell>
          <cell r="C27">
            <v>21138260674</v>
          </cell>
          <cell r="D27">
            <v>21135701700</v>
          </cell>
          <cell r="E27">
            <v>20781284468.330002</v>
          </cell>
          <cell r="F27">
            <v>20111164566.23</v>
          </cell>
          <cell r="G27">
            <v>19351295940.330002</v>
          </cell>
          <cell r="H27">
            <v>0</v>
          </cell>
        </row>
        <row r="28">
          <cell r="A28" t="str">
            <v>FORTALECIMIENTO DE LOS MECANISMOS PARA EJERCER CONTROL Y VIGILANCIA A LAS CÁMARAS DE COMERCIO Y COMERCIANTES A NIVEL NACIONAL</v>
          </cell>
          <cell r="B28">
            <v>891000000</v>
          </cell>
          <cell r="C28">
            <v>888039221</v>
          </cell>
          <cell r="D28">
            <v>888039221</v>
          </cell>
          <cell r="E28">
            <v>887437521</v>
          </cell>
          <cell r="F28">
            <v>876769750</v>
          </cell>
          <cell r="G28">
            <v>728362750</v>
          </cell>
          <cell r="H28">
            <v>0</v>
          </cell>
        </row>
        <row r="29">
          <cell r="A29" t="str">
            <v>FORTALECIMIENTO DEL CONTROL Y VIGILANCIA DE LA REGLAMENTACIÓN TÉCNICA, METROLÓGICA, DE HIDROCARBUROS Y PRECIOS EN EL TERRITORIO NACIONAL</v>
          </cell>
          <cell r="B29">
            <v>4281545000</v>
          </cell>
          <cell r="C29">
            <v>4257679470</v>
          </cell>
          <cell r="D29">
            <v>4256868346</v>
          </cell>
          <cell r="E29">
            <v>4243186776</v>
          </cell>
          <cell r="F29">
            <v>4206509029</v>
          </cell>
          <cell r="G29">
            <v>4159816036.25</v>
          </cell>
          <cell r="H29">
            <v>0</v>
          </cell>
        </row>
        <row r="30">
          <cell r="A30" t="str">
            <v>FORTALECIMIENTO DEL ESQUEMA DE CONTROL, VIGILANCIA Y DIVULGACIÓN DE LOS DERECHOS DEL CONSUMIDOR A NIVEL NACIONAL</v>
          </cell>
          <cell r="B30">
            <v>2249711250</v>
          </cell>
          <cell r="C30">
            <v>4749510890</v>
          </cell>
          <cell r="D30">
            <v>4742678803</v>
          </cell>
          <cell r="E30">
            <v>4717824121</v>
          </cell>
          <cell r="F30">
            <v>4670198107</v>
          </cell>
          <cell r="G30">
            <v>4464173794</v>
          </cell>
          <cell r="H30">
            <v>0</v>
          </cell>
        </row>
        <row r="31">
          <cell r="A31" t="str">
            <v>IMPLEMENTACIÓN Y FORTALECIMIENTO DE LA SUPERVISIÓN A LA ACTIVIDAD DE ADMINISTRACIÓN DE DATOS PERSONALES EN EL ÁMBITO NACIONAL</v>
          </cell>
          <cell r="B31">
            <v>1079000000</v>
          </cell>
          <cell r="C31">
            <v>1075749225</v>
          </cell>
          <cell r="D31">
            <v>1075749225</v>
          </cell>
          <cell r="E31">
            <v>1075542618</v>
          </cell>
          <cell r="F31">
            <v>1069474075</v>
          </cell>
          <cell r="G31">
            <v>1069474075</v>
          </cell>
          <cell r="H31">
            <v>0</v>
          </cell>
        </row>
        <row r="32">
          <cell r="A32" t="str">
            <v>INCREMENTO DEL USO DEL SISTEMA DE PROPIEDAD INDUSTRIAL Y DE LA EFICIENCIA Y CALIDAD EN LOS PROCESOS DE LOS TRÁMITES Y SERVICIOS DE PROPIEDAD INDUSTRIAL A NIVEL NACIONAL</v>
          </cell>
          <cell r="B32">
            <v>5885923000</v>
          </cell>
          <cell r="C32">
            <v>5752567315</v>
          </cell>
          <cell r="D32">
            <v>5752567315</v>
          </cell>
          <cell r="E32">
            <v>5718750331</v>
          </cell>
          <cell r="F32">
            <v>5614721109</v>
          </cell>
          <cell r="G32">
            <v>5292741097</v>
          </cell>
          <cell r="H32">
            <v>0</v>
          </cell>
        </row>
        <row r="33">
          <cell r="A33" t="str">
            <v>3599</v>
          </cell>
          <cell r="B33">
            <v>39190430750</v>
          </cell>
          <cell r="C33">
            <v>38676524921</v>
          </cell>
          <cell r="D33">
            <v>38639591988.589996</v>
          </cell>
          <cell r="E33">
            <v>38488020816.18</v>
          </cell>
          <cell r="F33">
            <v>37888347889.919998</v>
          </cell>
          <cell r="G33">
            <v>32947004101.27</v>
          </cell>
          <cell r="H33">
            <v>0</v>
          </cell>
        </row>
        <row r="34">
          <cell r="A34" t="str">
            <v>ADECUACION,DOTACION Y MANTENIMIENTO SEDE SIC.</v>
          </cell>
          <cell r="B34">
            <v>515000000</v>
          </cell>
          <cell r="C34">
            <v>514946000</v>
          </cell>
          <cell r="D34">
            <v>514946000</v>
          </cell>
          <cell r="E34">
            <v>495856005</v>
          </cell>
          <cell r="F34">
            <v>421809565.52999997</v>
          </cell>
          <cell r="G34">
            <v>355563191.52999997</v>
          </cell>
          <cell r="H34">
            <v>0</v>
          </cell>
        </row>
        <row r="35">
          <cell r="A35" t="str">
            <v>FORTALECIMIENTO RENOVACIÓN Y MANTENIMIENTO DE LAS TECNOLOGÍAS DE INFORMACIÓN Y DE LAS COMUNICACIONES DE LA SIC A NIVEL NACIONAL</v>
          </cell>
          <cell r="B35">
            <v>20812841917</v>
          </cell>
          <cell r="C35">
            <v>20346695515</v>
          </cell>
          <cell r="D35">
            <v>20309762582.619999</v>
          </cell>
          <cell r="E35">
            <v>20231719163.91</v>
          </cell>
          <cell r="F35">
            <v>19732718774.290001</v>
          </cell>
          <cell r="G35">
            <v>17065089738.290001</v>
          </cell>
          <cell r="H35">
            <v>0</v>
          </cell>
        </row>
        <row r="36">
          <cell r="A36" t="str">
            <v>FORTALECIMIENTO Y MODERNIZACIÓN DEL SISTEMA DE ATENCIÓN AL CIUDADANO DE LA SIC A NIVEL NACIONAL</v>
          </cell>
          <cell r="B36">
            <v>17862588833</v>
          </cell>
          <cell r="C36">
            <v>17814883406</v>
          </cell>
          <cell r="D36">
            <v>17814883405.970001</v>
          </cell>
          <cell r="E36">
            <v>17760445647.27</v>
          </cell>
          <cell r="F36">
            <v>17733819550.099998</v>
          </cell>
          <cell r="G36">
            <v>15526351171.450001</v>
          </cell>
          <cell r="H36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H39" sqref="H39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DICIEMBRE DE 2017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70078883333</v>
      </c>
      <c r="C8" s="16">
        <f t="shared" ref="C8:F8" si="0">C9+C17+C20</f>
        <v>70409326386</v>
      </c>
      <c r="D8" s="16">
        <f t="shared" si="0"/>
        <v>67945585145.059998</v>
      </c>
      <c r="E8" s="17">
        <f t="shared" ref="E8:E9" si="1">+D8/C8</f>
        <v>0.96500831115137775</v>
      </c>
      <c r="F8" s="16">
        <f t="shared" si="0"/>
        <v>67205003703.870003</v>
      </c>
      <c r="G8" s="17">
        <f t="shared" ref="G8:G9" si="2">+F8/C8</f>
        <v>0.95449008183144424</v>
      </c>
      <c r="H8" s="16">
        <f t="shared" ref="H8:N8" si="3">H9+H17+H20</f>
        <v>68482206882.129997</v>
      </c>
      <c r="I8" s="16">
        <f t="shared" si="3"/>
        <v>66895946982.220001</v>
      </c>
      <c r="J8" s="16">
        <f t="shared" si="3"/>
        <v>1927119503.8700008</v>
      </c>
      <c r="K8" s="17">
        <f t="shared" ref="K8:K9" si="4">+J8/C8</f>
        <v>2.7370230660993571E-2</v>
      </c>
      <c r="L8" s="16">
        <f t="shared" si="3"/>
        <v>2463741240.9400005</v>
      </c>
      <c r="M8" s="17">
        <f t="shared" ref="M8:M9" si="5">+L8/C8</f>
        <v>3.4991688848622249E-2</v>
      </c>
      <c r="N8" s="16">
        <f t="shared" si="3"/>
        <v>3204322682.1300006</v>
      </c>
      <c r="O8" s="17">
        <f t="shared" ref="O8:O9" si="6">+N8/C8</f>
        <v>4.5509918168555853E-2</v>
      </c>
    </row>
    <row r="9" spans="1:15" s="18" customFormat="1" ht="15.75" x14ac:dyDescent="0.25">
      <c r="A9" s="19" t="s">
        <v>19</v>
      </c>
      <c r="B9" s="20">
        <f>SUM(B10:B16)</f>
        <v>54004933333</v>
      </c>
      <c r="C9" s="20">
        <f t="shared" ref="C9:F9" si="7">SUM(C10:C16)</f>
        <v>54586279640</v>
      </c>
      <c r="D9" s="20">
        <f t="shared" si="7"/>
        <v>52483794787</v>
      </c>
      <c r="E9" s="21">
        <f t="shared" si="1"/>
        <v>0.96148327259402877</v>
      </c>
      <c r="F9" s="20">
        <f t="shared" si="7"/>
        <v>52440941830</v>
      </c>
      <c r="G9" s="21">
        <f t="shared" si="2"/>
        <v>0.96069822262757898</v>
      </c>
      <c r="H9" s="20">
        <f t="shared" ref="H9:N9" si="8">SUM(H10:H16)</f>
        <v>52830712721</v>
      </c>
      <c r="I9" s="20">
        <f t="shared" si="8"/>
        <v>52424144339</v>
      </c>
      <c r="J9" s="20">
        <f t="shared" si="8"/>
        <v>1755566919</v>
      </c>
      <c r="K9" s="21">
        <f t="shared" si="4"/>
        <v>3.2161322049754554E-2</v>
      </c>
      <c r="L9" s="20">
        <f t="shared" si="8"/>
        <v>2102484853</v>
      </c>
      <c r="M9" s="21">
        <f t="shared" si="5"/>
        <v>3.8516727405971278E-2</v>
      </c>
      <c r="N9" s="20">
        <f t="shared" si="8"/>
        <v>2145337810</v>
      </c>
      <c r="O9" s="21">
        <f t="shared" si="6"/>
        <v>3.9301777372421055E-2</v>
      </c>
    </row>
    <row r="10" spans="1:15" x14ac:dyDescent="0.25">
      <c r="A10" s="22" t="s">
        <v>20</v>
      </c>
      <c r="B10" s="23">
        <f>VLOOKUP(A10,'[1]TD-EPA'!$A$5:$H$36,2,0)</f>
        <v>15812000000</v>
      </c>
      <c r="C10" s="24">
        <f>VLOOKUP(A10,'[1]TD-EPA'!$A$5:$H$36,3,0)</f>
        <v>16968000000</v>
      </c>
      <c r="D10" s="24">
        <f>VLOOKUP(A10,'[1]TD-EPA'!$A$5:$H$36,5,0)</f>
        <v>16676845304</v>
      </c>
      <c r="E10" s="25">
        <f>+D10/C10</f>
        <v>0.9828409537953795</v>
      </c>
      <c r="F10" s="23">
        <f>VLOOKUP(A10,'[1]TD-EPA'!$A$5:$H$36,6,0)</f>
        <v>16676845304</v>
      </c>
      <c r="G10" s="25">
        <f>+F10/C10</f>
        <v>0.9828409537953795</v>
      </c>
      <c r="H10" s="23">
        <f>VLOOKUP(A10,'[1]TD-EPA'!$A$5:$H$36,4,0)</f>
        <v>16968000000</v>
      </c>
      <c r="I10" s="23">
        <f>VLOOKUP(A10,'[1]TD-EPA'!$A$5:$H$36,7,0)</f>
        <v>16668867643</v>
      </c>
      <c r="J10" s="23">
        <f>+C10-H10</f>
        <v>0</v>
      </c>
      <c r="K10" s="25">
        <f>+J10/C10</f>
        <v>0</v>
      </c>
      <c r="L10" s="23">
        <f>+C10-D10</f>
        <v>291154696</v>
      </c>
      <c r="M10" s="25">
        <f>+L10/C10</f>
        <v>1.7159046204620464E-2</v>
      </c>
      <c r="N10" s="23">
        <f>+C10-F10</f>
        <v>291154696</v>
      </c>
      <c r="O10" s="25">
        <f>+N10/C10</f>
        <v>1.7159046204620464E-2</v>
      </c>
    </row>
    <row r="11" spans="1:15" x14ac:dyDescent="0.25">
      <c r="A11" s="22" t="s">
        <v>21</v>
      </c>
      <c r="B11" s="23">
        <f>VLOOKUP(A11,'[1]TD-EPA'!$A$5:$H$36,2,0)</f>
        <v>883000000</v>
      </c>
      <c r="C11" s="24">
        <f>VLOOKUP(A11,'[1]TD-EPA'!$A$5:$H$36,3,0)</f>
        <v>922500000</v>
      </c>
      <c r="D11" s="24">
        <f>VLOOKUP(A11,'[1]TD-EPA'!$A$5:$H$36,5,0)</f>
        <v>921600228</v>
      </c>
      <c r="E11" s="25">
        <f t="shared" ref="E11:E39" si="9">D11/C11</f>
        <v>0.99902463739837399</v>
      </c>
      <c r="F11" s="23">
        <f>VLOOKUP(A11,'[1]TD-EPA'!$A$5:$H$36,6,0)</f>
        <v>921600228</v>
      </c>
      <c r="G11" s="25">
        <f t="shared" ref="G11:G39" si="10">+F11/C11</f>
        <v>0.99902463739837399</v>
      </c>
      <c r="H11" s="23">
        <f>VLOOKUP(A11,'[1]TD-EPA'!$A$5:$H$36,4,0)</f>
        <v>922500000</v>
      </c>
      <c r="I11" s="23">
        <f>VLOOKUP(A11,'[1]TD-EPA'!$A$5:$H$36,7,0)</f>
        <v>921600228</v>
      </c>
      <c r="J11" s="23">
        <f t="shared" ref="J11:J38" si="11">+C11-H11</f>
        <v>0</v>
      </c>
      <c r="K11" s="25">
        <f t="shared" ref="K11:K39" si="12">+J11/C11</f>
        <v>0</v>
      </c>
      <c r="L11" s="23">
        <f t="shared" ref="L11:L38" si="13">+C11-D11</f>
        <v>899772</v>
      </c>
      <c r="M11" s="25">
        <f>+L11/C11</f>
        <v>9.7536260162601628E-4</v>
      </c>
      <c r="N11" s="23">
        <f t="shared" ref="N11:N38" si="14">+C11-F11</f>
        <v>899772</v>
      </c>
      <c r="O11" s="25">
        <f t="shared" ref="O11:O39" si="15">+N11/C11</f>
        <v>9.7536260162601628E-4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22453500000</v>
      </c>
      <c r="D12" s="24">
        <f>VLOOKUP(A12,'[1]TD-EPA'!$A$5:$H$36,5,0)</f>
        <v>22449812043</v>
      </c>
      <c r="E12" s="25">
        <f t="shared" si="9"/>
        <v>0.99983575135279579</v>
      </c>
      <c r="F12" s="23">
        <f>VLOOKUP(A12,'[1]TD-EPA'!$A$5:$H$36,6,0)</f>
        <v>22449812043</v>
      </c>
      <c r="G12" s="25">
        <f t="shared" si="10"/>
        <v>0.99983575135279579</v>
      </c>
      <c r="H12" s="23">
        <f>VLOOKUP(A12,'[1]TD-EPA'!$A$5:$H$36,4,0)</f>
        <v>22453500000</v>
      </c>
      <c r="I12" s="23">
        <f>VLOOKUP(A12,'[1]TD-EPA'!$A$5:$H$36,7,0)</f>
        <v>22449812043</v>
      </c>
      <c r="J12" s="23">
        <f t="shared" si="11"/>
        <v>0</v>
      </c>
      <c r="K12" s="25">
        <f t="shared" si="12"/>
        <v>0</v>
      </c>
      <c r="L12" s="23">
        <f t="shared" si="13"/>
        <v>3687957</v>
      </c>
      <c r="M12" s="25">
        <f t="shared" ref="M12:M39" si="16">+L12/C12</f>
        <v>1.6424864720422205E-4</v>
      </c>
      <c r="N12" s="23">
        <f t="shared" si="14"/>
        <v>3687957</v>
      </c>
      <c r="O12" s="25">
        <f t="shared" si="15"/>
        <v>1.6424864720422205E-4</v>
      </c>
    </row>
    <row r="13" spans="1:15" ht="28.5" x14ac:dyDescent="0.25">
      <c r="A13" s="22" t="s">
        <v>23</v>
      </c>
      <c r="B13" s="23">
        <f>VLOOKUP(A13,'[1]TD-EPA'!$A$5:$H$36,2,0)</f>
        <v>334000000</v>
      </c>
      <c r="C13" s="24">
        <f>VLOOKUP(A13,'[1]TD-EPA'!$A$5:$H$36,3,0)</f>
        <v>264000000</v>
      </c>
      <c r="D13" s="24">
        <f>VLOOKUP(A13,'[1]TD-EPA'!$A$5:$H$36,5,0)</f>
        <v>254675385</v>
      </c>
      <c r="E13" s="25">
        <f t="shared" si="9"/>
        <v>0.96467948863636366</v>
      </c>
      <c r="F13" s="23">
        <f>VLOOKUP(A13,'[1]TD-EPA'!$A$5:$H$36,6,0)</f>
        <v>254675385</v>
      </c>
      <c r="G13" s="25">
        <f t="shared" si="10"/>
        <v>0.96467948863636366</v>
      </c>
      <c r="H13" s="23">
        <f>VLOOKUP(A13,'[1]TD-EPA'!$A$5:$H$36,4,0)</f>
        <v>264000000</v>
      </c>
      <c r="I13" s="23">
        <f>VLOOKUP(A13,'[1]TD-EPA'!$A$5:$H$36,7,0)</f>
        <v>254675385</v>
      </c>
      <c r="J13" s="23">
        <f t="shared" si="11"/>
        <v>0</v>
      </c>
      <c r="K13" s="25">
        <f t="shared" si="12"/>
        <v>0</v>
      </c>
      <c r="L13" s="23">
        <f t="shared" si="13"/>
        <v>9324615</v>
      </c>
      <c r="M13" s="25">
        <f t="shared" si="16"/>
        <v>3.5320511363636363E-2</v>
      </c>
      <c r="N13" s="23">
        <f t="shared" si="14"/>
        <v>9324615</v>
      </c>
      <c r="O13" s="25">
        <f t="shared" si="15"/>
        <v>3.5320511363636363E-2</v>
      </c>
    </row>
    <row r="14" spans="1:15" ht="28.5" x14ac:dyDescent="0.25">
      <c r="A14" s="22" t="s">
        <v>24</v>
      </c>
      <c r="B14" s="23">
        <f>VLOOKUP(A14,'[1]TD-EPA'!$A$5:$H$36,2,0)</f>
        <v>3100000000</v>
      </c>
      <c r="C14" s="24">
        <f>VLOOKUP(A14,'[1]TD-EPA'!$A$5:$H$36,3,0)</f>
        <v>1751346307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1751346307</v>
      </c>
      <c r="K14" s="25">
        <f t="shared" si="12"/>
        <v>1</v>
      </c>
      <c r="L14" s="23">
        <f t="shared" si="13"/>
        <v>1751346307</v>
      </c>
      <c r="M14" s="25">
        <f t="shared" si="16"/>
        <v>1</v>
      </c>
      <c r="N14" s="23">
        <f t="shared" si="14"/>
        <v>1751346307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463600000</v>
      </c>
      <c r="C15" s="24">
        <f>VLOOKUP(A15,'[1]TD-EPA'!$A$5:$H$36,3,0)</f>
        <v>463600000</v>
      </c>
      <c r="D15" s="24">
        <f>VLOOKUP(A15,'[1]TD-EPA'!$A$5:$H$36,5,0)</f>
        <v>420860303</v>
      </c>
      <c r="E15" s="25">
        <f t="shared" si="9"/>
        <v>0.90780910914581536</v>
      </c>
      <c r="F15" s="23">
        <f>VLOOKUP(A15,'[1]TD-EPA'!$A$5:$H$36,6,0)</f>
        <v>420122586</v>
      </c>
      <c r="G15" s="25">
        <f t="shared" si="10"/>
        <v>0.90621783002588441</v>
      </c>
      <c r="H15" s="23">
        <f>VLOOKUP(A15,'[1]TD-EPA'!$A$5:$H$36,4,0)</f>
        <v>459379388</v>
      </c>
      <c r="I15" s="23">
        <f>VLOOKUP(A15,'[1]TD-EPA'!$A$5:$H$36,7,0)</f>
        <v>411302756</v>
      </c>
      <c r="J15" s="23">
        <f t="shared" si="11"/>
        <v>4220612</v>
      </c>
      <c r="K15" s="25">
        <f t="shared" si="12"/>
        <v>9.1039948231233826E-3</v>
      </c>
      <c r="L15" s="23">
        <f t="shared" si="13"/>
        <v>42739697</v>
      </c>
      <c r="M15" s="25">
        <f t="shared" si="16"/>
        <v>9.2190890854184637E-2</v>
      </c>
      <c r="N15" s="23">
        <f t="shared" si="14"/>
        <v>43477414</v>
      </c>
      <c r="O15" s="25">
        <f t="shared" si="15"/>
        <v>9.378216997411562E-2</v>
      </c>
    </row>
    <row r="16" spans="1:15" ht="43.5" customHeight="1" x14ac:dyDescent="0.25">
      <c r="A16" s="22" t="s">
        <v>26</v>
      </c>
      <c r="B16" s="23">
        <f>VLOOKUP(A16,'[1]TD-EPA'!$A$5:$H$36,2,0)</f>
        <v>10325333333</v>
      </c>
      <c r="C16" s="24">
        <f>VLOOKUP(A16,'[1]TD-EPA'!$A$5:$H$36,3,0)</f>
        <v>11763333333</v>
      </c>
      <c r="D16" s="24">
        <f>VLOOKUP(A16,'[1]TD-EPA'!$A$5:$H$36,5,0)</f>
        <v>11760001524</v>
      </c>
      <c r="E16" s="25">
        <f t="shared" si="9"/>
        <v>0.99971676319069758</v>
      </c>
      <c r="F16" s="23">
        <f>VLOOKUP(A16,'[1]TD-EPA'!$A$5:$H$36,6,0)</f>
        <v>11717886284</v>
      </c>
      <c r="G16" s="25">
        <f t="shared" si="10"/>
        <v>0.99613655009906876</v>
      </c>
      <c r="H16" s="23">
        <f>VLOOKUP(A16,'[1]TD-EPA'!$A$5:$H$36,4,0)</f>
        <v>11763333333</v>
      </c>
      <c r="I16" s="23">
        <f>VLOOKUP(A16,'[1]TD-EPA'!$A$5:$H$36,7,0)</f>
        <v>11717886284</v>
      </c>
      <c r="J16" s="23">
        <f t="shared" si="11"/>
        <v>0</v>
      </c>
      <c r="K16" s="25">
        <f t="shared" si="12"/>
        <v>0</v>
      </c>
      <c r="L16" s="23">
        <f t="shared" si="13"/>
        <v>3331809</v>
      </c>
      <c r="M16" s="25">
        <f t="shared" si="16"/>
        <v>2.8323680930244366E-4</v>
      </c>
      <c r="N16" s="23">
        <f t="shared" si="14"/>
        <v>45447049</v>
      </c>
      <c r="O16" s="25">
        <f t="shared" si="15"/>
        <v>3.8634499009312399E-3</v>
      </c>
    </row>
    <row r="17" spans="1:15" s="18" customFormat="1" ht="15" customHeight="1" x14ac:dyDescent="0.25">
      <c r="A17" s="19" t="s">
        <v>27</v>
      </c>
      <c r="B17" s="20">
        <f>SUM(B18:B19)</f>
        <v>10709950000</v>
      </c>
      <c r="C17" s="20">
        <f t="shared" ref="C17:F17" si="17">SUM(C18:C19)</f>
        <v>12228996746</v>
      </c>
      <c r="D17" s="20">
        <f t="shared" si="17"/>
        <v>11983293611.389999</v>
      </c>
      <c r="E17" s="21">
        <f t="shared" si="9"/>
        <v>0.97990815275256593</v>
      </c>
      <c r="F17" s="20">
        <f t="shared" si="17"/>
        <v>11285620320.799999</v>
      </c>
      <c r="G17" s="21">
        <f t="shared" si="10"/>
        <v>0.92285741465189519</v>
      </c>
      <c r="H17" s="20">
        <f t="shared" ref="H17:N17" si="18">SUM(H18:H19)</f>
        <v>12154784464.379999</v>
      </c>
      <c r="I17" s="20">
        <f t="shared" si="18"/>
        <v>11049414648.15</v>
      </c>
      <c r="J17" s="20">
        <f t="shared" si="18"/>
        <v>74212281.620000839</v>
      </c>
      <c r="K17" s="21">
        <f t="shared" si="12"/>
        <v>6.0685502794229655E-3</v>
      </c>
      <c r="L17" s="20">
        <f t="shared" si="18"/>
        <v>245703134.61000061</v>
      </c>
      <c r="M17" s="21">
        <f t="shared" si="16"/>
        <v>2.0091847247434097E-2</v>
      </c>
      <c r="N17" s="20">
        <f t="shared" si="18"/>
        <v>943376425.20000076</v>
      </c>
      <c r="O17" s="21">
        <f t="shared" si="15"/>
        <v>7.7142585348104795E-2</v>
      </c>
    </row>
    <row r="18" spans="1:15" x14ac:dyDescent="0.25">
      <c r="A18" s="22" t="s">
        <v>28</v>
      </c>
      <c r="B18" s="23">
        <f>VLOOKUP(A18,'[1]TD-EPA'!$A$5:$H$36,2,0)</f>
        <v>50000000</v>
      </c>
      <c r="C18" s="24">
        <f>VLOOKUP(A18,'[1]TD-EPA'!$A$5:$H$36,3,0)</f>
        <v>2806000</v>
      </c>
      <c r="D18" s="24">
        <f>VLOOKUP(A18,'[1]TD-EPA'!$A$5:$H$36,5,0)</f>
        <v>2633100</v>
      </c>
      <c r="E18" s="25">
        <f t="shared" si="9"/>
        <v>0.9383820384889523</v>
      </c>
      <c r="F18" s="23">
        <f>VLOOKUP(A18,'[1]TD-EPA'!$A$5:$H$36,6,0)</f>
        <v>2633100</v>
      </c>
      <c r="G18" s="25">
        <f t="shared" si="10"/>
        <v>0.9383820384889523</v>
      </c>
      <c r="H18" s="23">
        <f>VLOOKUP(A18,'[1]TD-EPA'!$A$5:$H$36,4,0)</f>
        <v>2633100</v>
      </c>
      <c r="I18" s="23">
        <f>VLOOKUP(A18,'[1]TD-EPA'!$A$5:$H$36,7,0)</f>
        <v>2631884</v>
      </c>
      <c r="J18" s="23">
        <f t="shared" si="11"/>
        <v>172900</v>
      </c>
      <c r="K18" s="25">
        <f t="shared" si="12"/>
        <v>6.1617961511047752E-2</v>
      </c>
      <c r="L18" s="23">
        <f t="shared" si="13"/>
        <v>172900</v>
      </c>
      <c r="M18" s="25">
        <f t="shared" si="16"/>
        <v>6.1617961511047752E-2</v>
      </c>
      <c r="N18" s="23">
        <f t="shared" si="14"/>
        <v>172900</v>
      </c>
      <c r="O18" s="25">
        <f t="shared" si="15"/>
        <v>6.1617961511047752E-2</v>
      </c>
    </row>
    <row r="19" spans="1:15" x14ac:dyDescent="0.25">
      <c r="A19" s="22" t="s">
        <v>29</v>
      </c>
      <c r="B19" s="23">
        <f>VLOOKUP(A19,'[1]TD-EPA'!$A$5:$H$36,2,0)</f>
        <v>10659950000</v>
      </c>
      <c r="C19" s="24">
        <f>VLOOKUP(A19,'[1]TD-EPA'!$A$5:$H$36,3,0)</f>
        <v>12226190746</v>
      </c>
      <c r="D19" s="24">
        <f>VLOOKUP(A19,'[1]TD-EPA'!$A$5:$H$36,5,0)</f>
        <v>11980660511.389999</v>
      </c>
      <c r="E19" s="25">
        <f t="shared" si="9"/>
        <v>0.97991768329883699</v>
      </c>
      <c r="F19" s="23">
        <f>VLOOKUP(A19,'[1]TD-EPA'!$A$5:$H$36,6,0)</f>
        <v>11282987220.799999</v>
      </c>
      <c r="G19" s="25">
        <f t="shared" si="10"/>
        <v>0.92285385163742961</v>
      </c>
      <c r="H19" s="23">
        <f>VLOOKUP(A19,'[1]TD-EPA'!$A$5:$H$36,4,0)</f>
        <v>12152151364.379999</v>
      </c>
      <c r="I19" s="23">
        <f>VLOOKUP(A19,'[1]TD-EPA'!$A$5:$H$36,7,0)</f>
        <v>11046782764.15</v>
      </c>
      <c r="J19" s="23">
        <f t="shared" si="11"/>
        <v>74039381.620000839</v>
      </c>
      <c r="K19" s="25">
        <f t="shared" si="12"/>
        <v>6.0558012841590942E-3</v>
      </c>
      <c r="L19" s="23">
        <f t="shared" si="13"/>
        <v>245530234.61000061</v>
      </c>
      <c r="M19" s="25">
        <f t="shared" si="16"/>
        <v>2.0082316701163023E-2</v>
      </c>
      <c r="N19" s="23">
        <f t="shared" si="14"/>
        <v>943203525.20000076</v>
      </c>
      <c r="O19" s="25">
        <f t="shared" si="15"/>
        <v>7.714614836257036E-2</v>
      </c>
    </row>
    <row r="20" spans="1:15" s="18" customFormat="1" ht="15.75" x14ac:dyDescent="0.25">
      <c r="A20" s="19" t="s">
        <v>30</v>
      </c>
      <c r="B20" s="20">
        <f>SUM(B21:B26)</f>
        <v>5364000000</v>
      </c>
      <c r="C20" s="20">
        <f>SUM(C21:C26)</f>
        <v>3594050000</v>
      </c>
      <c r="D20" s="20">
        <f>SUM(D21:D26)</f>
        <v>3478496746.6700001</v>
      </c>
      <c r="E20" s="21">
        <f t="shared" si="9"/>
        <v>0.9678487351789764</v>
      </c>
      <c r="F20" s="20">
        <f>SUM(F21:F26)</f>
        <v>3478441553.0699997</v>
      </c>
      <c r="G20" s="21">
        <f t="shared" si="10"/>
        <v>0.96783337824181626</v>
      </c>
      <c r="H20" s="20">
        <f>SUM(H21:H26)</f>
        <v>3496709696.75</v>
      </c>
      <c r="I20" s="20">
        <f>SUM(I21:I26)</f>
        <v>3422387995.0699997</v>
      </c>
      <c r="J20" s="20">
        <f>SUM(J21:J26)</f>
        <v>97340303.25</v>
      </c>
      <c r="K20" s="21">
        <f t="shared" si="12"/>
        <v>2.708373652286418E-2</v>
      </c>
      <c r="L20" s="20">
        <f>SUM(L21:L26)</f>
        <v>115553253.32999998</v>
      </c>
      <c r="M20" s="21">
        <f t="shared" si="16"/>
        <v>3.215126482102363E-2</v>
      </c>
      <c r="N20" s="20">
        <f>SUM(N21:N26)</f>
        <v>115608446.93000001</v>
      </c>
      <c r="O20" s="21">
        <f t="shared" si="15"/>
        <v>3.2166621758183668E-2</v>
      </c>
    </row>
    <row r="21" spans="1:15" x14ac:dyDescent="0.25">
      <c r="A21" s="22" t="s">
        <v>31</v>
      </c>
      <c r="B21" s="23">
        <f>VLOOKUP(A21,'[1]TD-EPA'!$A$5:$H$36,2,0)</f>
        <v>177000000</v>
      </c>
      <c r="C21" s="24">
        <f>VLOOKUP(A21,'[1]TD-EPA'!$A$5:$H$36,3,0)</f>
        <v>223200000</v>
      </c>
      <c r="D21" s="24">
        <f>VLOOKUP(A21,'[1]TD-EPA'!$A$5:$H$36,5,0)</f>
        <v>223166355</v>
      </c>
      <c r="E21" s="25">
        <f t="shared" si="9"/>
        <v>0.99984926075268821</v>
      </c>
      <c r="F21" s="23">
        <f>VLOOKUP(A21,'[1]TD-EPA'!$A$5:$H$36,6,0)</f>
        <v>223166355</v>
      </c>
      <c r="G21" s="25">
        <f t="shared" si="10"/>
        <v>0.99984926075268821</v>
      </c>
      <c r="H21" s="23">
        <f>VLOOKUP(A21,'[1]TD-EPA'!$A$5:$H$36,4,0)</f>
        <v>223166355</v>
      </c>
      <c r="I21" s="23">
        <f>VLOOKUP(A21,'[1]TD-EPA'!$A$5:$H$36,7,0)</f>
        <v>223166355</v>
      </c>
      <c r="J21" s="23">
        <f t="shared" si="11"/>
        <v>33645</v>
      </c>
      <c r="K21" s="25">
        <f t="shared" si="12"/>
        <v>1.5073924731182797E-4</v>
      </c>
      <c r="L21" s="23">
        <f t="shared" si="13"/>
        <v>33645</v>
      </c>
      <c r="M21" s="25">
        <f t="shared" si="16"/>
        <v>1.5073924731182797E-4</v>
      </c>
      <c r="N21" s="23">
        <f t="shared" si="14"/>
        <v>33645</v>
      </c>
      <c r="O21" s="25">
        <f t="shared" si="15"/>
        <v>1.5073924731182797E-4</v>
      </c>
    </row>
    <row r="22" spans="1:15" ht="42.75" x14ac:dyDescent="0.25">
      <c r="A22" s="22" t="s">
        <v>32</v>
      </c>
      <c r="B22" s="23">
        <f>VLOOKUP(A22,'[1]TD-EPA'!$A$5:$H$36,2,0)</f>
        <v>66000000</v>
      </c>
      <c r="C22" s="24">
        <f>VLOOKUP(A22,'[1]TD-EPA'!$A$5:$H$36,3,0)</f>
        <v>81700000</v>
      </c>
      <c r="D22" s="24">
        <f>VLOOKUP(A22,'[1]TD-EPA'!$A$5:$H$36,5,0)</f>
        <v>81698685</v>
      </c>
      <c r="E22" s="25">
        <f t="shared" si="9"/>
        <v>0.99998390452876373</v>
      </c>
      <c r="F22" s="23">
        <f>VLOOKUP(A22,'[1]TD-EPA'!$A$5:$H$36,6,0)</f>
        <v>81698685</v>
      </c>
      <c r="G22" s="25">
        <f t="shared" si="10"/>
        <v>0.99998390452876373</v>
      </c>
      <c r="H22" s="23">
        <f>VLOOKUP(A22,'[1]TD-EPA'!$A$5:$H$36,4,0)</f>
        <v>81700000</v>
      </c>
      <c r="I22" s="23">
        <f>VLOOKUP(A22,'[1]TD-EPA'!$A$5:$H$36,7,0)</f>
        <v>81373192</v>
      </c>
      <c r="J22" s="23">
        <f t="shared" si="11"/>
        <v>0</v>
      </c>
      <c r="K22" s="25">
        <f t="shared" si="12"/>
        <v>0</v>
      </c>
      <c r="L22" s="23">
        <f t="shared" si="13"/>
        <v>1315</v>
      </c>
      <c r="M22" s="25">
        <f t="shared" si="16"/>
        <v>1.6095471236230109E-5</v>
      </c>
      <c r="N22" s="23">
        <f t="shared" si="14"/>
        <v>1315</v>
      </c>
      <c r="O22" s="25">
        <f t="shared" si="15"/>
        <v>1.6095471236230109E-5</v>
      </c>
    </row>
    <row r="23" spans="1:15" ht="42.75" x14ac:dyDescent="0.25">
      <c r="A23" s="22" t="s">
        <v>33</v>
      </c>
      <c r="B23" s="23">
        <f>VLOOKUP(A23,'[1]TD-EPA'!$A$5:$H$36,2,0)</f>
        <v>162000000</v>
      </c>
      <c r="C23" s="24">
        <f>VLOOKUP(A23,'[1]TD-EPA'!$A$5:$H$36,3,0)</f>
        <v>203250000</v>
      </c>
      <c r="D23" s="24">
        <f>VLOOKUP(A23,'[1]TD-EPA'!$A$5:$H$36,5,0)</f>
        <v>201343672</v>
      </c>
      <c r="E23" s="25">
        <f t="shared" si="9"/>
        <v>0.99062077244772451</v>
      </c>
      <c r="F23" s="23">
        <f>VLOOKUP(A23,'[1]TD-EPA'!$A$5:$H$36,6,0)</f>
        <v>201343672</v>
      </c>
      <c r="G23" s="25">
        <f t="shared" si="10"/>
        <v>0.99062077244772451</v>
      </c>
      <c r="H23" s="23">
        <f>VLOOKUP(A23,'[1]TD-EPA'!$A$5:$H$36,4,0)</f>
        <v>203250000</v>
      </c>
      <c r="I23" s="23">
        <f>VLOOKUP(A23,'[1]TD-EPA'!$A$5:$H$36,7,0)</f>
        <v>201179332</v>
      </c>
      <c r="J23" s="23">
        <f t="shared" si="11"/>
        <v>0</v>
      </c>
      <c r="K23" s="25">
        <f t="shared" si="12"/>
        <v>0</v>
      </c>
      <c r="L23" s="23">
        <f t="shared" si="13"/>
        <v>1906328</v>
      </c>
      <c r="M23" s="25">
        <f t="shared" si="16"/>
        <v>9.3792275522755226E-3</v>
      </c>
      <c r="N23" s="23">
        <f t="shared" si="14"/>
        <v>1906328</v>
      </c>
      <c r="O23" s="25">
        <f t="shared" si="15"/>
        <v>9.3792275522755226E-3</v>
      </c>
    </row>
    <row r="24" spans="1:15" x14ac:dyDescent="0.25">
      <c r="A24" s="22" t="s">
        <v>34</v>
      </c>
      <c r="B24" s="23">
        <f>VLOOKUP(A24,'[1]TD-EPA'!$A$5:$H$36,2,0)</f>
        <v>352000000</v>
      </c>
      <c r="C24" s="24">
        <f>VLOOKUP(A24,'[1]TD-EPA'!$A$5:$H$36,3,0)</f>
        <v>358900000</v>
      </c>
      <c r="D24" s="24">
        <f>VLOOKUP(A24,'[1]TD-EPA'!$A$5:$H$36,5,0)</f>
        <v>357618801.92000002</v>
      </c>
      <c r="E24" s="25">
        <f t="shared" si="9"/>
        <v>0.99643020874895516</v>
      </c>
      <c r="F24" s="23">
        <f>VLOOKUP(A24,'[1]TD-EPA'!$A$5:$H$36,6,0)</f>
        <v>357563608.31999999</v>
      </c>
      <c r="G24" s="25">
        <f t="shared" si="10"/>
        <v>0.9962764232933965</v>
      </c>
      <c r="H24" s="23">
        <f>VLOOKUP(A24,'[1]TD-EPA'!$A$5:$H$36,4,0)</f>
        <v>358900000</v>
      </c>
      <c r="I24" s="23">
        <f>VLOOKUP(A24,'[1]TD-EPA'!$A$5:$H$36,7,0)</f>
        <v>357563608.31999999</v>
      </c>
      <c r="J24" s="23">
        <f t="shared" si="11"/>
        <v>0</v>
      </c>
      <c r="K24" s="25">
        <f t="shared" si="12"/>
        <v>0</v>
      </c>
      <c r="L24" s="23">
        <f t="shared" si="13"/>
        <v>1281198.0799999833</v>
      </c>
      <c r="M24" s="25">
        <f t="shared" si="16"/>
        <v>3.5697912510448127E-3</v>
      </c>
      <c r="N24" s="23">
        <f t="shared" si="14"/>
        <v>1336391.6800000072</v>
      </c>
      <c r="O24" s="25">
        <f t="shared" si="15"/>
        <v>3.7235767066035306E-3</v>
      </c>
    </row>
    <row r="25" spans="1:15" ht="28.5" x14ac:dyDescent="0.25">
      <c r="A25" s="22" t="s">
        <v>35</v>
      </c>
      <c r="B25" s="23">
        <f>VLOOKUP(A25,'[1]TD-EPA'!$A$5:$H$36,2,0)</f>
        <v>607000000</v>
      </c>
      <c r="C25" s="24">
        <f>VLOOKUP(A25,'[1]TD-EPA'!$A$5:$H$36,3,0)</f>
        <v>627000000</v>
      </c>
      <c r="D25" s="24">
        <f>VLOOKUP(A25,'[1]TD-EPA'!$A$5:$H$36,5,0)</f>
        <v>626880849</v>
      </c>
      <c r="E25" s="25">
        <f t="shared" si="9"/>
        <v>0.99980996650717702</v>
      </c>
      <c r="F25" s="23">
        <f>VLOOKUP(A25,'[1]TD-EPA'!$A$5:$H$36,6,0)</f>
        <v>626880849</v>
      </c>
      <c r="G25" s="25">
        <f t="shared" si="10"/>
        <v>0.99980996650717702</v>
      </c>
      <c r="H25" s="23">
        <f>VLOOKUP(A25,'[1]TD-EPA'!$A$5:$H$36,4,0)</f>
        <v>627000000</v>
      </c>
      <c r="I25" s="23">
        <f>VLOOKUP(A25,'[1]TD-EPA'!$A$5:$H$36,7,0)</f>
        <v>626880849</v>
      </c>
      <c r="J25" s="23">
        <f t="shared" si="11"/>
        <v>0</v>
      </c>
      <c r="K25" s="25">
        <f t="shared" si="12"/>
        <v>0</v>
      </c>
      <c r="L25" s="23">
        <f t="shared" si="13"/>
        <v>119151</v>
      </c>
      <c r="M25" s="25">
        <f t="shared" si="16"/>
        <v>1.9003349282296651E-4</v>
      </c>
      <c r="N25" s="23">
        <f t="shared" si="14"/>
        <v>119151</v>
      </c>
      <c r="O25" s="25">
        <f t="shared" si="15"/>
        <v>1.9003349282296651E-4</v>
      </c>
    </row>
    <row r="26" spans="1:15" x14ac:dyDescent="0.25">
      <c r="A26" s="22" t="s">
        <v>36</v>
      </c>
      <c r="B26" s="23">
        <f>VLOOKUP(A26,'[1]TD-EPA'!$A$5:$H$36,2,0)</f>
        <v>4000000000</v>
      </c>
      <c r="C26" s="24">
        <f>VLOOKUP(A26,'[1]TD-EPA'!$A$5:$H$36,3,0)</f>
        <v>2100000000</v>
      </c>
      <c r="D26" s="24">
        <f>VLOOKUP(A26,'[1]TD-EPA'!$A$5:$H$36,5,0)</f>
        <v>1987788383.75</v>
      </c>
      <c r="E26" s="25">
        <f t="shared" si="9"/>
        <v>0.94656589702380955</v>
      </c>
      <c r="F26" s="23">
        <f>VLOOKUP(A26,'[1]TD-EPA'!$A$5:$H$36,6,0)</f>
        <v>1987788383.75</v>
      </c>
      <c r="G26" s="25">
        <f t="shared" si="10"/>
        <v>0.94656589702380955</v>
      </c>
      <c r="H26" s="23">
        <f>VLOOKUP(A26,'[1]TD-EPA'!$A$5:$H$36,4,0)</f>
        <v>2002693341.75</v>
      </c>
      <c r="I26" s="23">
        <f>VLOOKUP(A26,'[1]TD-EPA'!$A$5:$H$36,7,0)</f>
        <v>1932224658.75</v>
      </c>
      <c r="J26" s="23">
        <f t="shared" si="11"/>
        <v>97306658.25</v>
      </c>
      <c r="K26" s="25">
        <f t="shared" si="12"/>
        <v>4.6336503928571429E-2</v>
      </c>
      <c r="L26" s="23">
        <f t="shared" si="13"/>
        <v>112211616.25</v>
      </c>
      <c r="M26" s="25">
        <f t="shared" si="16"/>
        <v>5.3434102976190473E-2</v>
      </c>
      <c r="N26" s="23">
        <f t="shared" si="14"/>
        <v>112211616.25</v>
      </c>
      <c r="O26" s="25">
        <f t="shared" si="15"/>
        <v>5.3434102976190473E-2</v>
      </c>
    </row>
    <row r="27" spans="1:15" s="18" customFormat="1" ht="15.75" customHeight="1" x14ac:dyDescent="0.25">
      <c r="A27" s="15" t="s">
        <v>37</v>
      </c>
      <c r="B27" s="16">
        <f>SUM(B28:B38)</f>
        <v>87360813320</v>
      </c>
      <c r="C27" s="16">
        <f t="shared" ref="C27:F27" si="19">SUM(C28:C38)</f>
        <v>88311016557</v>
      </c>
      <c r="D27" s="16">
        <f t="shared" si="19"/>
        <v>87628808571.26001</v>
      </c>
      <c r="E27" s="17">
        <f t="shared" si="9"/>
        <v>0.9922749390468214</v>
      </c>
      <c r="F27" s="16">
        <f t="shared" si="19"/>
        <v>86013530762.899994</v>
      </c>
      <c r="G27" s="17">
        <f t="shared" si="10"/>
        <v>0.97398415414438011</v>
      </c>
      <c r="H27" s="16">
        <f>SUM(H28:H38)</f>
        <v>88260467039.589996</v>
      </c>
      <c r="I27" s="16">
        <f t="shared" ref="I27:N27" si="20">SUM(I28:I38)</f>
        <v>79523898634.600006</v>
      </c>
      <c r="J27" s="16">
        <f t="shared" si="20"/>
        <v>50549517.409999847</v>
      </c>
      <c r="K27" s="17">
        <f t="shared" si="12"/>
        <v>5.7240330120504113E-4</v>
      </c>
      <c r="L27" s="16">
        <f t="shared" si="20"/>
        <v>682207985.73999786</v>
      </c>
      <c r="M27" s="17">
        <f t="shared" si="16"/>
        <v>7.7250609531786946E-3</v>
      </c>
      <c r="N27" s="16">
        <f t="shared" si="20"/>
        <v>2297485794.1000013</v>
      </c>
      <c r="O27" s="17">
        <f t="shared" si="15"/>
        <v>2.6015845855619814E-2</v>
      </c>
    </row>
    <row r="28" spans="1:15" ht="28.5" x14ac:dyDescent="0.25">
      <c r="A28" s="22" t="s">
        <v>38</v>
      </c>
      <c r="B28" s="23">
        <f>VLOOKUP(A28,'[1]TD-EPA'!$A$5:$H$36,2,0)</f>
        <v>515000000</v>
      </c>
      <c r="C28" s="24">
        <f>VLOOKUP(A28,'[1]TD-EPA'!$A$5:$H$36,3,0)</f>
        <v>514946000</v>
      </c>
      <c r="D28" s="24">
        <f>VLOOKUP(A28,'[1]TD-EPA'!$A$5:$H$36,5,0)</f>
        <v>495856005</v>
      </c>
      <c r="E28" s="25">
        <f t="shared" si="9"/>
        <v>0.9629281613994477</v>
      </c>
      <c r="F28" s="23">
        <f>VLOOKUP(A28,'[1]TD-EPA'!$A$5:$H$36,6,0)</f>
        <v>421809565.52999997</v>
      </c>
      <c r="G28" s="25">
        <f t="shared" si="10"/>
        <v>0.81913358979388129</v>
      </c>
      <c r="H28" s="23">
        <f>VLOOKUP(A28,'[1]TD-EPA'!$A$5:$H$36,4,0)</f>
        <v>514946000</v>
      </c>
      <c r="I28" s="23">
        <f>VLOOKUP(A28,'[1]TD-EPA'!$A$5:$H$36,7,0)</f>
        <v>355563191.52999997</v>
      </c>
      <c r="J28" s="23">
        <f t="shared" si="11"/>
        <v>0</v>
      </c>
      <c r="K28" s="25">
        <f t="shared" si="12"/>
        <v>0</v>
      </c>
      <c r="L28" s="23">
        <f t="shared" si="13"/>
        <v>19089995</v>
      </c>
      <c r="M28" s="25">
        <f t="shared" si="16"/>
        <v>3.7071838600552291E-2</v>
      </c>
      <c r="N28" s="23">
        <f t="shared" si="14"/>
        <v>93136434.470000029</v>
      </c>
      <c r="O28" s="25">
        <f t="shared" si="15"/>
        <v>0.18086641020611877</v>
      </c>
    </row>
    <row r="29" spans="1:15" ht="57" x14ac:dyDescent="0.25">
      <c r="A29" s="22" t="s">
        <v>39</v>
      </c>
      <c r="B29" s="23">
        <f>VLOOKUP(A29,'[1]TD-EPA'!$A$5:$H$36,2,0)</f>
        <v>1079000000</v>
      </c>
      <c r="C29" s="24">
        <f>VLOOKUP(A29,'[1]TD-EPA'!$A$5:$H$36,3,0)</f>
        <v>1075749225</v>
      </c>
      <c r="D29" s="24">
        <f>VLOOKUP(A29,'[1]TD-EPA'!$A$5:$H$36,5,0)</f>
        <v>1075542618</v>
      </c>
      <c r="E29" s="25">
        <f t="shared" si="9"/>
        <v>0.99980794129784289</v>
      </c>
      <c r="F29" s="23">
        <f>VLOOKUP(A29,'[1]TD-EPA'!$A$5:$H$36,6,0)</f>
        <v>1069474075</v>
      </c>
      <c r="G29" s="25">
        <f t="shared" si="10"/>
        <v>0.99416671668994228</v>
      </c>
      <c r="H29" s="23">
        <f>VLOOKUP(A29,'[1]TD-EPA'!$A$5:$H$36,4,0)</f>
        <v>1075749225</v>
      </c>
      <c r="I29" s="23">
        <f>VLOOKUP(A29,'[1]TD-EPA'!$A$5:$H$36,7,0)</f>
        <v>1069474075</v>
      </c>
      <c r="J29" s="23">
        <f t="shared" si="11"/>
        <v>0</v>
      </c>
      <c r="K29" s="25">
        <f t="shared" si="12"/>
        <v>0</v>
      </c>
      <c r="L29" s="23">
        <f t="shared" si="13"/>
        <v>206607</v>
      </c>
      <c r="M29" s="25">
        <f t="shared" si="16"/>
        <v>1.9205870215709429E-4</v>
      </c>
      <c r="N29" s="23">
        <f t="shared" si="14"/>
        <v>6275150</v>
      </c>
      <c r="O29" s="25">
        <f t="shared" si="15"/>
        <v>5.8332833100576947E-3</v>
      </c>
    </row>
    <row r="30" spans="1:15" ht="57" x14ac:dyDescent="0.25">
      <c r="A30" s="22" t="s">
        <v>40</v>
      </c>
      <c r="B30" s="23">
        <f>VLOOKUP(A30,'[1]TD-EPA'!$A$5:$H$36,2,0)</f>
        <v>2249711250</v>
      </c>
      <c r="C30" s="24">
        <f>VLOOKUP(A30,'[1]TD-EPA'!$A$5:$H$36,3,0)</f>
        <v>4749510890</v>
      </c>
      <c r="D30" s="24">
        <f>VLOOKUP(A30,'[1]TD-EPA'!$A$5:$H$36,5,0)</f>
        <v>4717824121</v>
      </c>
      <c r="E30" s="25">
        <f t="shared" si="9"/>
        <v>0.99332841428646557</v>
      </c>
      <c r="F30" s="23">
        <f>VLOOKUP(A30,'[1]TD-EPA'!$A$5:$H$36,6,0)</f>
        <v>4670198107</v>
      </c>
      <c r="G30" s="25">
        <f t="shared" si="10"/>
        <v>0.98330085247999088</v>
      </c>
      <c r="H30" s="23">
        <f>VLOOKUP(A30,'[1]TD-EPA'!$A$5:$H$36,4,0)</f>
        <v>4742678803</v>
      </c>
      <c r="I30" s="23">
        <f>VLOOKUP(A30,'[1]TD-EPA'!$A$5:$H$36,7,0)</f>
        <v>4464173794</v>
      </c>
      <c r="J30" s="23">
        <f t="shared" si="11"/>
        <v>6832087</v>
      </c>
      <c r="K30" s="25">
        <f t="shared" si="12"/>
        <v>1.4384822265351201E-3</v>
      </c>
      <c r="L30" s="23">
        <f t="shared" si="13"/>
        <v>31686769</v>
      </c>
      <c r="M30" s="25">
        <f t="shared" si="16"/>
        <v>6.6715857135343885E-3</v>
      </c>
      <c r="N30" s="23">
        <f t="shared" si="14"/>
        <v>79312783</v>
      </c>
      <c r="O30" s="25">
        <f t="shared" si="15"/>
        <v>1.6699147520009162E-2</v>
      </c>
    </row>
    <row r="31" spans="1:15" ht="71.25" x14ac:dyDescent="0.25">
      <c r="A31" s="22" t="s">
        <v>41</v>
      </c>
      <c r="B31" s="23">
        <f>VLOOKUP(A31,'[1]TD-EPA'!$A$5:$H$36,2,0)</f>
        <v>20812841917</v>
      </c>
      <c r="C31" s="24">
        <f>VLOOKUP(A31,'[1]TD-EPA'!$A$5:$H$36,3,0)</f>
        <v>20346695515</v>
      </c>
      <c r="D31" s="24">
        <f>VLOOKUP(A31,'[1]TD-EPA'!$A$5:$H$36,5,0)</f>
        <v>20231719163.91</v>
      </c>
      <c r="E31" s="25">
        <f t="shared" si="9"/>
        <v>0.99434913885622178</v>
      </c>
      <c r="F31" s="23">
        <f>VLOOKUP(A31,'[1]TD-EPA'!$A$5:$H$36,6,0)</f>
        <v>19732718774.290001</v>
      </c>
      <c r="G31" s="25">
        <f t="shared" si="10"/>
        <v>0.9698242527757216</v>
      </c>
      <c r="H31" s="23">
        <f>VLOOKUP(A31,'[1]TD-EPA'!$A$5:$H$36,4,0)</f>
        <v>20309762582.619999</v>
      </c>
      <c r="I31" s="23">
        <f>VLOOKUP(A31,'[1]TD-EPA'!$A$5:$H$36,7,0)</f>
        <v>17065089738.290001</v>
      </c>
      <c r="J31" s="23">
        <f t="shared" si="11"/>
        <v>36932932.380001068</v>
      </c>
      <c r="K31" s="25">
        <f t="shared" si="12"/>
        <v>1.8151808657466445E-3</v>
      </c>
      <c r="L31" s="23">
        <f t="shared" si="13"/>
        <v>114976351.09000015</v>
      </c>
      <c r="M31" s="25">
        <f t="shared" si="16"/>
        <v>5.6508611437782238E-3</v>
      </c>
      <c r="N31" s="23">
        <f t="shared" si="14"/>
        <v>613976740.70999908</v>
      </c>
      <c r="O31" s="25">
        <f t="shared" si="15"/>
        <v>3.0175747224278404E-2</v>
      </c>
    </row>
    <row r="32" spans="1:15" ht="85.5" x14ac:dyDescent="0.25">
      <c r="A32" s="22" t="s">
        <v>42</v>
      </c>
      <c r="B32" s="23">
        <f>VLOOKUP(A32,'[1]TD-EPA'!$A$5:$H$36,2,0)</f>
        <v>5885923000</v>
      </c>
      <c r="C32" s="24">
        <f>VLOOKUP(A32,'[1]TD-EPA'!$A$5:$H$36,3,0)</f>
        <v>5752567315</v>
      </c>
      <c r="D32" s="24">
        <f>VLOOKUP(A32,'[1]TD-EPA'!$A$5:$H$36,5,0)</f>
        <v>5718750331</v>
      </c>
      <c r="E32" s="25">
        <f t="shared" si="9"/>
        <v>0.99412141012034383</v>
      </c>
      <c r="F32" s="23">
        <f>VLOOKUP(A32,'[1]TD-EPA'!$A$5:$H$36,6,0)</f>
        <v>5614721109</v>
      </c>
      <c r="G32" s="25">
        <f t="shared" si="10"/>
        <v>0.97603744581300911</v>
      </c>
      <c r="H32" s="23">
        <f>VLOOKUP(A32,'[1]TD-EPA'!$A$5:$H$36,4,0)</f>
        <v>5752567315</v>
      </c>
      <c r="I32" s="23">
        <f>VLOOKUP(A32,'[1]TD-EPA'!$A$5:$H$36,7,0)</f>
        <v>5292741097</v>
      </c>
      <c r="J32" s="23">
        <f t="shared" si="11"/>
        <v>0</v>
      </c>
      <c r="K32" s="25">
        <f t="shared" si="12"/>
        <v>0</v>
      </c>
      <c r="L32" s="23">
        <f t="shared" si="13"/>
        <v>33816984</v>
      </c>
      <c r="M32" s="25">
        <f t="shared" si="16"/>
        <v>5.8785898796561934E-3</v>
      </c>
      <c r="N32" s="23">
        <f t="shared" si="14"/>
        <v>137846206</v>
      </c>
      <c r="O32" s="25">
        <f t="shared" si="15"/>
        <v>2.3962554186990857E-2</v>
      </c>
    </row>
    <row r="33" spans="1:15" ht="71.25" x14ac:dyDescent="0.25">
      <c r="A33" s="22" t="s">
        <v>43</v>
      </c>
      <c r="B33" s="23">
        <f>VLOOKUP(A33,'[1]TD-EPA'!$A$5:$H$36,2,0)</f>
        <v>4281545000</v>
      </c>
      <c r="C33" s="24">
        <f>VLOOKUP(A33,'[1]TD-EPA'!$A$5:$H$36,3,0)</f>
        <v>4257679470</v>
      </c>
      <c r="D33" s="24">
        <f>VLOOKUP(A33,'[1]TD-EPA'!$A$5:$H$36,5,0)</f>
        <v>4243186776</v>
      </c>
      <c r="E33" s="25">
        <f t="shared" si="9"/>
        <v>0.99659610496700912</v>
      </c>
      <c r="F33" s="23">
        <f>VLOOKUP(A33,'[1]TD-EPA'!$A$5:$H$36,6,0)</f>
        <v>4206509029</v>
      </c>
      <c r="G33" s="25">
        <f t="shared" si="10"/>
        <v>0.98798161266940088</v>
      </c>
      <c r="H33" s="23">
        <f>VLOOKUP(A33,'[1]TD-EPA'!$A$5:$H$36,4,0)</f>
        <v>4256868346</v>
      </c>
      <c r="I33" s="23">
        <f>VLOOKUP(A33,'[1]TD-EPA'!$A$5:$H$36,7,0)</f>
        <v>4159816036.25</v>
      </c>
      <c r="J33" s="23">
        <f t="shared" si="11"/>
        <v>811124</v>
      </c>
      <c r="K33" s="25">
        <f t="shared" si="12"/>
        <v>1.905084696288798E-4</v>
      </c>
      <c r="L33" s="23">
        <f t="shared" si="13"/>
        <v>14492694</v>
      </c>
      <c r="M33" s="25">
        <f t="shared" si="16"/>
        <v>3.4038950329908228E-3</v>
      </c>
      <c r="N33" s="23">
        <f t="shared" si="14"/>
        <v>51170441</v>
      </c>
      <c r="O33" s="25">
        <f t="shared" si="15"/>
        <v>1.2018387330599126E-2</v>
      </c>
    </row>
    <row r="34" spans="1:15" ht="42.75" x14ac:dyDescent="0.25">
      <c r="A34" s="22" t="s">
        <v>44</v>
      </c>
      <c r="B34" s="23">
        <f>VLOOKUP(A34,'[1]TD-EPA'!$A$5:$H$36,2,0)</f>
        <v>9161813320</v>
      </c>
      <c r="C34" s="24">
        <f>VLOOKUP(A34,'[1]TD-EPA'!$A$5:$H$36,3,0)</f>
        <v>8813678590</v>
      </c>
      <c r="D34" s="24">
        <f>VLOOKUP(A34,'[1]TD-EPA'!$A$5:$H$36,5,0)</f>
        <v>8806665682.75</v>
      </c>
      <c r="E34" s="25">
        <f t="shared" si="9"/>
        <v>0.99920431552178945</v>
      </c>
      <c r="F34" s="23">
        <f>VLOOKUP(A34,'[1]TD-EPA'!$A$5:$H$36,6,0)</f>
        <v>8667315197.75</v>
      </c>
      <c r="G34" s="25">
        <f t="shared" si="10"/>
        <v>0.98339360906397655</v>
      </c>
      <c r="H34" s="23">
        <f>VLOOKUP(A34,'[1]TD-EPA'!$A$5:$H$36,4,0)</f>
        <v>8813678590</v>
      </c>
      <c r="I34" s="23">
        <f>VLOOKUP(A34,'[1]TD-EPA'!$A$5:$H$36,7,0)</f>
        <v>8652192397.75</v>
      </c>
      <c r="J34" s="23">
        <f t="shared" si="11"/>
        <v>0</v>
      </c>
      <c r="K34" s="25">
        <f t="shared" si="12"/>
        <v>0</v>
      </c>
      <c r="L34" s="23">
        <f t="shared" si="13"/>
        <v>7012907.25</v>
      </c>
      <c r="M34" s="25">
        <f t="shared" si="16"/>
        <v>7.9568447821059011E-4</v>
      </c>
      <c r="N34" s="23">
        <f t="shared" si="14"/>
        <v>146363392.25</v>
      </c>
      <c r="O34" s="25">
        <f t="shared" si="15"/>
        <v>1.6606390936023455E-2</v>
      </c>
    </row>
    <row r="35" spans="1:15" ht="42.75" x14ac:dyDescent="0.25">
      <c r="A35" s="22" t="s">
        <v>45</v>
      </c>
      <c r="B35" s="23">
        <f>VLOOKUP(A35,'[1]TD-EPA'!$A$5:$H$36,2,0)</f>
        <v>21633000000</v>
      </c>
      <c r="C35" s="24">
        <f>VLOOKUP(A35,'[1]TD-EPA'!$A$5:$H$36,3,0)</f>
        <v>21138260674</v>
      </c>
      <c r="D35" s="24">
        <f>VLOOKUP(A35,'[1]TD-EPA'!$A$5:$H$36,5,0)</f>
        <v>20781284468.330002</v>
      </c>
      <c r="E35" s="25">
        <f t="shared" si="9"/>
        <v>0.98311231888113304</v>
      </c>
      <c r="F35" s="23">
        <f>VLOOKUP(A35,'[1]TD-EPA'!$A$5:$H$36,6,0)</f>
        <v>20111164566.23</v>
      </c>
      <c r="G35" s="25">
        <f t="shared" si="10"/>
        <v>0.95141056666817791</v>
      </c>
      <c r="H35" s="23">
        <f>VLOOKUP(A35,'[1]TD-EPA'!$A$5:$H$36,4,0)</f>
        <v>21135701700</v>
      </c>
      <c r="I35" s="23">
        <f>VLOOKUP(A35,'[1]TD-EPA'!$A$5:$H$36,7,0)</f>
        <v>19351295940.330002</v>
      </c>
      <c r="J35" s="23">
        <f t="shared" si="11"/>
        <v>2558974</v>
      </c>
      <c r="K35" s="25">
        <f t="shared" si="12"/>
        <v>1.2105887231996957E-4</v>
      </c>
      <c r="L35" s="23">
        <f t="shared" si="13"/>
        <v>356976205.66999817</v>
      </c>
      <c r="M35" s="25">
        <f t="shared" si="16"/>
        <v>1.6887681118866977E-2</v>
      </c>
      <c r="N35" s="23">
        <f t="shared" si="14"/>
        <v>1027096107.7700005</v>
      </c>
      <c r="O35" s="25">
        <f t="shared" si="15"/>
        <v>4.8589433331822127E-2</v>
      </c>
    </row>
    <row r="36" spans="1:15" ht="57" x14ac:dyDescent="0.25">
      <c r="A36" s="22" t="s">
        <v>46</v>
      </c>
      <c r="B36" s="23">
        <f>VLOOKUP(A36,'[1]TD-EPA'!$A$5:$H$36,2,0)</f>
        <v>2988390000</v>
      </c>
      <c r="C36" s="24">
        <f>VLOOKUP(A36,'[1]TD-EPA'!$A$5:$H$36,3,0)</f>
        <v>2959006251</v>
      </c>
      <c r="D36" s="24">
        <f>VLOOKUP(A36,'[1]TD-EPA'!$A$5:$H$36,5,0)</f>
        <v>2910096237</v>
      </c>
      <c r="E36" s="25">
        <f t="shared" si="9"/>
        <v>0.98347079733830545</v>
      </c>
      <c r="F36" s="23">
        <f>VLOOKUP(A36,'[1]TD-EPA'!$A$5:$H$36,6,0)</f>
        <v>2909031039</v>
      </c>
      <c r="G36" s="25">
        <f t="shared" si="10"/>
        <v>0.98311081229277197</v>
      </c>
      <c r="H36" s="23">
        <f>VLOOKUP(A36,'[1]TD-EPA'!$A$5:$H$36,4,0)</f>
        <v>2955591851</v>
      </c>
      <c r="I36" s="23">
        <f>VLOOKUP(A36,'[1]TD-EPA'!$A$5:$H$36,7,0)</f>
        <v>2858838443</v>
      </c>
      <c r="J36" s="23">
        <f t="shared" si="11"/>
        <v>3414400</v>
      </c>
      <c r="K36" s="25">
        <f t="shared" si="12"/>
        <v>1.1539009080653679E-3</v>
      </c>
      <c r="L36" s="23">
        <f t="shared" si="13"/>
        <v>48910014</v>
      </c>
      <c r="M36" s="25">
        <f t="shared" si="16"/>
        <v>1.6529202661694546E-2</v>
      </c>
      <c r="N36" s="23">
        <f t="shared" si="14"/>
        <v>49975212</v>
      </c>
      <c r="O36" s="25">
        <f t="shared" si="15"/>
        <v>1.6889187707227998E-2</v>
      </c>
    </row>
    <row r="37" spans="1:15" ht="57" x14ac:dyDescent="0.25">
      <c r="A37" s="22" t="s">
        <v>47</v>
      </c>
      <c r="B37" s="23">
        <f>VLOOKUP(A37,'[1]TD-EPA'!$A$5:$H$36,2,0)</f>
        <v>891000000</v>
      </c>
      <c r="C37" s="24">
        <f>VLOOKUP(A37,'[1]TD-EPA'!$A$5:$H$36,3,0)</f>
        <v>888039221</v>
      </c>
      <c r="D37" s="24">
        <f>VLOOKUP(A37,'[1]TD-EPA'!$A$5:$H$36,5,0)</f>
        <v>887437521</v>
      </c>
      <c r="E37" s="25">
        <f t="shared" si="9"/>
        <v>0.9993224398362468</v>
      </c>
      <c r="F37" s="23">
        <f>VLOOKUP(A37,'[1]TD-EPA'!$A$5:$H$36,6,0)</f>
        <v>876769750</v>
      </c>
      <c r="G37" s="25">
        <f t="shared" si="10"/>
        <v>0.98730971478116736</v>
      </c>
      <c r="H37" s="23">
        <f>VLOOKUP(A37,'[1]TD-EPA'!$A$5:$H$36,4,0)</f>
        <v>888039221</v>
      </c>
      <c r="I37" s="23">
        <f>VLOOKUP(A37,'[1]TD-EPA'!$A$5:$H$36,7,0)</f>
        <v>728362750</v>
      </c>
      <c r="J37" s="23">
        <f t="shared" si="11"/>
        <v>0</v>
      </c>
      <c r="K37" s="25">
        <f t="shared" si="12"/>
        <v>0</v>
      </c>
      <c r="L37" s="23">
        <f t="shared" si="13"/>
        <v>601700</v>
      </c>
      <c r="M37" s="25">
        <f t="shared" si="16"/>
        <v>6.7756016375317282E-4</v>
      </c>
      <c r="N37" s="23">
        <f t="shared" si="14"/>
        <v>11269471</v>
      </c>
      <c r="O37" s="25">
        <f t="shared" si="15"/>
        <v>1.2690285218832694E-2</v>
      </c>
    </row>
    <row r="38" spans="1:15" ht="42.75" x14ac:dyDescent="0.25">
      <c r="A38" s="22" t="s">
        <v>48</v>
      </c>
      <c r="B38" s="23">
        <f>VLOOKUP(A38,'[1]TD-EPA'!$A$5:$H$36,2,0)</f>
        <v>17862588833</v>
      </c>
      <c r="C38" s="24">
        <f>VLOOKUP(A38,'[1]TD-EPA'!$A$5:$H$36,3,0)</f>
        <v>17814883406</v>
      </c>
      <c r="D38" s="24">
        <f>VLOOKUP(A38,'[1]TD-EPA'!$A$5:$H$36,5,0)</f>
        <v>17760445647.27</v>
      </c>
      <c r="E38" s="25">
        <f t="shared" si="9"/>
        <v>0.99694425399878484</v>
      </c>
      <c r="F38" s="23">
        <f>VLOOKUP(A38,'[1]TD-EPA'!$A$5:$H$36,6,0)</f>
        <v>17733819550.099998</v>
      </c>
      <c r="G38" s="25">
        <f t="shared" si="10"/>
        <v>0.99544965554628895</v>
      </c>
      <c r="H38" s="23">
        <f>VLOOKUP(A38,'[1]TD-EPA'!$A$5:$H$36,4,0)</f>
        <v>17814883405.970001</v>
      </c>
      <c r="I38" s="23">
        <f>VLOOKUP(A38,'[1]TD-EPA'!$A$5:$H$36,7,0)</f>
        <v>15526351171.450001</v>
      </c>
      <c r="J38" s="23">
        <f t="shared" si="11"/>
        <v>2.9998779296875E-2</v>
      </c>
      <c r="K38" s="25">
        <f t="shared" si="12"/>
        <v>1.6839166787233365E-12</v>
      </c>
      <c r="L38" s="23">
        <f t="shared" si="13"/>
        <v>54437758.729999542</v>
      </c>
      <c r="M38" s="25">
        <f t="shared" si="16"/>
        <v>3.0557460012152009E-3</v>
      </c>
      <c r="N38" s="23">
        <f t="shared" si="14"/>
        <v>81063855.900001526</v>
      </c>
      <c r="O38" s="25">
        <f t="shared" si="15"/>
        <v>4.5503444537110726E-3</v>
      </c>
    </row>
    <row r="39" spans="1:15" s="18" customFormat="1" ht="15.75" x14ac:dyDescent="0.25">
      <c r="A39" s="26" t="s">
        <v>49</v>
      </c>
      <c r="B39" s="27">
        <f>B8+B27</f>
        <v>157439696653</v>
      </c>
      <c r="C39" s="27">
        <f>C8+C27</f>
        <v>158720342943</v>
      </c>
      <c r="D39" s="27">
        <f>D8+D27</f>
        <v>155574393716.32001</v>
      </c>
      <c r="E39" s="17">
        <f t="shared" si="9"/>
        <v>0.98017929417018856</v>
      </c>
      <c r="F39" s="27">
        <f>F8+F27</f>
        <v>153218534466.76999</v>
      </c>
      <c r="G39" s="17">
        <f t="shared" si="10"/>
        <v>0.9653364630253739</v>
      </c>
      <c r="H39" s="27">
        <f>H8+H27</f>
        <v>156742673921.72</v>
      </c>
      <c r="I39" s="27">
        <f>I8+I27</f>
        <v>146419845616.82001</v>
      </c>
      <c r="J39" s="27">
        <f>J8+J27</f>
        <v>1977669021.2800007</v>
      </c>
      <c r="K39" s="17">
        <f t="shared" si="12"/>
        <v>1.2460085359002945E-2</v>
      </c>
      <c r="L39" s="27">
        <f>L8+L27</f>
        <v>3145949226.6799984</v>
      </c>
      <c r="M39" s="17">
        <f t="shared" si="16"/>
        <v>1.9820705829811484E-2</v>
      </c>
      <c r="N39" s="27">
        <f>N8+N27</f>
        <v>5501808476.2300014</v>
      </c>
      <c r="O39" s="17">
        <f t="shared" si="15"/>
        <v>3.4663536974626014E-2</v>
      </c>
    </row>
    <row r="40" spans="1:15" s="28" customFormat="1" x14ac:dyDescent="0.25">
      <c r="B40" s="29">
        <f>B39-[2]REP_EPG034_EjecucionPresupuesta!P32</f>
        <v>16944813653</v>
      </c>
      <c r="C40" s="30">
        <f>C39-[2]REP_EPG034_EjecucionPresupuesta!S32</f>
        <v>18225459943</v>
      </c>
      <c r="D40" s="30">
        <f>D39-[2]REP_EPG034_EjecucionPresupuesta!W32</f>
        <v>102890678521.77</v>
      </c>
      <c r="E40" s="31">
        <f>D39/C39</f>
        <v>0.98017929417018856</v>
      </c>
      <c r="F40" s="29">
        <f>F39-[2]REP_EPG034_EjecucionPresupuesta!X32</f>
        <v>148297284227.56998</v>
      </c>
      <c r="G40" s="31">
        <f>F39/C39</f>
        <v>0.9653364630253739</v>
      </c>
      <c r="H40" s="29">
        <f>H39-[2]REP_EPG034_EjecucionPresupuesta!U32</f>
        <v>47731120487.639999</v>
      </c>
      <c r="I40" s="29">
        <f>I39-[2]REP_EPG034_EjecucionPresupuesta!Z32</f>
        <v>142147472575.36002</v>
      </c>
      <c r="J40" s="29">
        <f>C39-(H39+J39)</f>
        <v>0</v>
      </c>
      <c r="K40" s="31">
        <f>J39/C39</f>
        <v>1.2460085359002945E-2</v>
      </c>
      <c r="L40" s="29">
        <f>C39-(D39+L39)</f>
        <v>0</v>
      </c>
      <c r="M40" s="31">
        <f>L39/C39</f>
        <v>1.9820705829811484E-2</v>
      </c>
      <c r="N40" s="29">
        <f>C39-(F39+N39)</f>
        <v>0</v>
      </c>
      <c r="O40" s="31">
        <f>N39/C39</f>
        <v>3.4663536974626014E-2</v>
      </c>
    </row>
    <row r="41" spans="1:15" x14ac:dyDescent="0.25">
      <c r="F41" s="3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2018-08-09T12:46:30Z</dcterms:created>
  <dcterms:modified xsi:type="dcterms:W3CDTF">2018-08-09T12:46:49Z</dcterms:modified>
</cp:coreProperties>
</file>