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bookViews>
    <workbookView xWindow="0" yWindow="0" windowWidth="20490" windowHeight="775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 r="F40" i="1" s="1"/>
  <c r="A39" i="1"/>
  <c r="F39" i="1" s="1"/>
  <c r="A38" i="1"/>
  <c r="I38" i="1" s="1"/>
  <c r="B37" i="1"/>
  <c r="A37" i="1"/>
  <c r="I37" i="1" s="1"/>
  <c r="A36" i="1"/>
  <c r="I36" i="1" s="1"/>
  <c r="B35" i="1"/>
  <c r="A35" i="1"/>
  <c r="C35" i="1" s="1"/>
  <c r="A34" i="1"/>
  <c r="C33" i="1"/>
  <c r="B33" i="1"/>
  <c r="A33" i="1"/>
  <c r="I33" i="1" s="1"/>
  <c r="A32" i="1"/>
  <c r="F32" i="1" s="1"/>
  <c r="A31" i="1"/>
  <c r="C31" i="1" s="1"/>
  <c r="A30" i="1"/>
  <c r="I30" i="1" s="1"/>
  <c r="B29" i="1"/>
  <c r="A29" i="1"/>
  <c r="I29" i="1" s="1"/>
  <c r="A27" i="1"/>
  <c r="C27" i="1" s="1"/>
  <c r="A26" i="1"/>
  <c r="I26" i="1" s="1"/>
  <c r="F25" i="1"/>
  <c r="A25" i="1"/>
  <c r="A24" i="1"/>
  <c r="F24" i="1" s="1"/>
  <c r="I23" i="1"/>
  <c r="D23" i="1"/>
  <c r="A23" i="1"/>
  <c r="A22" i="1"/>
  <c r="I22" i="1" s="1"/>
  <c r="F21" i="1"/>
  <c r="G21" i="1" s="1"/>
  <c r="C21" i="1"/>
  <c r="A21" i="1"/>
  <c r="H20" i="1"/>
  <c r="J20" i="1" s="1"/>
  <c r="K20" i="1" s="1"/>
  <c r="A20" i="1"/>
  <c r="C20" i="1" s="1"/>
  <c r="I19" i="1"/>
  <c r="A19" i="1"/>
  <c r="D19" i="1" s="1"/>
  <c r="A18" i="1"/>
  <c r="I18" i="1" s="1"/>
  <c r="A16" i="1"/>
  <c r="C16" i="1" s="1"/>
  <c r="A15" i="1"/>
  <c r="I15" i="1" s="1"/>
  <c r="A13" i="1"/>
  <c r="C13" i="1" s="1"/>
  <c r="H12" i="1"/>
  <c r="C12" i="1"/>
  <c r="A12" i="1"/>
  <c r="A11" i="1"/>
  <c r="I11" i="1" s="1"/>
  <c r="A10" i="1"/>
  <c r="I10" i="1" s="1"/>
  <c r="B4" i="1"/>
  <c r="B10" i="1" l="1"/>
  <c r="B11" i="1"/>
  <c r="I12" i="1"/>
  <c r="D12" i="1"/>
  <c r="D13" i="1"/>
  <c r="E13" i="1" s="1"/>
  <c r="B16" i="1"/>
  <c r="D22" i="1"/>
  <c r="D26" i="1"/>
  <c r="C29" i="1"/>
  <c r="H33" i="1"/>
  <c r="D35" i="1"/>
  <c r="E35" i="1" s="1"/>
  <c r="C37" i="1"/>
  <c r="C10" i="1"/>
  <c r="C11" i="1"/>
  <c r="I13" i="1"/>
  <c r="D16" i="1"/>
  <c r="E16" i="1" s="1"/>
  <c r="H29" i="1"/>
  <c r="H37" i="1"/>
  <c r="H11" i="1"/>
  <c r="D11" i="1"/>
  <c r="E11" i="1" s="1"/>
  <c r="I16" i="1"/>
  <c r="I9" i="1"/>
  <c r="F22" i="1"/>
  <c r="J33" i="1"/>
  <c r="K33" i="1" s="1"/>
  <c r="C36" i="1"/>
  <c r="F11" i="1"/>
  <c r="G11" i="1" s="1"/>
  <c r="I14" i="1"/>
  <c r="C18" i="1"/>
  <c r="C19" i="1"/>
  <c r="B20" i="1"/>
  <c r="B22" i="1"/>
  <c r="H22" i="1"/>
  <c r="B26" i="1"/>
  <c r="H26" i="1"/>
  <c r="H27" i="1"/>
  <c r="D29" i="1"/>
  <c r="D30" i="1"/>
  <c r="D33" i="1"/>
  <c r="L33" i="1" s="1"/>
  <c r="M33" i="1" s="1"/>
  <c r="H35" i="1"/>
  <c r="D37" i="1"/>
  <c r="D38" i="1"/>
  <c r="B40" i="1"/>
  <c r="I20" i="1"/>
  <c r="F26" i="1"/>
  <c r="H16" i="1"/>
  <c r="J16" i="1" s="1"/>
  <c r="K16" i="1" s="1"/>
  <c r="H18" i="1"/>
  <c r="D20" i="1"/>
  <c r="E20" i="1" s="1"/>
  <c r="C22" i="1"/>
  <c r="L22" i="1" s="1"/>
  <c r="M22" i="1" s="1"/>
  <c r="C26" i="1"/>
  <c r="F29" i="1"/>
  <c r="G29" i="1" s="1"/>
  <c r="F33" i="1"/>
  <c r="G33" i="1" s="1"/>
  <c r="L35" i="1"/>
  <c r="M35" i="1" s="1"/>
  <c r="I35" i="1"/>
  <c r="F37" i="1"/>
  <c r="H38" i="1"/>
  <c r="C40" i="1"/>
  <c r="G40" i="1" s="1"/>
  <c r="J12" i="1"/>
  <c r="K12" i="1" s="1"/>
  <c r="L13" i="1"/>
  <c r="M13" i="1" s="1"/>
  <c r="H25" i="1"/>
  <c r="D25" i="1"/>
  <c r="I25" i="1"/>
  <c r="C25" i="1"/>
  <c r="G25" i="1" s="1"/>
  <c r="H10" i="1"/>
  <c r="J10" i="1" s="1"/>
  <c r="D10" i="1"/>
  <c r="L10" i="1" s="1"/>
  <c r="F10" i="1"/>
  <c r="F12" i="1"/>
  <c r="G12" i="1" s="1"/>
  <c r="B12" i="1"/>
  <c r="B9" i="1" s="1"/>
  <c r="L12" i="1"/>
  <c r="M12" i="1" s="1"/>
  <c r="B13" i="1"/>
  <c r="H13" i="1"/>
  <c r="J13" i="1" s="1"/>
  <c r="K13" i="1" s="1"/>
  <c r="F16" i="1"/>
  <c r="D18" i="1"/>
  <c r="L18" i="1" s="1"/>
  <c r="F19" i="1"/>
  <c r="B19" i="1"/>
  <c r="H19" i="1"/>
  <c r="B25" i="1"/>
  <c r="L29" i="1"/>
  <c r="J29" i="1"/>
  <c r="N29" i="1"/>
  <c r="H32" i="1"/>
  <c r="D32" i="1"/>
  <c r="I32" i="1"/>
  <c r="C32" i="1"/>
  <c r="G32" i="1" s="1"/>
  <c r="B32" i="1"/>
  <c r="C9" i="1"/>
  <c r="F15" i="1"/>
  <c r="B15" i="1"/>
  <c r="B14" i="1" s="1"/>
  <c r="N21" i="1"/>
  <c r="O21" i="1" s="1"/>
  <c r="N10" i="1"/>
  <c r="C15" i="1"/>
  <c r="H15" i="1"/>
  <c r="H14" i="1" s="1"/>
  <c r="F18" i="1"/>
  <c r="N18" i="1" s="1"/>
  <c r="B18" i="1"/>
  <c r="E19" i="1"/>
  <c r="L19" i="1"/>
  <c r="M19" i="1" s="1"/>
  <c r="H21" i="1"/>
  <c r="J21" i="1" s="1"/>
  <c r="K21" i="1" s="1"/>
  <c r="D21" i="1"/>
  <c r="E21" i="1" s="1"/>
  <c r="B21" i="1"/>
  <c r="I21" i="1"/>
  <c r="C24" i="1"/>
  <c r="G24" i="1" s="1"/>
  <c r="I24" i="1"/>
  <c r="D24" i="1"/>
  <c r="H24" i="1"/>
  <c r="B24" i="1"/>
  <c r="F27" i="1"/>
  <c r="G27" i="1" s="1"/>
  <c r="B27" i="1"/>
  <c r="I27" i="1"/>
  <c r="D27" i="1"/>
  <c r="E27" i="1" s="1"/>
  <c r="E12" i="1"/>
  <c r="F13" i="1"/>
  <c r="D15" i="1"/>
  <c r="G22" i="1"/>
  <c r="J27" i="1"/>
  <c r="K27" i="1" s="1"/>
  <c r="F34" i="1"/>
  <c r="B34" i="1"/>
  <c r="N37" i="1"/>
  <c r="O37" i="1" s="1"/>
  <c r="J37" i="1"/>
  <c r="K37" i="1" s="1"/>
  <c r="E29" i="1"/>
  <c r="F31" i="1"/>
  <c r="G31" i="1" s="1"/>
  <c r="C34" i="1"/>
  <c r="H34" i="1"/>
  <c r="F23" i="1"/>
  <c r="B23" i="1"/>
  <c r="N26" i="1"/>
  <c r="O26" i="1" s="1"/>
  <c r="F30" i="1"/>
  <c r="B30" i="1"/>
  <c r="B31" i="1"/>
  <c r="H31" i="1"/>
  <c r="J31" i="1" s="1"/>
  <c r="K31" i="1" s="1"/>
  <c r="N33" i="1"/>
  <c r="O33" i="1" s="1"/>
  <c r="D34" i="1"/>
  <c r="I34" i="1"/>
  <c r="J35" i="1"/>
  <c r="K35" i="1" s="1"/>
  <c r="H36" i="1"/>
  <c r="J36" i="1" s="1"/>
  <c r="K36" i="1" s="1"/>
  <c r="D36" i="1"/>
  <c r="E36" i="1" s="1"/>
  <c r="F36" i="1"/>
  <c r="G36" i="1" s="1"/>
  <c r="L37" i="1"/>
  <c r="M37" i="1" s="1"/>
  <c r="F20" i="1"/>
  <c r="C23" i="1"/>
  <c r="E23" i="1" s="1"/>
  <c r="H23" i="1"/>
  <c r="E26" i="1"/>
  <c r="C30" i="1"/>
  <c r="E30" i="1" s="1"/>
  <c r="H30" i="1"/>
  <c r="D31" i="1"/>
  <c r="E31" i="1" s="1"/>
  <c r="I31" i="1"/>
  <c r="F35" i="1"/>
  <c r="B36" i="1"/>
  <c r="G37" i="1"/>
  <c r="B38" i="1"/>
  <c r="F38" i="1"/>
  <c r="C39" i="1"/>
  <c r="D40" i="1"/>
  <c r="L40" i="1" s="1"/>
  <c r="M40" i="1" s="1"/>
  <c r="H40" i="1"/>
  <c r="C38" i="1"/>
  <c r="D39" i="1"/>
  <c r="H39" i="1"/>
  <c r="I40" i="1"/>
  <c r="I39" i="1"/>
  <c r="B39" i="1"/>
  <c r="L16" i="1" l="1"/>
  <c r="M16" i="1" s="1"/>
  <c r="L11" i="1"/>
  <c r="M11" i="1" s="1"/>
  <c r="G26" i="1"/>
  <c r="E37" i="1"/>
  <c r="J11" i="1"/>
  <c r="K11" i="1" s="1"/>
  <c r="I17" i="1"/>
  <c r="I8" i="1" s="1"/>
  <c r="J40" i="1"/>
  <c r="K40" i="1" s="1"/>
  <c r="N22" i="1"/>
  <c r="O22" i="1" s="1"/>
  <c r="I28" i="1"/>
  <c r="G38" i="1"/>
  <c r="H17" i="1"/>
  <c r="H28" i="1"/>
  <c r="E34" i="1"/>
  <c r="E39" i="1"/>
  <c r="E40" i="1"/>
  <c r="N40" i="1"/>
  <c r="O40" i="1" s="1"/>
  <c r="E33" i="1"/>
  <c r="E24" i="1"/>
  <c r="E22" i="1"/>
  <c r="N11" i="1"/>
  <c r="O11" i="1" s="1"/>
  <c r="J22" i="1"/>
  <c r="K22" i="1" s="1"/>
  <c r="E32" i="1"/>
  <c r="G19" i="1"/>
  <c r="J18" i="1"/>
  <c r="K18" i="1" s="1"/>
  <c r="J26" i="1"/>
  <c r="K26" i="1" s="1"/>
  <c r="L26" i="1"/>
  <c r="M26" i="1" s="1"/>
  <c r="L20" i="1"/>
  <c r="M20" i="1" s="1"/>
  <c r="O18" i="1"/>
  <c r="N38" i="1"/>
  <c r="O38" i="1" s="1"/>
  <c r="J38" i="1"/>
  <c r="K38" i="1" s="1"/>
  <c r="L38" i="1"/>
  <c r="M38" i="1" s="1"/>
  <c r="N39" i="1"/>
  <c r="O39" i="1" s="1"/>
  <c r="J39" i="1"/>
  <c r="K39" i="1" s="1"/>
  <c r="L39" i="1"/>
  <c r="M39" i="1" s="1"/>
  <c r="N27" i="1"/>
  <c r="O27" i="1" s="1"/>
  <c r="M18" i="1"/>
  <c r="N15" i="1"/>
  <c r="J15" i="1"/>
  <c r="C14" i="1"/>
  <c r="L15" i="1"/>
  <c r="L32" i="1"/>
  <c r="M32" i="1" s="1"/>
  <c r="J32" i="1"/>
  <c r="K32" i="1" s="1"/>
  <c r="N32" i="1"/>
  <c r="O32" i="1" s="1"/>
  <c r="O29" i="1"/>
  <c r="C17" i="1"/>
  <c r="D9" i="1"/>
  <c r="E10" i="1"/>
  <c r="E25" i="1"/>
  <c r="D28" i="1"/>
  <c r="G34" i="1"/>
  <c r="K10" i="1"/>
  <c r="J9" i="1"/>
  <c r="B17" i="1"/>
  <c r="B8" i="1" s="1"/>
  <c r="N31" i="1"/>
  <c r="O31" i="1" s="1"/>
  <c r="G15" i="1"/>
  <c r="F14" i="1"/>
  <c r="G14" i="1" s="1"/>
  <c r="K29" i="1"/>
  <c r="G16" i="1"/>
  <c r="N16" i="1"/>
  <c r="O16" i="1" s="1"/>
  <c r="H9" i="1"/>
  <c r="H8" i="1" s="1"/>
  <c r="H41" i="1" s="1"/>
  <c r="H42" i="1" s="1"/>
  <c r="N12" i="1"/>
  <c r="O12" i="1" s="1"/>
  <c r="N23" i="1"/>
  <c r="O23" i="1" s="1"/>
  <c r="J23" i="1"/>
  <c r="K23" i="1" s="1"/>
  <c r="L23" i="1"/>
  <c r="M23" i="1" s="1"/>
  <c r="B28" i="1"/>
  <c r="G23" i="1"/>
  <c r="N34" i="1"/>
  <c r="O34" i="1" s="1"/>
  <c r="J34" i="1"/>
  <c r="K34" i="1" s="1"/>
  <c r="L34" i="1"/>
  <c r="M34" i="1" s="1"/>
  <c r="N36" i="1"/>
  <c r="O36" i="1" s="1"/>
  <c r="E15" i="1"/>
  <c r="D14" i="1"/>
  <c r="E14" i="1" s="1"/>
  <c r="G18" i="1"/>
  <c r="F17" i="1"/>
  <c r="G17" i="1" s="1"/>
  <c r="O10" i="1"/>
  <c r="C8" i="1"/>
  <c r="M29" i="1"/>
  <c r="L25" i="1"/>
  <c r="M25" i="1" s="1"/>
  <c r="J25" i="1"/>
  <c r="K25" i="1" s="1"/>
  <c r="N25" i="1"/>
  <c r="O25" i="1" s="1"/>
  <c r="J19" i="1"/>
  <c r="L27" i="1"/>
  <c r="M27" i="1" s="1"/>
  <c r="G35" i="1"/>
  <c r="N35" i="1"/>
  <c r="O35" i="1" s="1"/>
  <c r="N30" i="1"/>
  <c r="O30" i="1" s="1"/>
  <c r="J30" i="1"/>
  <c r="K30" i="1" s="1"/>
  <c r="L30" i="1"/>
  <c r="M30" i="1" s="1"/>
  <c r="C28" i="1"/>
  <c r="G20" i="1"/>
  <c r="N20" i="1"/>
  <c r="O20" i="1" s="1"/>
  <c r="G30" i="1"/>
  <c r="F28" i="1"/>
  <c r="G28" i="1" s="1"/>
  <c r="E38" i="1"/>
  <c r="L31" i="1"/>
  <c r="M31" i="1" s="1"/>
  <c r="G39" i="1"/>
  <c r="L36" i="1"/>
  <c r="M36" i="1" s="1"/>
  <c r="G13" i="1"/>
  <c r="N13" i="1"/>
  <c r="O13" i="1" s="1"/>
  <c r="N24" i="1"/>
  <c r="O24" i="1" s="1"/>
  <c r="L24" i="1"/>
  <c r="M24" i="1" s="1"/>
  <c r="J24" i="1"/>
  <c r="K24" i="1" s="1"/>
  <c r="M10" i="1"/>
  <c r="L9" i="1"/>
  <c r="E18" i="1"/>
  <c r="D17" i="1"/>
  <c r="E17" i="1" s="1"/>
  <c r="G10" i="1"/>
  <c r="F9" i="1"/>
  <c r="L21" i="1"/>
  <c r="M21" i="1" s="1"/>
  <c r="N19" i="1"/>
  <c r="O19" i="1" s="1"/>
  <c r="I41" i="1" l="1"/>
  <c r="I42" i="1" s="1"/>
  <c r="B41" i="1"/>
  <c r="B42" i="1" s="1"/>
  <c r="F8" i="1"/>
  <c r="G9" i="1"/>
  <c r="M9" i="1"/>
  <c r="C41" i="1"/>
  <c r="J28" i="1"/>
  <c r="K28" i="1" s="1"/>
  <c r="D8" i="1"/>
  <c r="E9" i="1"/>
  <c r="N9" i="1"/>
  <c r="E28" i="1"/>
  <c r="K15" i="1"/>
  <c r="J14" i="1"/>
  <c r="K14" i="1" s="1"/>
  <c r="N17" i="1"/>
  <c r="O17" i="1" s="1"/>
  <c r="K19" i="1"/>
  <c r="J17" i="1"/>
  <c r="K17" i="1" s="1"/>
  <c r="L28" i="1"/>
  <c r="M28" i="1" s="1"/>
  <c r="K9" i="1"/>
  <c r="N28" i="1"/>
  <c r="O28" i="1" s="1"/>
  <c r="O15" i="1"/>
  <c r="N14" i="1"/>
  <c r="O14" i="1" s="1"/>
  <c r="M15" i="1"/>
  <c r="L14" i="1"/>
  <c r="M14" i="1" s="1"/>
  <c r="L17" i="1"/>
  <c r="M17" i="1" s="1"/>
  <c r="L8" i="1" l="1"/>
  <c r="D41" i="1"/>
  <c r="E8" i="1"/>
  <c r="J8" i="1"/>
  <c r="O9" i="1"/>
  <c r="N8" i="1"/>
  <c r="C42" i="1"/>
  <c r="F41" i="1"/>
  <c r="G8" i="1"/>
  <c r="J41" i="1" l="1"/>
  <c r="K8" i="1"/>
  <c r="G42" i="1"/>
  <c r="F42" i="1"/>
  <c r="G41" i="1"/>
  <c r="N41" i="1"/>
  <c r="O8" i="1"/>
  <c r="E41" i="1"/>
  <c r="E42" i="1"/>
  <c r="D42" i="1"/>
  <c r="L41" i="1"/>
  <c r="M8" i="1"/>
  <c r="M41" i="1" l="1"/>
  <c r="M42" i="1"/>
  <c r="L42" i="1"/>
  <c r="O42" i="1"/>
  <c r="O41" i="1"/>
  <c r="K42" i="1"/>
  <c r="K41" i="1"/>
  <c r="J42" i="1"/>
  <c r="N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<sst xmlns="http://schemas.openxmlformats.org/spreadsheetml/2006/main" count="66" uniqueCount="38">
  <si>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</si>
  <si>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</si>
  <si>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</si>
  <si>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</si>
  <si>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</si>
  <si>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</si>
  <si>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</si>
  <si>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</si>
  <si>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</si>
  <si>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</si>
  <si>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</si>
  <si>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</si>
  <si>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</si>
  <si>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</si>
  <si>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</si>
  <si>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</si>
  <si>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</si>
  <si>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</si>
  <si>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</si>
  <si>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</si>
  <si>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</si>
  <si>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</si>
  <si>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</si>
  <si>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</si>
  <si>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</si>
  <si>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ABRIL - 2020</t>
  </si>
  <si>
    <t>COMPROMISOS</t>
  </si>
  <si>
    <t>SIIF NACIÓN</t>
  </si>
  <si>
    <t>META MINCIT</t>
  </si>
  <si>
    <t>AVANCE META</t>
  </si>
  <si>
    <t>APROP. INICIAL</t>
  </si>
  <si>
    <t>APROP. VIGENTE</t>
  </si>
  <si>
    <t>$</t>
  </si>
  <si>
    <t>%</t>
  </si>
  <si>
    <t>POR EJECUTAR $</t>
  </si>
  <si>
    <t>Inversión</t>
  </si>
  <si>
    <t>OBLIGACIONES</t>
  </si>
  <si>
    <t>CUMPLIDO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</si>
</sst>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97">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5"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10" xfId="1" applyFont="1" applyFill="1" applyBorder="1"/>
    <xf numFmtId="167" fontId="21" fillId="0" borderId="10" xfId="5" applyFont="1" applyBorder="1"/>
    <xf numFmtId="10" fontId="21" fillId="0" borderId="10" xfId="3" applyNumberFormat="1" applyFont="1" applyBorder="1"/>
    <xf numFmtId="0" fontId="19" fillId="8" borderId="5" xfId="1" applyFont="1" applyFill="1" applyBorder="1"/>
    <xf numFmtId="167" fontId="19" fillId="0" borderId="5" xfId="5" applyFont="1" applyBorder="1"/>
    <xf numFmtId="10" fontId="19" fillId="0" borderId="5" xfId="3" applyNumberFormat="1" applyFont="1" applyBorder="1"/>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5" xfId="5" applyFont="1" applyFill="1" applyBorder="1"/>
    <xf numFmtId="10" fontId="17" fillId="3" borderId="5" xfId="3" applyNumberFormat="1" applyFont="1" applyFill="1" applyBorder="1"/>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3" fillId="2" borderId="0" xfId="1" applyFont="1" applyFill="1" applyBorder="1" applyAlignment="1">
      <alignment horizontal="right"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right" vertical="center"/>
    </xf>
    <xf numFmtId="10" fontId="19" fillId="0" borderId="9" xfId="3" applyNumberFormat="1" applyFont="1" applyBorder="1" applyAlignment="1">
      <alignment horizontal="right" vertical="center"/>
    </xf>
    <xf numFmtId="10" fontId="19" fillId="0" borderId="6" xfId="3" applyNumberFormat="1" applyFont="1" applyBorder="1" applyAlignment="1">
      <alignment horizontal="right"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right" vertical="center"/>
    </xf>
    <xf numFmtId="167" fontId="19" fillId="0" borderId="9" xfId="5" applyFont="1" applyBorder="1" applyAlignment="1">
      <alignment horizontal="right" vertical="center"/>
    </xf>
    <xf numFmtId="167" fontId="19" fillId="0" borderId="6" xfId="5" applyFont="1" applyBorder="1" applyAlignment="1">
      <alignment horizontal="right"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ABRIL - 2020</v>
          </cell>
        </row>
      </sheetData>
      <sheetData sheetId="3"/>
      <sheetData sheetId="4">
        <row r="5">
          <cell r="A5" t="str">
            <v>01</v>
          </cell>
          <cell r="B5">
            <v>61891218000</v>
          </cell>
          <cell r="C5">
            <v>61891218000</v>
          </cell>
          <cell r="D5">
            <v>59240085000</v>
          </cell>
          <cell r="E5">
            <v>16362299568</v>
          </cell>
          <cell r="F5">
            <v>16330286797</v>
          </cell>
          <cell r="G5">
            <v>16330286797</v>
          </cell>
          <cell r="H5">
            <v>2651133000</v>
          </cell>
        </row>
        <row r="6">
          <cell r="A6" t="str">
            <v>SALARIO</v>
          </cell>
          <cell r="B6">
            <v>33556177000</v>
          </cell>
          <cell r="C6">
            <v>33556177000</v>
          </cell>
          <cell r="D6">
            <v>33556177000</v>
          </cell>
          <cell r="E6">
            <v>10701619450</v>
          </cell>
          <cell r="F6">
            <v>10688226132</v>
          </cell>
          <cell r="G6">
            <v>10688226132</v>
          </cell>
          <cell r="H6">
            <v>0</v>
          </cell>
        </row>
        <row r="7">
          <cell r="A7" t="str">
            <v>CONTRIBUCIONES INHERENTES A LA NÓMINA</v>
          </cell>
          <cell r="B7">
            <v>13494483000</v>
          </cell>
          <cell r="C7">
            <v>13494483000</v>
          </cell>
          <cell r="D7">
            <v>13494483000</v>
          </cell>
          <cell r="E7">
            <v>4239727702</v>
          </cell>
          <cell r="F7">
            <v>4239727702</v>
          </cell>
          <cell r="G7">
            <v>4239727702</v>
          </cell>
          <cell r="H7">
            <v>0</v>
          </cell>
        </row>
        <row r="8">
          <cell r="A8" t="str">
            <v>REMUNERACIONES NO CONSTITUTIVAS DE FACTOR SALARIAL</v>
          </cell>
          <cell r="B8">
            <v>12189425000</v>
          </cell>
          <cell r="C8">
            <v>12189425000</v>
          </cell>
          <cell r="D8">
            <v>12189425000</v>
          </cell>
          <cell r="E8">
            <v>1420952416</v>
          </cell>
          <cell r="F8">
            <v>1402332963</v>
          </cell>
          <cell r="G8">
            <v>1402332963</v>
          </cell>
          <cell r="H8">
            <v>0</v>
          </cell>
        </row>
        <row r="9">
          <cell r="A9" t="str">
            <v>OTROS GASTOS DE PERSONAL - DISTRIBUCIÓN PREVIO CONCEPTO DGPPN</v>
          </cell>
          <cell r="B9">
            <v>2651133000</v>
          </cell>
          <cell r="C9">
            <v>2651133000</v>
          </cell>
          <cell r="D9">
            <v>0</v>
          </cell>
          <cell r="E9">
            <v>0</v>
          </cell>
          <cell r="F9">
            <v>0</v>
          </cell>
          <cell r="G9">
            <v>0</v>
          </cell>
          <cell r="H9">
            <v>2651133000</v>
          </cell>
        </row>
        <row r="10">
          <cell r="A10" t="str">
            <v>02</v>
          </cell>
          <cell r="B10">
            <v>13056620000</v>
          </cell>
          <cell r="C10">
            <v>13056620000</v>
          </cell>
          <cell r="D10">
            <v>7783620305.0600004</v>
          </cell>
          <cell r="E10">
            <v>7105202259.8000002</v>
          </cell>
          <cell r="F10">
            <v>3030424103.7600002</v>
          </cell>
          <cell r="G10">
            <v>3030424103.7600002</v>
          </cell>
          <cell r="H10">
            <v>0</v>
          </cell>
        </row>
        <row r="11">
          <cell r="A11" t="str">
            <v>ADQUISICIÓN DE ACTIVOS NO FINANCIEROS</v>
          </cell>
          <cell r="B11">
            <v>317824000</v>
          </cell>
          <cell r="C11">
            <v>317824000</v>
          </cell>
          <cell r="D11">
            <v>7061500</v>
          </cell>
          <cell r="E11">
            <v>7061500</v>
          </cell>
          <cell r="F11">
            <v>7000000</v>
          </cell>
          <cell r="G11">
            <v>7000000</v>
          </cell>
          <cell r="H11">
            <v>0</v>
          </cell>
        </row>
        <row r="12">
          <cell r="A12" t="str">
            <v>ADQUISICIONES DIFERENTES DE ACTIVOS</v>
          </cell>
          <cell r="B12">
            <v>12738796000</v>
          </cell>
          <cell r="C12">
            <v>12738796000</v>
          </cell>
          <cell r="D12">
            <v>7776558805.0600004</v>
          </cell>
          <cell r="E12">
            <v>7098140759.8000002</v>
          </cell>
          <cell r="F12">
            <v>3023424103.7600002</v>
          </cell>
          <cell r="G12">
            <v>3023424103.7600002</v>
          </cell>
          <cell r="H12">
            <v>0</v>
          </cell>
        </row>
        <row r="13">
          <cell r="A13" t="str">
            <v>03</v>
          </cell>
          <cell r="B13">
            <v>8629012908</v>
          </cell>
          <cell r="C13">
            <v>8629012908</v>
          </cell>
          <cell r="D13">
            <v>3216218395</v>
          </cell>
          <cell r="E13">
            <v>777956738.78999996</v>
          </cell>
          <cell r="F13">
            <v>649265838.78999996</v>
          </cell>
          <cell r="G13">
            <v>649265838.78999996</v>
          </cell>
          <cell r="H13">
            <v>2849371908</v>
          </cell>
        </row>
        <row r="14">
          <cell r="A14" t="str">
            <v>CONVENCION DEL METRO - OFICINA INTERNACIONAL DE PESAS Y MEDIDAS - BIPM. LEY 1512 DE 2012</v>
          </cell>
          <cell r="B14">
            <v>206629000</v>
          </cell>
          <cell r="C14">
            <v>206629000</v>
          </cell>
          <cell r="D14">
            <v>0</v>
          </cell>
          <cell r="E14">
            <v>0</v>
          </cell>
          <cell r="F14">
            <v>0</v>
          </cell>
          <cell r="G14">
            <v>0</v>
          </cell>
          <cell r="H14">
            <v>0</v>
          </cell>
        </row>
        <row r="15">
          <cell r="A15" t="str">
            <v>ORGANIZACION PARA LA COOPERACION Y EL DESARROLLO ECONOMICO OCDE-ARTICULO 47 LEY 1450 DE 2011</v>
          </cell>
          <cell r="B15">
            <v>82756000</v>
          </cell>
          <cell r="C15">
            <v>82756000</v>
          </cell>
          <cell r="D15">
            <v>0</v>
          </cell>
          <cell r="E15">
            <v>0</v>
          </cell>
          <cell r="F15">
            <v>0</v>
          </cell>
          <cell r="G15">
            <v>0</v>
          </cell>
          <cell r="H15">
            <v>0</v>
          </cell>
        </row>
        <row r="16">
          <cell r="A16" t="str">
            <v>PROVISIÓN PARA GASTOS INSTITUCIONALES Y/O SECTORIALES CONTINGENTES- PREVIO CONCEPTO DGPPN</v>
          </cell>
          <cell r="B16">
            <v>2849371908</v>
          </cell>
          <cell r="C16">
            <v>2849371908</v>
          </cell>
          <cell r="D16">
            <v>0</v>
          </cell>
          <cell r="E16">
            <v>0</v>
          </cell>
          <cell r="F16">
            <v>0</v>
          </cell>
          <cell r="G16">
            <v>0</v>
          </cell>
          <cell r="H16">
            <v>2849371908</v>
          </cell>
        </row>
        <row r="17">
          <cell r="A17" t="str">
            <v>MESADAS PENSIONALES (DE PENSIONES)</v>
          </cell>
          <cell r="B17">
            <v>431753000</v>
          </cell>
          <cell r="C17">
            <v>431753000</v>
          </cell>
          <cell r="D17">
            <v>431753000</v>
          </cell>
          <cell r="E17">
            <v>99286498.790000007</v>
          </cell>
          <cell r="F17">
            <v>99286498.790000007</v>
          </cell>
          <cell r="G17">
            <v>99286498.790000007</v>
          </cell>
          <cell r="H17">
            <v>0</v>
          </cell>
        </row>
        <row r="18">
          <cell r="A18" t="str">
            <v>APORTE PREVISION SOCIAL SERVICIOS MEDICOS (NO DE PENSIONES)</v>
          </cell>
          <cell r="B18">
            <v>680312000</v>
          </cell>
          <cell r="C18">
            <v>680312000</v>
          </cell>
          <cell r="D18">
            <v>680312000</v>
          </cell>
          <cell r="E18">
            <v>241991608</v>
          </cell>
          <cell r="F18">
            <v>182161768</v>
          </cell>
          <cell r="G18">
            <v>182161768</v>
          </cell>
          <cell r="H18">
            <v>0</v>
          </cell>
        </row>
        <row r="19">
          <cell r="A19" t="str">
            <v>SENTENCIAS</v>
          </cell>
          <cell r="B19">
            <v>2121800000</v>
          </cell>
          <cell r="C19">
            <v>2121800000</v>
          </cell>
          <cell r="D19">
            <v>564119102</v>
          </cell>
          <cell r="E19">
            <v>126786056</v>
          </cell>
          <cell r="F19">
            <v>120941399</v>
          </cell>
          <cell r="G19">
            <v>120941399</v>
          </cell>
          <cell r="H19">
            <v>0</v>
          </cell>
        </row>
        <row r="20">
          <cell r="A20" t="str">
            <v>CONCILIACIONES</v>
          </cell>
          <cell r="B20">
            <v>2121800000</v>
          </cell>
          <cell r="C20">
            <v>2121800000</v>
          </cell>
          <cell r="D20">
            <v>1405443293</v>
          </cell>
          <cell r="E20">
            <v>296706566</v>
          </cell>
          <cell r="F20">
            <v>233690163</v>
          </cell>
          <cell r="G20">
            <v>233690163</v>
          </cell>
          <cell r="H20">
            <v>0</v>
          </cell>
        </row>
        <row r="21">
          <cell r="A21" t="str">
            <v>INCAPACIDADES Y LICENCIAS DE MATERNIDAD Y PATERNIDAD (NO DE PENSIONES)</v>
          </cell>
          <cell r="B21">
            <v>134591000</v>
          </cell>
          <cell r="C21">
            <v>134591000</v>
          </cell>
          <cell r="D21">
            <v>134591000</v>
          </cell>
          <cell r="E21">
            <v>13186010</v>
          </cell>
          <cell r="F21">
            <v>13186010</v>
          </cell>
          <cell r="G21">
            <v>13186010</v>
          </cell>
          <cell r="H21">
            <v>0</v>
          </cell>
        </row>
        <row r="22">
          <cell r="A22" t="str">
            <v>08</v>
          </cell>
          <cell r="B22">
            <v>383982000</v>
          </cell>
          <cell r="C22">
            <v>383982000</v>
          </cell>
          <cell r="D22">
            <v>0</v>
          </cell>
          <cell r="E22">
            <v>0</v>
          </cell>
          <cell r="F22">
            <v>0</v>
          </cell>
          <cell r="G22">
            <v>0</v>
          </cell>
          <cell r="H22">
            <v>0</v>
          </cell>
        </row>
        <row r="23">
          <cell r="A23" t="str">
            <v>IMPUESTOS</v>
          </cell>
          <cell r="B23">
            <v>53045000</v>
          </cell>
          <cell r="C23">
            <v>53045000</v>
          </cell>
          <cell r="D23">
            <v>0</v>
          </cell>
          <cell r="E23">
            <v>0</v>
          </cell>
          <cell r="F23">
            <v>0</v>
          </cell>
          <cell r="G23">
            <v>0</v>
          </cell>
          <cell r="H23">
            <v>0</v>
          </cell>
        </row>
        <row r="24">
          <cell r="A24" t="str">
            <v>CUOTA DE FISCALIZACIÓN Y AUDITAJE</v>
          </cell>
          <cell r="B24">
            <v>330937000</v>
          </cell>
          <cell r="C24">
            <v>330937000</v>
          </cell>
          <cell r="D24">
            <v>0</v>
          </cell>
          <cell r="E24">
            <v>0</v>
          </cell>
          <cell r="F24">
            <v>0</v>
          </cell>
          <cell r="G24">
            <v>0</v>
          </cell>
          <cell r="H24">
            <v>0</v>
          </cell>
        </row>
        <row r="25">
          <cell r="A25" t="str">
            <v>C</v>
          </cell>
          <cell r="B25">
            <v>163731685495</v>
          </cell>
          <cell r="C25">
            <v>163731685495</v>
          </cell>
          <cell r="D25">
            <v>144339284526.48001</v>
          </cell>
          <cell r="E25">
            <v>124735426715.78</v>
          </cell>
          <cell r="F25">
            <v>19567073204.360001</v>
          </cell>
          <cell r="G25">
            <v>19566652060.360001</v>
          </cell>
          <cell r="H25">
            <v>0</v>
          </cell>
        </row>
        <row r="26">
          <cell r="A26" t="str">
            <v>3503</v>
          </cell>
          <cell r="B26">
            <v>91537465435</v>
          </cell>
          <cell r="C26">
            <v>91537465435</v>
          </cell>
          <cell r="D26">
            <v>80808766485</v>
          </cell>
          <cell r="E26">
            <v>69602451494</v>
          </cell>
          <cell r="F26">
            <v>12941196208.860001</v>
          </cell>
          <cell r="G26">
            <v>12940775064.860001</v>
          </cell>
          <cell r="H26">
            <v>0</v>
          </cell>
        </row>
        <row r="27">
          <cell r="A27" t="str">
            <v>INCREMENTO DE LA COBERTURA DE LOS SERVICIOS DE LA RED NACIONAL DE PROTECCIÓN AL CONSUMIDOR EN EL TERRITORIO  NACIONAL</v>
          </cell>
          <cell r="B27">
            <v>42000000000</v>
          </cell>
          <cell r="C27">
            <v>42000000000</v>
          </cell>
          <cell r="D27">
            <v>33368105874</v>
          </cell>
          <cell r="E27">
            <v>26204247025</v>
          </cell>
          <cell r="F27">
            <v>4749270519.8600006</v>
          </cell>
          <cell r="G27">
            <v>4749270519.8600006</v>
          </cell>
          <cell r="H27">
            <v>0</v>
          </cell>
        </row>
        <row r="28">
          <cell r="A28" t="str">
            <v>MEJORAMIENTO DEL CONTROL Y VIGILANCIA A LAS CÁMARAS DE COMERCIO Y COMERCIANTES A NIVEL  NACIONAL</v>
          </cell>
          <cell r="B28">
            <v>1051321372</v>
          </cell>
          <cell r="C28">
            <v>1051321372</v>
          </cell>
          <cell r="D28">
            <v>1051321372</v>
          </cell>
          <cell r="E28">
            <v>835626146</v>
          </cell>
          <cell r="F28">
            <v>183004025</v>
          </cell>
          <cell r="G28">
            <v>183004025</v>
          </cell>
          <cell r="H28">
            <v>0</v>
          </cell>
        </row>
        <row r="29">
          <cell r="A29" t="str">
            <v>FORTALECIMIENTO DE LA FUNCIÓN JURISDICCIONAL DE LA SUPERINTENDENCIA DE INDUSTRIA Y COMERCIO A NIVEL  NACIONAL</v>
          </cell>
          <cell r="B29">
            <v>2980842971</v>
          </cell>
          <cell r="C29">
            <v>2980842971</v>
          </cell>
          <cell r="D29">
            <v>2950852991</v>
          </cell>
          <cell r="E29">
            <v>2769647996</v>
          </cell>
          <cell r="F29">
            <v>733978484</v>
          </cell>
          <cell r="G29">
            <v>733557340</v>
          </cell>
          <cell r="H29">
            <v>0</v>
          </cell>
        </row>
        <row r="30">
          <cell r="A30" t="str">
            <v>FORTALECIMIENTO DE LA PROTECCIÓN DE DATOS PERSONALES A NIVEL  NACIONAL</v>
          </cell>
          <cell r="B30">
            <v>7099390975</v>
          </cell>
          <cell r="C30">
            <v>7099390975</v>
          </cell>
          <cell r="D30">
            <v>7082290975</v>
          </cell>
          <cell r="E30">
            <v>6681028686</v>
          </cell>
          <cell r="F30">
            <v>1353917904</v>
          </cell>
          <cell r="G30">
            <v>1353917904</v>
          </cell>
          <cell r="H30">
            <v>0</v>
          </cell>
        </row>
        <row r="31">
          <cell r="A31" t="str">
            <v>FORTALECIMIENTO DEL RÉGIMEN DE PROTECCIÓN DE LA LIBRE COMPETENCIA ECONÓMICA EN LOS MERCADOS A NIVEL  NACIONAL</v>
          </cell>
          <cell r="B31">
            <v>8956381813</v>
          </cell>
          <cell r="C31">
            <v>8956381813</v>
          </cell>
          <cell r="D31">
            <v>8932694390</v>
          </cell>
          <cell r="E31">
            <v>8234174119</v>
          </cell>
          <cell r="F31">
            <v>1684933343</v>
          </cell>
          <cell r="G31">
            <v>1684933343</v>
          </cell>
          <cell r="H31">
            <v>0</v>
          </cell>
        </row>
        <row r="32">
          <cell r="A32" t="str">
            <v>FORTALECIMIENTO DE LA ATENCIÓN Y PROMOCIÓN DE TRÁMITES Y SERVICIOS EN EL MARCO DEL SISTEMA DE PROPIEDAD INDUSTRIAL A NIVEL  NACIONAL</v>
          </cell>
          <cell r="B32">
            <v>11159819091</v>
          </cell>
          <cell r="C32">
            <v>11159819091</v>
          </cell>
          <cell r="D32">
            <v>9833316499</v>
          </cell>
          <cell r="E32">
            <v>9582131286</v>
          </cell>
          <cell r="F32">
            <v>1547685659</v>
          </cell>
          <cell r="G32">
            <v>1547685659</v>
          </cell>
          <cell r="H32">
            <v>0</v>
          </cell>
        </row>
        <row r="33">
          <cell r="A33" t="str">
            <v>MEJORAMIENTO EN LA EJECUCIÓN DE LAS FUNCIONES ASIGNADAS EN MATERIA DE PROTECCIÓN AL CONSUMIDOR A NIVEL  NACIONAL</v>
          </cell>
          <cell r="B33">
            <v>12011116086</v>
          </cell>
          <cell r="C33">
            <v>12011116086</v>
          </cell>
          <cell r="D33">
            <v>11548603325</v>
          </cell>
          <cell r="E33">
            <v>10435271743</v>
          </cell>
          <cell r="F33">
            <v>1681920199</v>
          </cell>
          <cell r="G33">
            <v>1681920199</v>
          </cell>
          <cell r="H33">
            <v>0</v>
          </cell>
        </row>
        <row r="34">
          <cell r="A34" t="str">
            <v>FORTALECIMIENTO DE LA FUNCIÓN DE INSPECCIÓN, CONTROL Y VIGILANCIA DE LA SUPERINTENDENCIA DE INDUSTRIA Y COMERCIO EN EL MARCO DEL SUBSISTEMA NACIONAL DE CALIDAD, EL RÉGIMEN DE CONTROL DE PRECIOS Y EL SECTOR VALUATORIO A NIVEL  NACIONAL</v>
          </cell>
          <cell r="B34">
            <v>6278593127</v>
          </cell>
          <cell r="C34">
            <v>6278593127</v>
          </cell>
          <cell r="D34">
            <v>6041581059</v>
          </cell>
          <cell r="E34">
            <v>4860324493</v>
          </cell>
          <cell r="F34">
            <v>1006486075</v>
          </cell>
          <cell r="G34">
            <v>1006486075</v>
          </cell>
          <cell r="H34">
            <v>0</v>
          </cell>
        </row>
        <row r="35">
          <cell r="A35" t="str">
            <v>3599</v>
          </cell>
          <cell r="B35">
            <v>72194220060</v>
          </cell>
          <cell r="C35">
            <v>72194220060</v>
          </cell>
          <cell r="D35">
            <v>63530518041.479996</v>
          </cell>
          <cell r="E35">
            <v>55132975221.779999</v>
          </cell>
          <cell r="F35">
            <v>6625876995.5</v>
          </cell>
          <cell r="G35">
            <v>6625876995.5</v>
          </cell>
          <cell r="H35">
            <v>0</v>
          </cell>
        </row>
        <row r="36">
          <cell r="A36" t="str">
            <v>FORTALECIMIENTO DEL SISTEMA DE ATENCIÓN AL CIUDADANO DE LA SUPERINTENDENCIA DE INDUSTRIA Y COMERCIO A NIVEL  NACIONAL</v>
          </cell>
          <cell r="B36">
            <v>32253058720</v>
          </cell>
          <cell r="C36">
            <v>32253058720</v>
          </cell>
          <cell r="D36">
            <v>29770811402.799999</v>
          </cell>
          <cell r="E36">
            <v>25938403234.099998</v>
          </cell>
          <cell r="F36">
            <v>3589996444.1500001</v>
          </cell>
          <cell r="G36">
            <v>3589996444.1500001</v>
          </cell>
          <cell r="H36">
            <v>0</v>
          </cell>
        </row>
        <row r="37">
          <cell r="A37" t="str">
            <v>MEJORAMIENTO DE LOS SISTEMAS DE INFORMACIÓN Y SERVICIOS TECNOLÓGICOS DE LA SUPERINTENDENCIA DE INDUSTRIA Y COMERCIO EN EL TERRITORIO  NACIONAL</v>
          </cell>
          <cell r="B37">
            <v>35326676910</v>
          </cell>
          <cell r="C37">
            <v>35326676910</v>
          </cell>
          <cell r="D37">
            <v>29698128935.68</v>
          </cell>
          <cell r="E37">
            <v>25536468642.68</v>
          </cell>
          <cell r="F37">
            <v>2470300691.3499999</v>
          </cell>
          <cell r="G37">
            <v>2470300691.3499999</v>
          </cell>
          <cell r="H37">
            <v>0</v>
          </cell>
        </row>
        <row r="38">
          <cell r="A38" t="str">
            <v>MEJORAMIENTO DE LA INFRAESTRUCTURA FÍSICA DE LA SEDE DE LA SUPERINTENDENCIA DE INDUSTRIA Y COMERCIO EN  BOGOTÁ</v>
          </cell>
          <cell r="B38">
            <v>172459431</v>
          </cell>
          <cell r="C38">
            <v>172459431</v>
          </cell>
          <cell r="D38">
            <v>80000000</v>
          </cell>
          <cell r="E38">
            <v>0</v>
          </cell>
          <cell r="F38">
            <v>0</v>
          </cell>
          <cell r="G38">
            <v>0</v>
          </cell>
          <cell r="H38">
            <v>0</v>
          </cell>
        </row>
        <row r="39">
          <cell r="A39" t="str">
            <v>MEJORAMIENTO EN LA CALIDAD DE LA GESTIÓN ESTRATÉGICA DE LA SUPERINTENDENCIA DE INDUSTRIA Y COMERCIO A NIVEL  NACIONAL</v>
          </cell>
          <cell r="B39">
            <v>4442024999</v>
          </cell>
          <cell r="C39">
            <v>4442024999</v>
          </cell>
          <cell r="D39">
            <v>3981577703</v>
          </cell>
          <cell r="E39">
            <v>3658103345</v>
          </cell>
          <cell r="F39">
            <v>565579860</v>
          </cell>
          <cell r="G39">
            <v>565579860</v>
          </cell>
          <cell r="H39">
            <v>0</v>
          </cell>
        </row>
        <row r="40">
          <cell r="A40" t="str">
            <v>Total general</v>
          </cell>
          <cell r="B40">
            <v>247692518403</v>
          </cell>
          <cell r="C40">
            <v>247692518403</v>
          </cell>
          <cell r="D40">
            <v>214579208226.53998</v>
          </cell>
          <cell r="E40">
            <v>148980885282.37</v>
          </cell>
          <cell r="F40">
            <v>39577049943.910004</v>
          </cell>
          <cell r="G40">
            <v>39576628799.910004</v>
          </cell>
          <cell r="H40">
            <v>5500504908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25" activePane="bottomRight" state="frozen"/>
      <selection pane="topRight" activeCell="B1" sqref="B1"/>
      <selection pane="bottomLeft" activeCell="A2" sqref="A2"/>
      <selection pane="bottomRight" activeCell="A29" sqref="A29"/>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8.140625" style="35" bestFit="1" customWidth="1"/>
    <col min="7" max="7" width="14.85546875" style="5" bestFit="1" customWidth="1"/>
    <col min="8" max="8" width="19.42578125" style="35" bestFit="1" customWidth="1"/>
    <col min="9" max="9" width="18.14062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ABRIL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f>B9+B14+B17</f>
        <v>83960832908</v>
      </c>
      <c r="C8" s="16">
        <f>C9+C14+C17</f>
        <v>83960832908</v>
      </c>
      <c r="D8" s="16">
        <f>D9+D14+D17</f>
        <v>24245458566.59</v>
      </c>
      <c r="E8" s="17">
        <f t="shared" ref="E8:E9" si="0">+D8/C8</f>
        <v>0.28877105820468618</v>
      </c>
      <c r="F8" s="16">
        <f>F9+F14+F17</f>
        <v>20009976739.550003</v>
      </c>
      <c r="G8" s="17">
        <f t="shared" ref="G8:G9" si="1">+F8/C8</f>
        <v>0.23832513383324716</v>
      </c>
      <c r="H8" s="16">
        <f>H9+H14+H17</f>
        <v>70239923700.059998</v>
      </c>
      <c r="I8" s="16">
        <f>I9+I14+I17</f>
        <v>20009976739.550003</v>
      </c>
      <c r="J8" s="16">
        <f>J9+J14+J17</f>
        <v>13720909207.939999</v>
      </c>
      <c r="K8" s="17">
        <f t="shared" ref="K8:K9" si="2">+J8/C8</f>
        <v>0.16342035604833352</v>
      </c>
      <c r="L8" s="16">
        <f>L9+L14+L17</f>
        <v>59715374341.409996</v>
      </c>
      <c r="M8" s="17">
        <f t="shared" ref="M8:M9" si="3">+L8/C8</f>
        <v>0.71122894179531371</v>
      </c>
      <c r="N8" s="16">
        <f>N9+N14+N17</f>
        <v>63950856168.449997</v>
      </c>
      <c r="O8" s="17">
        <f t="shared" ref="O8:O9" si="4">+N8/C8</f>
        <v>0.76167486616675284</v>
      </c>
    </row>
    <row r="9" spans="1:15" s="18" customFormat="1" ht="15.75" x14ac:dyDescent="0.25">
      <c r="A9" s="19" t="s">
        <v>19</v>
      </c>
      <c r="B9" s="20">
        <f>SUM(B10:B13)</f>
        <v>61891218000</v>
      </c>
      <c r="C9" s="20">
        <f>SUM(C10:C13)</f>
        <v>61891218000</v>
      </c>
      <c r="D9" s="20">
        <f>SUM(D10:D13)</f>
        <v>16362299568</v>
      </c>
      <c r="E9" s="21">
        <f t="shared" si="0"/>
        <v>0.26437191085817702</v>
      </c>
      <c r="F9" s="20">
        <f>SUM(F10:F13)</f>
        <v>16330286797</v>
      </c>
      <c r="G9" s="21">
        <f t="shared" si="1"/>
        <v>0.26385466831497806</v>
      </c>
      <c r="H9" s="20">
        <f>SUM(H10:H13)</f>
        <v>59240085000</v>
      </c>
      <c r="I9" s="20">
        <f>SUM(I10:I13)</f>
        <v>16330286797</v>
      </c>
      <c r="J9" s="20">
        <f>SUM(J10:J13)</f>
        <v>2651133000</v>
      </c>
      <c r="K9" s="21">
        <f t="shared" si="2"/>
        <v>4.2835366400447959E-2</v>
      </c>
      <c r="L9" s="20">
        <f>SUM(L10:L13)</f>
        <v>45528918432</v>
      </c>
      <c r="M9" s="21">
        <f t="shared" si="3"/>
        <v>0.73562808914182298</v>
      </c>
      <c r="N9" s="20">
        <f>SUM(N10:N13)</f>
        <v>45560931203</v>
      </c>
      <c r="O9" s="21">
        <f t="shared" si="4"/>
        <v>0.73614533168502194</v>
      </c>
    </row>
    <row r="10" spans="1:15" x14ac:dyDescent="0.25">
      <c r="A10" s="22" t="str">
        <f>+'[1]TD-EPA'!A6</f>
        <v>SALARIO</v>
      </c>
      <c r="B10" s="23">
        <f>VLOOKUP(A10,'[1]TD-EPA'!$A$5:$H$36,2,0)</f>
        <v>33556177000</v>
      </c>
      <c r="C10" s="24">
        <f>VLOOKUP(A10,'[1]TD-EPA'!$A$5:$H$36,3,0)</f>
        <v>33556177000</v>
      </c>
      <c r="D10" s="24">
        <f>VLOOKUP(A10,'[1]TD-EPA'!$A$5:$H$36,5,0)</f>
        <v>10701619450</v>
      </c>
      <c r="E10" s="25">
        <f>+D10/C10</f>
        <v>0.31891652764854589</v>
      </c>
      <c r="F10" s="23">
        <f>VLOOKUP(A10,'[1]TD-EPA'!$A$5:$H$36,6,0)</f>
        <v>10688226132</v>
      </c>
      <c r="G10" s="25">
        <f>+F10/C10</f>
        <v>0.31851739642450927</v>
      </c>
      <c r="H10" s="23">
        <f>VLOOKUP(A10,'[1]TD-EPA'!$A$5:$H$36,4,0)</f>
        <v>33556177000</v>
      </c>
      <c r="I10" s="23">
        <f>VLOOKUP(A10,'[1]TD-EPA'!$A$5:$H$36,7,0)</f>
        <v>10688226132</v>
      </c>
      <c r="J10" s="23">
        <f>+C10-H10</f>
        <v>0</v>
      </c>
      <c r="K10" s="25">
        <f>+J10/C10</f>
        <v>0</v>
      </c>
      <c r="L10" s="23">
        <f>+C10-D10</f>
        <v>22854557550</v>
      </c>
      <c r="M10" s="25">
        <f>+L10/C10</f>
        <v>0.68108347235145406</v>
      </c>
      <c r="N10" s="23">
        <f>+C10-F10</f>
        <v>22867950868</v>
      </c>
      <c r="O10" s="25">
        <f>+N10/C10</f>
        <v>0.68148260357549073</v>
      </c>
    </row>
    <row r="11" spans="1:15" ht="28.5" x14ac:dyDescent="0.25">
      <c r="A11" s="22" t="str">
        <f>+'[1]TD-EPA'!A7</f>
        <v>CONTRIBUCIONES INHERENTES A LA NÓMINA</v>
      </c>
      <c r="B11" s="23">
        <f>VLOOKUP(A11,'[1]TD-EPA'!$A$5:$H$36,2,0)</f>
        <v>13494483000</v>
      </c>
      <c r="C11" s="24">
        <f>VLOOKUP(A11,'[1]TD-EPA'!$A$5:$H$36,3,0)</f>
        <v>13494483000</v>
      </c>
      <c r="D11" s="24">
        <f>VLOOKUP(A11,'[1]TD-EPA'!$A$5:$H$36,5,0)</f>
        <v>4239727702</v>
      </c>
      <c r="E11" s="25">
        <f t="shared" ref="E11:E41" si="5">D11/C11</f>
        <v>0.31418229968498979</v>
      </c>
      <c r="F11" s="23">
        <f>VLOOKUP(A11,'[1]TD-EPA'!$A$5:$H$36,6,0)</f>
        <v>4239727702</v>
      </c>
      <c r="G11" s="25">
        <f t="shared" ref="G11:G41" si="6">+F11/C11</f>
        <v>0.31418229968498979</v>
      </c>
      <c r="H11" s="23">
        <f>VLOOKUP(A11,'[1]TD-EPA'!$A$5:$H$36,4,0)</f>
        <v>13494483000</v>
      </c>
      <c r="I11" s="23">
        <f>VLOOKUP(A11,'[1]TD-EPA'!$A$5:$H$36,7,0)</f>
        <v>4239727702</v>
      </c>
      <c r="J11" s="23">
        <f t="shared" ref="J11:J40" si="7">+C11-H11</f>
        <v>0</v>
      </c>
      <c r="K11" s="25">
        <f t="shared" ref="K11:K41" si="8">+J11/C11</f>
        <v>0</v>
      </c>
      <c r="L11" s="23">
        <f t="shared" ref="L11:L40" si="9">+C11-D11</f>
        <v>9254755298</v>
      </c>
      <c r="M11" s="25">
        <f>+L11/C11</f>
        <v>0.68581770031501021</v>
      </c>
      <c r="N11" s="23">
        <f t="shared" ref="N11:N40" si="10">+C11-F11</f>
        <v>9254755298</v>
      </c>
      <c r="O11" s="25">
        <f t="shared" ref="O11:O41" si="11">+N11/C11</f>
        <v>0.68581770031501021</v>
      </c>
    </row>
    <row r="12" spans="1:15" ht="28.5" x14ac:dyDescent="0.25">
      <c r="A12" s="22" t="str">
        <f>+'[1]TD-EPA'!A8</f>
        <v>REMUNERACIONES NO CONSTITUTIVAS DE FACTOR SALARIAL</v>
      </c>
      <c r="B12" s="23">
        <f>VLOOKUP(A12,'[1]TD-EPA'!$A$5:$H$36,2,0)</f>
        <v>12189425000</v>
      </c>
      <c r="C12" s="24">
        <f>VLOOKUP(A12,'[1]TD-EPA'!$A$5:$H$36,3,0)</f>
        <v>12189425000</v>
      </c>
      <c r="D12" s="24">
        <f>VLOOKUP(A12,'[1]TD-EPA'!$A$5:$H$36,5,0)</f>
        <v>1420952416</v>
      </c>
      <c r="E12" s="25">
        <f t="shared" si="5"/>
        <v>0.1165725549810594</v>
      </c>
      <c r="F12" s="23">
        <f>VLOOKUP(A12,'[1]TD-EPA'!$A$5:$H$36,6,0)</f>
        <v>1402332963</v>
      </c>
      <c r="G12" s="25">
        <f t="shared" si="6"/>
        <v>0.11504504625936006</v>
      </c>
      <c r="H12" s="23">
        <f>VLOOKUP(A12,'[1]TD-EPA'!$A$5:$H$36,4,0)</f>
        <v>12189425000</v>
      </c>
      <c r="I12" s="23">
        <f>VLOOKUP(A12,'[1]TD-EPA'!$A$5:$H$36,7,0)</f>
        <v>1402332963</v>
      </c>
      <c r="J12" s="23">
        <f t="shared" si="7"/>
        <v>0</v>
      </c>
      <c r="K12" s="25">
        <f t="shared" si="8"/>
        <v>0</v>
      </c>
      <c r="L12" s="23">
        <f t="shared" si="9"/>
        <v>10768472584</v>
      </c>
      <c r="M12" s="25">
        <f t="shared" ref="M12:M41" si="12">+L12/C12</f>
        <v>0.88342744501894055</v>
      </c>
      <c r="N12" s="23">
        <f t="shared" si="10"/>
        <v>10787092037</v>
      </c>
      <c r="O12" s="25">
        <f t="shared" si="11"/>
        <v>0.88495495374063993</v>
      </c>
    </row>
    <row r="13" spans="1:15" ht="42.75" x14ac:dyDescent="0.25">
      <c r="A13" s="22" t="str">
        <f>+'[1]TD-EPA'!A9</f>
        <v>OTROS GASTOS DE PERSONAL - DISTRIBUCIÓN PREVIO CONCEPTO DGPPN</v>
      </c>
      <c r="B13" s="23">
        <f>VLOOKUP(A13,'[1]TD-EPA'!$A$5:$H$36,2,0)</f>
        <v>2651133000</v>
      </c>
      <c r="C13" s="24">
        <f>VLOOKUP(A13,'[1]TD-EPA'!$A$5:$H$36,3,0)</f>
        <v>2651133000</v>
      </c>
      <c r="D13" s="24">
        <f>VLOOKUP(A13,'[1]TD-EPA'!$A$5:$H$36,5,0)</f>
        <v>0</v>
      </c>
      <c r="E13" s="25">
        <f t="shared" si="5"/>
        <v>0</v>
      </c>
      <c r="F13" s="23">
        <f>VLOOKUP(A13,'[1]TD-EPA'!$A$5:$H$36,6,0)</f>
        <v>0</v>
      </c>
      <c r="G13" s="25">
        <f t="shared" si="6"/>
        <v>0</v>
      </c>
      <c r="H13" s="23">
        <f>VLOOKUP(A13,'[1]TD-EPA'!$A$5:$H$36,4,0)</f>
        <v>0</v>
      </c>
      <c r="I13" s="23">
        <f>VLOOKUP(A13,'[1]TD-EPA'!$A$5:$H$36,7,0)</f>
        <v>0</v>
      </c>
      <c r="J13" s="23">
        <f t="shared" si="7"/>
        <v>2651133000</v>
      </c>
      <c r="K13" s="25">
        <f t="shared" si="8"/>
        <v>1</v>
      </c>
      <c r="L13" s="23">
        <f t="shared" si="9"/>
        <v>2651133000</v>
      </c>
      <c r="M13" s="25">
        <f t="shared" si="12"/>
        <v>1</v>
      </c>
      <c r="N13" s="23">
        <f t="shared" si="10"/>
        <v>2651133000</v>
      </c>
      <c r="O13" s="25">
        <f t="shared" si="11"/>
        <v>1</v>
      </c>
    </row>
    <row r="14" spans="1:15" s="18" customFormat="1" ht="15" customHeight="1" x14ac:dyDescent="0.25">
      <c r="A14" s="19" t="s">
        <v>20</v>
      </c>
      <c r="B14" s="20">
        <f>SUM(B15:B16)</f>
        <v>13056620000</v>
      </c>
      <c r="C14" s="20">
        <f>SUM(C15:C16)</f>
        <v>13056620000</v>
      </c>
      <c r="D14" s="20">
        <f>SUM(D15:D16)</f>
        <v>7105202259.8000002</v>
      </c>
      <c r="E14" s="21">
        <f t="shared" si="5"/>
        <v>0.54418388984285371</v>
      </c>
      <c r="F14" s="20">
        <f t="shared" ref="F14" si="13">SUM(F15:F16)</f>
        <v>3030424103.7600002</v>
      </c>
      <c r="G14" s="21">
        <f t="shared" si="6"/>
        <v>0.23209866747749419</v>
      </c>
      <c r="H14" s="20">
        <f t="shared" ref="H14:N14" si="14">SUM(H15:H16)</f>
        <v>7783620305.0600004</v>
      </c>
      <c r="I14" s="20">
        <f t="shared" si="14"/>
        <v>3030424103.7600002</v>
      </c>
      <c r="J14" s="20">
        <f t="shared" si="14"/>
        <v>5272999694.9399996</v>
      </c>
      <c r="K14" s="21">
        <f t="shared" si="8"/>
        <v>0.40385641114928666</v>
      </c>
      <c r="L14" s="20">
        <f t="shared" si="14"/>
        <v>5951417740.1999998</v>
      </c>
      <c r="M14" s="21">
        <f t="shared" si="12"/>
        <v>0.45581611015714635</v>
      </c>
      <c r="N14" s="20">
        <f t="shared" si="14"/>
        <v>10026195896.24</v>
      </c>
      <c r="O14" s="21">
        <f t="shared" si="11"/>
        <v>0.76790133252250581</v>
      </c>
    </row>
    <row r="15" spans="1:15" ht="28.5" x14ac:dyDescent="0.25">
      <c r="A15" s="22" t="str">
        <f>+'[1]TD-EPA'!A11</f>
        <v>ADQUISICIÓN DE ACTIVOS NO FINANCIEROS</v>
      </c>
      <c r="B15" s="23">
        <f>VLOOKUP(A15,'[1]TD-EPA'!$A$5:$H$36,2,0)</f>
        <v>317824000</v>
      </c>
      <c r="C15" s="24">
        <f>VLOOKUP(A15,'[1]TD-EPA'!$A$5:$H$36,3,0)</f>
        <v>317824000</v>
      </c>
      <c r="D15" s="24">
        <f>VLOOKUP(A15,'[1]TD-EPA'!$A$5:$H$36,5,0)</f>
        <v>7061500</v>
      </c>
      <c r="E15" s="25">
        <f t="shared" si="5"/>
        <v>2.2218271747885623E-2</v>
      </c>
      <c r="F15" s="23">
        <f>VLOOKUP(A15,'[1]TD-EPA'!$A$5:$H$36,6,0)</f>
        <v>7000000</v>
      </c>
      <c r="G15" s="25">
        <f t="shared" si="6"/>
        <v>2.2024768425291986E-2</v>
      </c>
      <c r="H15" s="23">
        <f>VLOOKUP(A15,'[1]TD-EPA'!$A$5:$H$36,4,0)</f>
        <v>7061500</v>
      </c>
      <c r="I15" s="23">
        <f>VLOOKUP(A15,'[1]TD-EPA'!$A$5:$H$36,7,0)</f>
        <v>7000000</v>
      </c>
      <c r="J15" s="23">
        <f t="shared" si="7"/>
        <v>310762500</v>
      </c>
      <c r="K15" s="25">
        <f t="shared" si="8"/>
        <v>0.9777817282521144</v>
      </c>
      <c r="L15" s="23">
        <f t="shared" si="9"/>
        <v>310762500</v>
      </c>
      <c r="M15" s="25">
        <f t="shared" si="12"/>
        <v>0.9777817282521144</v>
      </c>
      <c r="N15" s="23">
        <f t="shared" si="10"/>
        <v>310824000</v>
      </c>
      <c r="O15" s="25">
        <f t="shared" si="11"/>
        <v>0.977975231574708</v>
      </c>
    </row>
    <row r="16" spans="1:15" x14ac:dyDescent="0.25">
      <c r="A16" s="22" t="str">
        <f>+'[1]TD-EPA'!A12</f>
        <v>ADQUISICIONES DIFERENTES DE ACTIVOS</v>
      </c>
      <c r="B16" s="23">
        <f>VLOOKUP(A16,'[1]TD-EPA'!$A$5:$H$36,2,0)</f>
        <v>12738796000</v>
      </c>
      <c r="C16" s="24">
        <f>VLOOKUP(A16,'[1]TD-EPA'!$A$5:$H$36,3,0)</f>
        <v>12738796000</v>
      </c>
      <c r="D16" s="24">
        <f>VLOOKUP(A16,'[1]TD-EPA'!$A$5:$H$36,5,0)</f>
        <v>7098140759.8000002</v>
      </c>
      <c r="E16" s="25">
        <f t="shared" si="5"/>
        <v>0.55720656487473386</v>
      </c>
      <c r="F16" s="23">
        <f>VLOOKUP(A16,'[1]TD-EPA'!$A$5:$H$36,6,0)</f>
        <v>3023424103.7600002</v>
      </c>
      <c r="G16" s="25">
        <f t="shared" si="6"/>
        <v>0.23733986349730385</v>
      </c>
      <c r="H16" s="23">
        <f>VLOOKUP(A16,'[1]TD-EPA'!$A$5:$H$36,4,0)</f>
        <v>7776558805.0600004</v>
      </c>
      <c r="I16" s="23">
        <f>VLOOKUP(A16,'[1]TD-EPA'!$A$5:$H$36,7,0)</f>
        <v>3023424103.7600002</v>
      </c>
      <c r="J16" s="23">
        <f t="shared" si="7"/>
        <v>4962237194.9399996</v>
      </c>
      <c r="K16" s="25">
        <f t="shared" si="8"/>
        <v>0.38953737817451506</v>
      </c>
      <c r="L16" s="23">
        <f t="shared" si="9"/>
        <v>5640655240.1999998</v>
      </c>
      <c r="M16" s="25">
        <f t="shared" si="12"/>
        <v>0.44279343512526614</v>
      </c>
      <c r="N16" s="23">
        <f t="shared" si="10"/>
        <v>9715371896.2399998</v>
      </c>
      <c r="O16" s="25">
        <f t="shared" si="11"/>
        <v>0.76266013650269615</v>
      </c>
    </row>
    <row r="17" spans="1:15" s="18" customFormat="1" ht="15.75" x14ac:dyDescent="0.25">
      <c r="A17" s="19" t="s">
        <v>21</v>
      </c>
      <c r="B17" s="20">
        <f>SUM(B18:B27)</f>
        <v>9012994908</v>
      </c>
      <c r="C17" s="20">
        <f>SUM(C18:C27)</f>
        <v>9012994908</v>
      </c>
      <c r="D17" s="20">
        <f>SUM(D18:D27)</f>
        <v>777956738.78999996</v>
      </c>
      <c r="E17" s="21">
        <f>D17/C17</f>
        <v>8.6315009242874413E-2</v>
      </c>
      <c r="F17" s="20">
        <f>SUM(F18:F27)</f>
        <v>649265838.78999996</v>
      </c>
      <c r="G17" s="21">
        <f>+F17/C17</f>
        <v>7.203663659165134E-2</v>
      </c>
      <c r="H17" s="20">
        <f>SUM(H18:H27)</f>
        <v>3216218395</v>
      </c>
      <c r="I17" s="20">
        <f>SUM(I18:I27)</f>
        <v>649265838.78999996</v>
      </c>
      <c r="J17" s="20">
        <f>SUM(J18:J27)</f>
        <v>5796776513</v>
      </c>
      <c r="K17" s="21">
        <f t="shared" si="8"/>
        <v>0.6431576376299446</v>
      </c>
      <c r="L17" s="20">
        <f>SUM(L18:L27)</f>
        <v>8235038169.21</v>
      </c>
      <c r="M17" s="21">
        <f t="shared" si="12"/>
        <v>0.91368499075712561</v>
      </c>
      <c r="N17" s="20">
        <f>SUM(N18:N27)</f>
        <v>8363729069.21</v>
      </c>
      <c r="O17" s="21">
        <f>+N17/C17</f>
        <v>0.92796336340834862</v>
      </c>
    </row>
    <row r="18" spans="1:15" ht="42.75" x14ac:dyDescent="0.25">
      <c r="A18" s="22" t="str">
        <f>+'[1]TD-EPA'!A14</f>
        <v>CONVENCION DEL METRO - OFICINA INTERNACIONAL DE PESAS Y MEDIDAS - BIPM. LEY 1512 DE 2012</v>
      </c>
      <c r="B18" s="23">
        <f>VLOOKUP(A18,'[1]TD-EPA'!$A$5:$H$36,2,0)</f>
        <v>206629000</v>
      </c>
      <c r="C18" s="24">
        <f>VLOOKUP(A18,'[1]TD-EPA'!$A$5:$H$36,3,0)</f>
        <v>206629000</v>
      </c>
      <c r="D18" s="24">
        <f>VLOOKUP(A18,'[1]TD-EPA'!$A$5:$H$36,5,0)</f>
        <v>0</v>
      </c>
      <c r="E18" s="25">
        <f t="shared" si="5"/>
        <v>0</v>
      </c>
      <c r="F18" s="23">
        <f>VLOOKUP(A18,'[1]TD-EPA'!$A$5:$H$36,6,0)</f>
        <v>0</v>
      </c>
      <c r="G18" s="25">
        <f t="shared" si="6"/>
        <v>0</v>
      </c>
      <c r="H18" s="23">
        <f>VLOOKUP(A18,'[1]TD-EPA'!$A$5:$H$36,4,0)</f>
        <v>0</v>
      </c>
      <c r="I18" s="23">
        <f>VLOOKUP(A18,'[1]TD-EPA'!$A$5:$H$36,7,0)</f>
        <v>0</v>
      </c>
      <c r="J18" s="23">
        <f t="shared" si="7"/>
        <v>206629000</v>
      </c>
      <c r="K18" s="25">
        <f t="shared" si="8"/>
        <v>1</v>
      </c>
      <c r="L18" s="23">
        <f t="shared" si="9"/>
        <v>206629000</v>
      </c>
      <c r="M18" s="25">
        <f t="shared" si="12"/>
        <v>1</v>
      </c>
      <c r="N18" s="23">
        <f t="shared" si="10"/>
        <v>206629000</v>
      </c>
      <c r="O18" s="25">
        <f t="shared" si="11"/>
        <v>1</v>
      </c>
    </row>
    <row r="19" spans="1:15" ht="42.75" x14ac:dyDescent="0.25">
      <c r="A19" s="22" t="str">
        <f>+'[1]TD-EPA'!A15</f>
        <v>ORGANIZACION PARA LA COOPERACION Y EL DESARROLLO ECONOMICO OCDE-ARTICULO 47 LEY 1450 DE 2011</v>
      </c>
      <c r="B19" s="23">
        <f>VLOOKUP(A19,'[1]TD-EPA'!$A$5:$H$36,2,0)</f>
        <v>82756000</v>
      </c>
      <c r="C19" s="24">
        <f>VLOOKUP(A19,'[1]TD-EPA'!$A$5:$H$36,3,0)</f>
        <v>82756000</v>
      </c>
      <c r="D19" s="24">
        <f>VLOOKUP(A19,'[1]TD-EPA'!$A$5:$H$36,5,0)</f>
        <v>0</v>
      </c>
      <c r="E19" s="25">
        <f t="shared" si="5"/>
        <v>0</v>
      </c>
      <c r="F19" s="23">
        <f>VLOOKUP(A19,'[1]TD-EPA'!$A$5:$H$36,6,0)</f>
        <v>0</v>
      </c>
      <c r="G19" s="25">
        <f t="shared" si="6"/>
        <v>0</v>
      </c>
      <c r="H19" s="23">
        <f>VLOOKUP(A19,'[1]TD-EPA'!$A$5:$H$36,4,0)</f>
        <v>0</v>
      </c>
      <c r="I19" s="23">
        <f>VLOOKUP(A19,'[1]TD-EPA'!$A$5:$H$36,7,0)</f>
        <v>0</v>
      </c>
      <c r="J19" s="23">
        <f t="shared" si="7"/>
        <v>82756000</v>
      </c>
      <c r="K19" s="25">
        <f t="shared" si="8"/>
        <v>1</v>
      </c>
      <c r="L19" s="23">
        <f t="shared" si="9"/>
        <v>82756000</v>
      </c>
      <c r="M19" s="25">
        <f t="shared" si="12"/>
        <v>1</v>
      </c>
      <c r="N19" s="23">
        <f t="shared" si="10"/>
        <v>82756000</v>
      </c>
      <c r="O19" s="25">
        <f t="shared" si="11"/>
        <v>1</v>
      </c>
    </row>
    <row r="20" spans="1:15" ht="57" x14ac:dyDescent="0.25">
      <c r="A20" s="22" t="str">
        <f>+'[1]TD-EPA'!A16</f>
        <v>PROVISIÓN PARA GASTOS INSTITUCIONALES Y/O SECTORIALES CONTINGENTES- PREVIO CONCEPTO DGPPN</v>
      </c>
      <c r="B20" s="23">
        <f>VLOOKUP(A20,'[1]TD-EPA'!$A$5:$H$36,2,0)</f>
        <v>2849371908</v>
      </c>
      <c r="C20" s="24">
        <f>VLOOKUP(A20,'[1]TD-EPA'!$A$5:$H$36,3,0)</f>
        <v>2849371908</v>
      </c>
      <c r="D20" s="24">
        <f>VLOOKUP(A20,'[1]TD-EPA'!$A$5:$H$36,5,0)</f>
        <v>0</v>
      </c>
      <c r="E20" s="25">
        <f t="shared" si="5"/>
        <v>0</v>
      </c>
      <c r="F20" s="23">
        <f>VLOOKUP(A20,'[1]TD-EPA'!$A$5:$H$36,6,0)</f>
        <v>0</v>
      </c>
      <c r="G20" s="25">
        <f t="shared" si="6"/>
        <v>0</v>
      </c>
      <c r="H20" s="23">
        <f>VLOOKUP(A20,'[1]TD-EPA'!$A$5:$H$36,4,0)</f>
        <v>0</v>
      </c>
      <c r="I20" s="23">
        <f>VLOOKUP(A20,'[1]TD-EPA'!$A$5:$H$36,7,0)</f>
        <v>0</v>
      </c>
      <c r="J20" s="23">
        <f t="shared" si="7"/>
        <v>2849371908</v>
      </c>
      <c r="K20" s="25">
        <f t="shared" si="8"/>
        <v>1</v>
      </c>
      <c r="L20" s="23">
        <f t="shared" si="9"/>
        <v>2849371908</v>
      </c>
      <c r="M20" s="25">
        <f t="shared" si="12"/>
        <v>1</v>
      </c>
      <c r="N20" s="23">
        <f t="shared" si="10"/>
        <v>2849371908</v>
      </c>
      <c r="O20" s="25">
        <f t="shared" si="11"/>
        <v>1</v>
      </c>
    </row>
    <row r="21" spans="1:15" x14ac:dyDescent="0.25">
      <c r="A21" s="22" t="str">
        <f>+'[1]TD-EPA'!A17</f>
        <v>MESADAS PENSIONALES (DE PENSIONES)</v>
      </c>
      <c r="B21" s="23">
        <f>VLOOKUP(A21,'[1]TD-EPA'!$A$5:$H$36,2,0)</f>
        <v>431753000</v>
      </c>
      <c r="C21" s="24">
        <f>VLOOKUP(A21,'[1]TD-EPA'!$A$5:$H$36,3,0)</f>
        <v>431753000</v>
      </c>
      <c r="D21" s="24">
        <f>VLOOKUP(A21,'[1]TD-EPA'!$A$5:$H$36,5,0)</f>
        <v>99286498.790000007</v>
      </c>
      <c r="E21" s="25">
        <f t="shared" si="5"/>
        <v>0.22996134083607991</v>
      </c>
      <c r="F21" s="23">
        <f>VLOOKUP(A21,'[1]TD-EPA'!$A$5:$H$36,6,0)</f>
        <v>99286498.790000007</v>
      </c>
      <c r="G21" s="25">
        <f t="shared" si="6"/>
        <v>0.22996134083607991</v>
      </c>
      <c r="H21" s="23">
        <f>VLOOKUP(A21,'[1]TD-EPA'!$A$5:$H$36,4,0)</f>
        <v>431753000</v>
      </c>
      <c r="I21" s="23">
        <f>VLOOKUP(A21,'[1]TD-EPA'!$A$5:$H$36,7,0)</f>
        <v>99286498.790000007</v>
      </c>
      <c r="J21" s="23">
        <f t="shared" si="7"/>
        <v>0</v>
      </c>
      <c r="K21" s="25">
        <f t="shared" si="8"/>
        <v>0</v>
      </c>
      <c r="L21" s="23">
        <f t="shared" si="9"/>
        <v>332466501.20999998</v>
      </c>
      <c r="M21" s="25">
        <f t="shared" si="12"/>
        <v>0.77003865916392011</v>
      </c>
      <c r="N21" s="23">
        <f t="shared" si="10"/>
        <v>332466501.20999998</v>
      </c>
      <c r="O21" s="25">
        <f t="shared" si="11"/>
        <v>0.77003865916392011</v>
      </c>
    </row>
    <row r="22" spans="1:15" ht="28.5" x14ac:dyDescent="0.25">
      <c r="A22" s="22" t="str">
        <f>+'[1]TD-EPA'!A18</f>
        <v>APORTE PREVISION SOCIAL SERVICIOS MEDICOS (NO DE PENSIONES)</v>
      </c>
      <c r="B22" s="23">
        <f>VLOOKUP(A22,'[1]TD-EPA'!$A$5:$H$36,2,0)</f>
        <v>680312000</v>
      </c>
      <c r="C22" s="24">
        <f>VLOOKUP(A22,'[1]TD-EPA'!$A$5:$H$36,3,0)</f>
        <v>680312000</v>
      </c>
      <c r="D22" s="24">
        <f>VLOOKUP(A22,'[1]TD-EPA'!$A$5:$H$36,5,0)</f>
        <v>241991608</v>
      </c>
      <c r="E22" s="25">
        <f t="shared" si="5"/>
        <v>0.35570680511294817</v>
      </c>
      <c r="F22" s="23">
        <f>VLOOKUP(A22,'[1]TD-EPA'!$A$5:$H$36,6,0)</f>
        <v>182161768</v>
      </c>
      <c r="G22" s="25">
        <f t="shared" si="6"/>
        <v>0.26776209739060902</v>
      </c>
      <c r="H22" s="23">
        <f>VLOOKUP(A22,'[1]TD-EPA'!$A$5:$H$36,4,0)</f>
        <v>680312000</v>
      </c>
      <c r="I22" s="23">
        <f>VLOOKUP(A22,'[1]TD-EPA'!$A$5:$H$36,7,0)</f>
        <v>182161768</v>
      </c>
      <c r="J22" s="23">
        <f t="shared" si="7"/>
        <v>0</v>
      </c>
      <c r="K22" s="25">
        <f t="shared" si="8"/>
        <v>0</v>
      </c>
      <c r="L22" s="23">
        <f t="shared" si="9"/>
        <v>438320392</v>
      </c>
      <c r="M22" s="25">
        <f t="shared" si="12"/>
        <v>0.64429319488705183</v>
      </c>
      <c r="N22" s="23">
        <f t="shared" si="10"/>
        <v>498150232</v>
      </c>
      <c r="O22" s="25">
        <f t="shared" si="11"/>
        <v>0.73223790260939103</v>
      </c>
    </row>
    <row r="23" spans="1:15" x14ac:dyDescent="0.25">
      <c r="A23" s="22" t="str">
        <f>+'[1]TD-EPA'!A19</f>
        <v>SENTENCIAS</v>
      </c>
      <c r="B23" s="23">
        <f>VLOOKUP(A23,'[1]TD-EPA'!$A$5:$H$36,2,0)</f>
        <v>2121800000</v>
      </c>
      <c r="C23" s="24">
        <f>VLOOKUP(A23,'[1]TD-EPA'!$A$5:$H$36,3,0)</f>
        <v>2121800000</v>
      </c>
      <c r="D23" s="24">
        <f>VLOOKUP(A23,'[1]TD-EPA'!$A$5:$H$36,5,0)</f>
        <v>126786056</v>
      </c>
      <c r="E23" s="25">
        <f t="shared" si="5"/>
        <v>5.9754008860401546E-2</v>
      </c>
      <c r="F23" s="23">
        <f>VLOOKUP(A23,'[1]TD-EPA'!$A$5:$H$36,6,0)</f>
        <v>120941399</v>
      </c>
      <c r="G23" s="25">
        <f t="shared" si="6"/>
        <v>5.6999433971156567E-2</v>
      </c>
      <c r="H23" s="23">
        <f>VLOOKUP(A23,'[1]TD-EPA'!$A$5:$H$36,4,0)</f>
        <v>564119102</v>
      </c>
      <c r="I23" s="23">
        <f>VLOOKUP(A23,'[1]TD-EPA'!$A$5:$H$36,7,0)</f>
        <v>120941399</v>
      </c>
      <c r="J23" s="23">
        <f t="shared" si="7"/>
        <v>1557680898</v>
      </c>
      <c r="K23" s="25">
        <f t="shared" si="8"/>
        <v>0.7341318210952964</v>
      </c>
      <c r="L23" s="23">
        <f t="shared" si="9"/>
        <v>1995013944</v>
      </c>
      <c r="M23" s="25">
        <f t="shared" si="12"/>
        <v>0.9402459911395985</v>
      </c>
      <c r="N23" s="23">
        <f t="shared" si="10"/>
        <v>2000858601</v>
      </c>
      <c r="O23" s="25">
        <f t="shared" si="11"/>
        <v>0.94300056602884341</v>
      </c>
    </row>
    <row r="24" spans="1:15" x14ac:dyDescent="0.25">
      <c r="A24" s="22" t="str">
        <f>+'[1]TD-EPA'!A20</f>
        <v>CONCILIACIONES</v>
      </c>
      <c r="B24" s="23">
        <f>VLOOKUP(A24,'[1]TD-EPA'!$A$5:$H$36,2,0)</f>
        <v>2121800000</v>
      </c>
      <c r="C24" s="24">
        <f>VLOOKUP(A24,'[1]TD-EPA'!$A$5:$H$36,3,0)</f>
        <v>2121800000</v>
      </c>
      <c r="D24" s="24">
        <f>VLOOKUP(A24,'[1]TD-EPA'!$A$5:$H$36,5,0)</f>
        <v>296706566</v>
      </c>
      <c r="E24" s="25">
        <f t="shared" si="5"/>
        <v>0.13983719766236213</v>
      </c>
      <c r="F24" s="23">
        <f>VLOOKUP(A24,'[1]TD-EPA'!$A$5:$H$36,6,0)</f>
        <v>233690163</v>
      </c>
      <c r="G24" s="25">
        <f t="shared" si="6"/>
        <v>0.11013769582430012</v>
      </c>
      <c r="H24" s="23">
        <f>VLOOKUP(A24,'[1]TD-EPA'!$A$5:$H$36,4,0)</f>
        <v>1405443293</v>
      </c>
      <c r="I24" s="23">
        <f>VLOOKUP(A24,'[1]TD-EPA'!$A$5:$H$36,7,0)</f>
        <v>233690163</v>
      </c>
      <c r="J24" s="23">
        <f t="shared" si="7"/>
        <v>716356707</v>
      </c>
      <c r="K24" s="25">
        <f t="shared" si="8"/>
        <v>0.33761745074936372</v>
      </c>
      <c r="L24" s="23">
        <f t="shared" si="9"/>
        <v>1825093434</v>
      </c>
      <c r="M24" s="25">
        <f t="shared" si="12"/>
        <v>0.86016280233763787</v>
      </c>
      <c r="N24" s="23">
        <f t="shared" si="10"/>
        <v>1888109837</v>
      </c>
      <c r="O24" s="25">
        <f t="shared" si="11"/>
        <v>0.88986230417569989</v>
      </c>
    </row>
    <row r="25" spans="1:15" ht="42.75" x14ac:dyDescent="0.25">
      <c r="A25" s="22" t="str">
        <f>+'[1]TD-EPA'!A21</f>
        <v>INCAPACIDADES Y LICENCIAS DE MATERNIDAD Y PATERNIDAD (NO DE PENSIONES)</v>
      </c>
      <c r="B25" s="23">
        <f>VLOOKUP(A25,'[1]TD-EPA'!$A$5:$H$36,2,0)</f>
        <v>134591000</v>
      </c>
      <c r="C25" s="24">
        <f>VLOOKUP(A25,'[1]TD-EPA'!$A$5:$H$36,3,0)</f>
        <v>134591000</v>
      </c>
      <c r="D25" s="24">
        <f>VLOOKUP(A25,'[1]TD-EPA'!$A$5:$H$36,5,0)</f>
        <v>13186010</v>
      </c>
      <c r="E25" s="25">
        <f t="shared" si="5"/>
        <v>9.7970963883171974E-2</v>
      </c>
      <c r="F25" s="23">
        <f>VLOOKUP(A25,'[1]TD-EPA'!$A$5:$H$36,6,0)</f>
        <v>13186010</v>
      </c>
      <c r="G25" s="25">
        <f t="shared" si="6"/>
        <v>9.7970963883171974E-2</v>
      </c>
      <c r="H25" s="23">
        <f>VLOOKUP(A25,'[1]TD-EPA'!$A$5:$H$36,4,0)</f>
        <v>134591000</v>
      </c>
      <c r="I25" s="23">
        <f>VLOOKUP(A25,'[1]TD-EPA'!$A$5:$H$36,7,0)</f>
        <v>13186010</v>
      </c>
      <c r="J25" s="23">
        <f t="shared" si="7"/>
        <v>0</v>
      </c>
      <c r="K25" s="25">
        <f t="shared" si="8"/>
        <v>0</v>
      </c>
      <c r="L25" s="23">
        <f t="shared" si="9"/>
        <v>121404990</v>
      </c>
      <c r="M25" s="25">
        <f t="shared" si="12"/>
        <v>0.90202903611682805</v>
      </c>
      <c r="N25" s="23">
        <f t="shared" si="10"/>
        <v>121404990</v>
      </c>
      <c r="O25" s="25">
        <f t="shared" si="11"/>
        <v>0.90202903611682805</v>
      </c>
    </row>
    <row r="26" spans="1:15" x14ac:dyDescent="0.25">
      <c r="A26" s="22" t="str">
        <f>+'[1]TD-EPA'!A23</f>
        <v>IMPUESTOS</v>
      </c>
      <c r="B26" s="23">
        <f>VLOOKUP(A26,'[1]TD-EPA'!$A$5:$H$36,2,0)</f>
        <v>53045000</v>
      </c>
      <c r="C26" s="24">
        <f>VLOOKUP(A26,'[1]TD-EPA'!$A$5:$H$36,3,0)</f>
        <v>53045000</v>
      </c>
      <c r="D26" s="24">
        <f>VLOOKUP(A26,'[1]TD-EPA'!$A$5:$H$36,5,0)</f>
        <v>0</v>
      </c>
      <c r="E26" s="25">
        <f t="shared" si="5"/>
        <v>0</v>
      </c>
      <c r="F26" s="23">
        <f>VLOOKUP(A26,'[1]TD-EPA'!$A$5:$H$36,6,0)</f>
        <v>0</v>
      </c>
      <c r="G26" s="25">
        <f t="shared" si="6"/>
        <v>0</v>
      </c>
      <c r="H26" s="23">
        <f>VLOOKUP(A26,'[1]TD-EPA'!$A$5:$H$36,4,0)</f>
        <v>0</v>
      </c>
      <c r="I26" s="23">
        <f>VLOOKUP(A26,'[1]TD-EPA'!$A$5:$H$36,7,0)</f>
        <v>0</v>
      </c>
      <c r="J26" s="23">
        <f t="shared" si="7"/>
        <v>53045000</v>
      </c>
      <c r="K26" s="25">
        <f t="shared" si="8"/>
        <v>1</v>
      </c>
      <c r="L26" s="23">
        <f t="shared" si="9"/>
        <v>53045000</v>
      </c>
      <c r="M26" s="25">
        <f t="shared" si="12"/>
        <v>1</v>
      </c>
      <c r="N26" s="23">
        <f t="shared" si="10"/>
        <v>53045000</v>
      </c>
      <c r="O26" s="25">
        <f t="shared" si="11"/>
        <v>1</v>
      </c>
    </row>
    <row r="27" spans="1:15" x14ac:dyDescent="0.25">
      <c r="A27" s="22" t="str">
        <f>+'[1]TD-EPA'!A24</f>
        <v>CUOTA DE FISCALIZACIÓN Y AUDITAJE</v>
      </c>
      <c r="B27" s="23">
        <f>VLOOKUP(A27,'[1]TD-EPA'!$A$5:$H$36,2,0)</f>
        <v>330937000</v>
      </c>
      <c r="C27" s="24">
        <f>VLOOKUP(A27,'[1]TD-EPA'!$A$5:$H$36,3,0)</f>
        <v>330937000</v>
      </c>
      <c r="D27" s="24">
        <f>VLOOKUP(A27,'[1]TD-EPA'!$A$5:$H$36,5,0)</f>
        <v>0</v>
      </c>
      <c r="E27" s="25">
        <f t="shared" si="5"/>
        <v>0</v>
      </c>
      <c r="F27" s="23">
        <f>VLOOKUP(A27,'[1]TD-EPA'!$A$5:$H$36,6,0)</f>
        <v>0</v>
      </c>
      <c r="G27" s="25">
        <f t="shared" si="6"/>
        <v>0</v>
      </c>
      <c r="H27" s="23">
        <f>VLOOKUP(A27,'[1]TD-EPA'!$A$5:$H$36,4,0)</f>
        <v>0</v>
      </c>
      <c r="I27" s="23">
        <f>VLOOKUP(A27,'[1]TD-EPA'!$A$5:$H$36,7,0)</f>
        <v>0</v>
      </c>
      <c r="J27" s="23">
        <f t="shared" si="7"/>
        <v>330937000</v>
      </c>
      <c r="K27" s="25">
        <f t="shared" si="8"/>
        <v>1</v>
      </c>
      <c r="L27" s="23">
        <f t="shared" si="9"/>
        <v>330937000</v>
      </c>
      <c r="M27" s="25">
        <f t="shared" si="12"/>
        <v>1</v>
      </c>
      <c r="N27" s="23">
        <f t="shared" si="10"/>
        <v>330937000</v>
      </c>
      <c r="O27" s="25">
        <f t="shared" si="11"/>
        <v>1</v>
      </c>
    </row>
    <row r="28" spans="1:15" s="18" customFormat="1" ht="15.75" customHeight="1" x14ac:dyDescent="0.25">
      <c r="A28" s="15" t="s">
        <v>22</v>
      </c>
      <c r="B28" s="16">
        <f>SUM(B29:B40)</f>
        <v>163731685495</v>
      </c>
      <c r="C28" s="16">
        <f>SUM(C29:C40)</f>
        <v>163731685495</v>
      </c>
      <c r="D28" s="16">
        <f>SUM(D29:D40)</f>
        <v>124735426715.78</v>
      </c>
      <c r="E28" s="17">
        <f t="shared" si="5"/>
        <v>0.76182827006681697</v>
      </c>
      <c r="F28" s="16">
        <f>SUM(F29:F40)</f>
        <v>19567073204.360001</v>
      </c>
      <c r="G28" s="17">
        <f>+F28/C28</f>
        <v>0.1195069429915417</v>
      </c>
      <c r="H28" s="16">
        <f>SUM(H29:H40)</f>
        <v>144339284526.48001</v>
      </c>
      <c r="I28" s="16">
        <f>SUM(I29:I40)</f>
        <v>19566652060.360001</v>
      </c>
      <c r="J28" s="16">
        <f>SUM(J29:J40)</f>
        <v>19392400968.52</v>
      </c>
      <c r="K28" s="17">
        <f>+J28/C28</f>
        <v>0.11844012299691498</v>
      </c>
      <c r="L28" s="16">
        <f>SUM(L29:L40)</f>
        <v>38996258779.220001</v>
      </c>
      <c r="M28" s="17">
        <f>+L28/C28</f>
        <v>0.23817172993318303</v>
      </c>
      <c r="N28" s="16">
        <f>SUM(N29:N40)</f>
        <v>144164612290.63998</v>
      </c>
      <c r="O28" s="17">
        <f t="shared" si="11"/>
        <v>0.88049305700845826</v>
      </c>
    </row>
    <row r="29" spans="1:15" ht="57" x14ac:dyDescent="0.25">
      <c r="A29" s="22" t="str">
        <f>+'[1]TD-EPA'!A27</f>
        <v>INCREMENTO DE LA COBERTURA DE LOS SERVICIOS DE LA RED NACIONAL DE PROTECCIÓN AL CONSUMIDOR EN EL TERRITORIO  NACIONAL</v>
      </c>
      <c r="B29" s="23">
        <f>VLOOKUP(A29,'[1]TD-EPA'!$A$5:$H$38,2,0)</f>
        <v>42000000000</v>
      </c>
      <c r="C29" s="24">
        <f>VLOOKUP(A29,'[1]TD-EPA'!$A$5:$H$38,3,0)</f>
        <v>42000000000</v>
      </c>
      <c r="D29" s="24">
        <f>VLOOKUP(A29,'[1]TD-EPA'!$A$5:$H$38,5,0)</f>
        <v>26204247025</v>
      </c>
      <c r="E29" s="25">
        <f t="shared" si="5"/>
        <v>0.6239106434523809</v>
      </c>
      <c r="F29" s="23">
        <f>VLOOKUP(A29,'[1]TD-EPA'!$A$5:$H$38,6,0)</f>
        <v>4749270519.8600006</v>
      </c>
      <c r="G29" s="25">
        <f t="shared" si="6"/>
        <v>0.1130778695204762</v>
      </c>
      <c r="H29" s="23">
        <f>VLOOKUP(A29,'[1]TD-EPA'!$A$5:$H$38,4,0)</f>
        <v>33368105874</v>
      </c>
      <c r="I29" s="23">
        <f>VLOOKUP(A29,'[1]TD-EPA'!$A$5:$H$36,7,0)</f>
        <v>4749270519.8600006</v>
      </c>
      <c r="J29" s="23">
        <f t="shared" si="7"/>
        <v>8631894126</v>
      </c>
      <c r="K29" s="25">
        <f t="shared" si="8"/>
        <v>0.20552128871428571</v>
      </c>
      <c r="L29" s="23">
        <f t="shared" si="9"/>
        <v>15795752975</v>
      </c>
      <c r="M29" s="25">
        <f t="shared" si="12"/>
        <v>0.37608935654761905</v>
      </c>
      <c r="N29" s="23">
        <f t="shared" si="10"/>
        <v>37250729480.139999</v>
      </c>
      <c r="O29" s="25">
        <f t="shared" si="11"/>
        <v>0.88692213047952384</v>
      </c>
    </row>
    <row r="30" spans="1:15" ht="57" x14ac:dyDescent="0.25">
      <c r="A30" s="22" t="str">
        <f>+'[1]TD-EPA'!A28</f>
        <v>MEJORAMIENTO DEL CONTROL Y VIGILANCIA A LAS CÁMARAS DE COMERCIO Y COMERCIANTES A NIVEL  NACIONAL</v>
      </c>
      <c r="B30" s="23">
        <f>VLOOKUP(A30,'[1]TD-EPA'!$A$5:$H$38,2,0)</f>
        <v>1051321372</v>
      </c>
      <c r="C30" s="24">
        <f>VLOOKUP(A30,'[1]TD-EPA'!$A$5:$H$38,3,0)</f>
        <v>1051321372</v>
      </c>
      <c r="D30" s="24">
        <f>VLOOKUP(A30,'[1]TD-EPA'!$A$5:$H$38,5,0)</f>
        <v>835626146</v>
      </c>
      <c r="E30" s="25">
        <f t="shared" si="5"/>
        <v>0.79483416608408874</v>
      </c>
      <c r="F30" s="23">
        <f>VLOOKUP(A30,'[1]TD-EPA'!$A$5:$H$38,6,0)</f>
        <v>183004025</v>
      </c>
      <c r="G30" s="25">
        <f t="shared" si="6"/>
        <v>0.17407048869543956</v>
      </c>
      <c r="H30" s="23">
        <f>VLOOKUP(A30,'[1]TD-EPA'!$A$5:$H$38,4,0)</f>
        <v>1051321372</v>
      </c>
      <c r="I30" s="23">
        <f>VLOOKUP(A30,'[1]TD-EPA'!$A$5:$H$36,7,0)</f>
        <v>183004025</v>
      </c>
      <c r="J30" s="23">
        <f t="shared" si="7"/>
        <v>0</v>
      </c>
      <c r="K30" s="25">
        <f t="shared" si="8"/>
        <v>0</v>
      </c>
      <c r="L30" s="23">
        <f t="shared" si="9"/>
        <v>215695226</v>
      </c>
      <c r="M30" s="25">
        <f t="shared" si="12"/>
        <v>0.20516583391591131</v>
      </c>
      <c r="N30" s="23">
        <f t="shared" si="10"/>
        <v>868317347</v>
      </c>
      <c r="O30" s="25">
        <f t="shared" si="11"/>
        <v>0.82592951130456049</v>
      </c>
    </row>
    <row r="31" spans="1:15" ht="57" x14ac:dyDescent="0.25">
      <c r="A31" s="22" t="str">
        <f>+'[1]TD-EPA'!A29</f>
        <v>FORTALECIMIENTO DE LA FUNCIÓN JURISDICCIONAL DE LA SUPERINTENDENCIA DE INDUSTRIA Y COMERCIO A NIVEL  NACIONAL</v>
      </c>
      <c r="B31" s="23">
        <f>VLOOKUP(A31,'[1]TD-EPA'!$A$5:$H$38,2,0)</f>
        <v>2980842971</v>
      </c>
      <c r="C31" s="24">
        <f>VLOOKUP(A31,'[1]TD-EPA'!$A$5:$H$38,3,0)</f>
        <v>2980842971</v>
      </c>
      <c r="D31" s="24">
        <f>VLOOKUP(A31,'[1]TD-EPA'!$A$5:$H$38,5,0)</f>
        <v>2769647996</v>
      </c>
      <c r="E31" s="25">
        <f t="shared" si="5"/>
        <v>0.92914924501066576</v>
      </c>
      <c r="F31" s="23">
        <f>VLOOKUP(A31,'[1]TD-EPA'!$A$5:$H$38,6,0)</f>
        <v>733978484</v>
      </c>
      <c r="G31" s="25">
        <f t="shared" si="6"/>
        <v>0.24623185157377417</v>
      </c>
      <c r="H31" s="23">
        <f>VLOOKUP(A31,'[1]TD-EPA'!$A$5:$H$38,4,0)</f>
        <v>2950852991</v>
      </c>
      <c r="I31" s="23">
        <f>VLOOKUP(A31,'[1]TD-EPA'!$A$5:$H$36,7,0)</f>
        <v>733557340</v>
      </c>
      <c r="J31" s="23">
        <f t="shared" si="7"/>
        <v>29989980</v>
      </c>
      <c r="K31" s="25">
        <f t="shared" si="8"/>
        <v>1.0060905687339543E-2</v>
      </c>
      <c r="L31" s="23">
        <f t="shared" si="9"/>
        <v>211194975</v>
      </c>
      <c r="M31" s="25">
        <f t="shared" si="12"/>
        <v>7.0850754989334186E-2</v>
      </c>
      <c r="N31" s="23">
        <f t="shared" si="10"/>
        <v>2246864487</v>
      </c>
      <c r="O31" s="25">
        <f t="shared" si="11"/>
        <v>0.75376814842622586</v>
      </c>
    </row>
    <row r="32" spans="1:15" ht="42.75" x14ac:dyDescent="0.25">
      <c r="A32" s="22" t="str">
        <f>+'[1]TD-EPA'!A30</f>
        <v>FORTALECIMIENTO DE LA PROTECCIÓN DE DATOS PERSONALES A NIVEL  NACIONAL</v>
      </c>
      <c r="B32" s="23">
        <f>VLOOKUP(A32,'[1]TD-EPA'!$A$5:$H$38,2,0)</f>
        <v>7099390975</v>
      </c>
      <c r="C32" s="24">
        <f>VLOOKUP(A32,'[1]TD-EPA'!$A$5:$H$38,3,0)</f>
        <v>7099390975</v>
      </c>
      <c r="D32" s="24">
        <f>VLOOKUP(A32,'[1]TD-EPA'!$A$5:$H$38,5,0)</f>
        <v>6681028686</v>
      </c>
      <c r="E32" s="25">
        <f t="shared" si="5"/>
        <v>0.94107067909441344</v>
      </c>
      <c r="F32" s="23">
        <f>VLOOKUP(A32,'[1]TD-EPA'!$A$5:$H$38,6,0)</f>
        <v>1353917904</v>
      </c>
      <c r="G32" s="25">
        <f t="shared" si="6"/>
        <v>0.19070902120586478</v>
      </c>
      <c r="H32" s="23">
        <f>VLOOKUP(A32,'[1]TD-EPA'!$A$5:$H$38,4,0)</f>
        <v>7082290975</v>
      </c>
      <c r="I32" s="23">
        <f>VLOOKUP(A32,'[1]TD-EPA'!$A$5:$H$38,7,0)</f>
        <v>1353917904</v>
      </c>
      <c r="J32" s="23">
        <f t="shared" si="7"/>
        <v>17100000</v>
      </c>
      <c r="K32" s="25">
        <f t="shared" si="8"/>
        <v>2.4086573144395671E-3</v>
      </c>
      <c r="L32" s="23">
        <f t="shared" si="9"/>
        <v>418362289</v>
      </c>
      <c r="M32" s="25">
        <f t="shared" si="12"/>
        <v>5.8929320905586551E-2</v>
      </c>
      <c r="N32" s="23">
        <f t="shared" si="10"/>
        <v>5745473071</v>
      </c>
      <c r="O32" s="25">
        <f t="shared" si="11"/>
        <v>0.80929097879413525</v>
      </c>
    </row>
    <row r="33" spans="1:15" ht="57" x14ac:dyDescent="0.25">
      <c r="A33" s="22" t="str">
        <f>+'[1]TD-EPA'!A31</f>
        <v>FORTALECIMIENTO DEL RÉGIMEN DE PROTECCIÓN DE LA LIBRE COMPETENCIA ECONÓMICA EN LOS MERCADOS A NIVEL  NACIONAL</v>
      </c>
      <c r="B33" s="23">
        <f>VLOOKUP(A33,'[1]TD-EPA'!$A$5:$H$38,2,0)</f>
        <v>8956381813</v>
      </c>
      <c r="C33" s="24">
        <f>VLOOKUP(A33,'[1]TD-EPA'!$A$5:$H$38,3,0)</f>
        <v>8956381813</v>
      </c>
      <c r="D33" s="24">
        <f>VLOOKUP(A33,'[1]TD-EPA'!$A$5:$H$38,5,0)</f>
        <v>8234174119</v>
      </c>
      <c r="E33" s="25">
        <f t="shared" si="5"/>
        <v>0.91936390061534323</v>
      </c>
      <c r="F33" s="23">
        <f>VLOOKUP(A33,'[1]TD-EPA'!$A$5:$H$38,6,0)</f>
        <v>1684933343</v>
      </c>
      <c r="G33" s="25">
        <f t="shared" si="6"/>
        <v>0.18812656474228853</v>
      </c>
      <c r="H33" s="23">
        <f>VLOOKUP(A33,'[1]TD-EPA'!$A$5:$H$38,4,0)</f>
        <v>8932694390</v>
      </c>
      <c r="I33" s="23">
        <f>VLOOKUP(A33,'[1]TD-EPA'!$A$5:$H$36,7,0)</f>
        <v>1684933343</v>
      </c>
      <c r="J33" s="23">
        <f t="shared" si="7"/>
        <v>23687423</v>
      </c>
      <c r="K33" s="25">
        <f t="shared" si="8"/>
        <v>2.6447535952094183E-3</v>
      </c>
      <c r="L33" s="23">
        <f t="shared" si="9"/>
        <v>722207694</v>
      </c>
      <c r="M33" s="25">
        <f t="shared" si="12"/>
        <v>8.0636099384656726E-2</v>
      </c>
      <c r="N33" s="23">
        <f t="shared" si="10"/>
        <v>7271448470</v>
      </c>
      <c r="O33" s="25">
        <f t="shared" si="11"/>
        <v>0.8118734352577115</v>
      </c>
    </row>
    <row r="34" spans="1:15" ht="71.25" x14ac:dyDescent="0.25">
      <c r="A34" s="22" t="str">
        <f>+'[1]TD-EPA'!A32</f>
        <v>FORTALECIMIENTO DE LA ATENCIÓN Y PROMOCIÓN DE TRÁMITES Y SERVICIOS EN EL MARCO DEL SISTEMA DE PROPIEDAD INDUSTRIAL A NIVEL  NACIONAL</v>
      </c>
      <c r="B34" s="23">
        <f>VLOOKUP(A34,'[1]TD-EPA'!$A$5:$H$38,2,0)</f>
        <v>11159819091</v>
      </c>
      <c r="C34" s="24">
        <f>VLOOKUP(A34,'[1]TD-EPA'!$A$5:$H$38,3,0)</f>
        <v>11159819091</v>
      </c>
      <c r="D34" s="24">
        <f>VLOOKUP(A34,'[1]TD-EPA'!$A$5:$H$38,5,0)</f>
        <v>9582131286</v>
      </c>
      <c r="E34" s="25">
        <f t="shared" si="5"/>
        <v>0.85862783328877168</v>
      </c>
      <c r="F34" s="23">
        <f>VLOOKUP(A34,'[1]TD-EPA'!$A$5:$H$38,6,0)</f>
        <v>1547685659</v>
      </c>
      <c r="G34" s="25">
        <f t="shared" si="6"/>
        <v>0.13868375879391753</v>
      </c>
      <c r="H34" s="23">
        <f>VLOOKUP(A34,'[1]TD-EPA'!$A$5:$H$38,4,0)</f>
        <v>9833316499</v>
      </c>
      <c r="I34" s="23">
        <f>VLOOKUP(A34,'[1]TD-EPA'!$A$5:$H$36,7,0)</f>
        <v>1547685659</v>
      </c>
      <c r="J34" s="23">
        <f t="shared" si="7"/>
        <v>1326502592</v>
      </c>
      <c r="K34" s="25">
        <f t="shared" si="8"/>
        <v>0.11886416627217349</v>
      </c>
      <c r="L34" s="23">
        <f t="shared" si="9"/>
        <v>1577687805</v>
      </c>
      <c r="M34" s="25">
        <f t="shared" si="12"/>
        <v>0.14137216671122826</v>
      </c>
      <c r="N34" s="23">
        <f t="shared" si="10"/>
        <v>9612133432</v>
      </c>
      <c r="O34" s="25">
        <f t="shared" si="11"/>
        <v>0.86131624120608252</v>
      </c>
    </row>
    <row r="35" spans="1:15" ht="57" x14ac:dyDescent="0.25">
      <c r="A35" s="22" t="str">
        <f>+'[1]TD-EPA'!A33</f>
        <v>MEJORAMIENTO EN LA EJECUCIÓN DE LAS FUNCIONES ASIGNADAS EN MATERIA DE PROTECCIÓN AL CONSUMIDOR A NIVEL  NACIONAL</v>
      </c>
      <c r="B35" s="23">
        <f>VLOOKUP(A35,'[1]TD-EPA'!$A$5:$H$38,2,0)</f>
        <v>12011116086</v>
      </c>
      <c r="C35" s="24">
        <f>VLOOKUP(A35,'[1]TD-EPA'!$A$5:$H$38,3,0)</f>
        <v>12011116086</v>
      </c>
      <c r="D35" s="24">
        <f>VLOOKUP(A35,'[1]TD-EPA'!$A$5:$H$38,5,0)</f>
        <v>10435271743</v>
      </c>
      <c r="E35" s="25">
        <f t="shared" si="5"/>
        <v>0.86880117287045588</v>
      </c>
      <c r="F35" s="23">
        <f>VLOOKUP(A35,'[1]TD-EPA'!$A$5:$H$38,6,0)</f>
        <v>1681920199</v>
      </c>
      <c r="G35" s="25">
        <f t="shared" si="6"/>
        <v>0.14003030084443396</v>
      </c>
      <c r="H35" s="23">
        <f>VLOOKUP(A35,'[1]TD-EPA'!$A$5:$H$38,4,0)</f>
        <v>11548603325</v>
      </c>
      <c r="I35" s="23">
        <f>VLOOKUP(A35,'[1]TD-EPA'!$A$5:$H$36,7,0)</f>
        <v>1681920199</v>
      </c>
      <c r="J35" s="23">
        <f t="shared" si="7"/>
        <v>462512761</v>
      </c>
      <c r="K35" s="25">
        <f t="shared" si="8"/>
        <v>3.8507059434643116E-2</v>
      </c>
      <c r="L35" s="23">
        <f t="shared" si="9"/>
        <v>1575844343</v>
      </c>
      <c r="M35" s="25">
        <f t="shared" si="12"/>
        <v>0.13119882712954406</v>
      </c>
      <c r="N35" s="23">
        <f t="shared" si="10"/>
        <v>10329195887</v>
      </c>
      <c r="O35" s="25">
        <f t="shared" si="11"/>
        <v>0.85996969915556609</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f>VLOOKUP(A36,'[1]TD-EPA'!$A$5:$H$38,2,0)</f>
        <v>6278593127</v>
      </c>
      <c r="C36" s="24">
        <f>VLOOKUP(A36,'[1]TD-EPA'!$A$5:$H$38,3,0)</f>
        <v>6278593127</v>
      </c>
      <c r="D36" s="24">
        <f>VLOOKUP(A36,'[1]TD-EPA'!$A$5:$H$38,5,0)</f>
        <v>4860324493</v>
      </c>
      <c r="E36" s="25">
        <f t="shared" si="5"/>
        <v>0.77411044077677504</v>
      </c>
      <c r="F36" s="23">
        <f>VLOOKUP(A36,'[1]TD-EPA'!$A$5:$H$38,6,0)</f>
        <v>1006486075</v>
      </c>
      <c r="G36" s="25">
        <f t="shared" si="6"/>
        <v>0.1603043953703229</v>
      </c>
      <c r="H36" s="23">
        <f>VLOOKUP(A36,'[1]TD-EPA'!$A$5:$H$38,4,0)</f>
        <v>6041581059</v>
      </c>
      <c r="I36" s="23">
        <f>VLOOKUP(A36,'[1]TD-EPA'!$A$5:$H$36,7,0)</f>
        <v>1006486075</v>
      </c>
      <c r="J36" s="23">
        <f t="shared" si="7"/>
        <v>237012068</v>
      </c>
      <c r="K36" s="25">
        <f t="shared" si="8"/>
        <v>3.7749231906869511E-2</v>
      </c>
      <c r="L36" s="23">
        <f t="shared" si="9"/>
        <v>1418268634</v>
      </c>
      <c r="M36" s="25">
        <f t="shared" si="12"/>
        <v>0.22588955922322501</v>
      </c>
      <c r="N36" s="23">
        <f t="shared" si="10"/>
        <v>5272107052</v>
      </c>
      <c r="O36" s="25">
        <f t="shared" si="11"/>
        <v>0.83969560462967707</v>
      </c>
    </row>
    <row r="37" spans="1:15" ht="57" x14ac:dyDescent="0.25">
      <c r="A37" s="22" t="str">
        <f>+'[1]TD-EPA'!A36</f>
        <v>FORTALECIMIENTO DEL SISTEMA DE ATENCIÓN AL CIUDADANO DE LA SUPERINTENDENCIA DE INDUSTRIA Y COMERCIO A NIVEL  NACIONAL</v>
      </c>
      <c r="B37" s="23">
        <f>VLOOKUP(A37,'[1]TD-EPA'!$A$5:$H$38,2,0)</f>
        <v>32253058720</v>
      </c>
      <c r="C37" s="24">
        <f>VLOOKUP(A37,'[1]TD-EPA'!$A$5:$H$38,3,0)</f>
        <v>32253058720</v>
      </c>
      <c r="D37" s="24">
        <f>VLOOKUP(A37,'[1]TD-EPA'!$A$5:$H$38,5,0)</f>
        <v>25938403234.099998</v>
      </c>
      <c r="E37" s="25">
        <f t="shared" si="5"/>
        <v>0.80421529812971482</v>
      </c>
      <c r="F37" s="23">
        <f>VLOOKUP(A37,'[1]TD-EPA'!$A$5:$H$38,6,0)</f>
        <v>3589996444.1500001</v>
      </c>
      <c r="G37" s="25">
        <f t="shared" si="6"/>
        <v>0.1113071623784896</v>
      </c>
      <c r="H37" s="23">
        <f>VLOOKUP(A37,'[1]TD-EPA'!$A$5:$H$38,4,0)</f>
        <v>29770811402.799999</v>
      </c>
      <c r="I37" s="23">
        <f>VLOOKUP(A37,'[1]TD-EPA'!$A$5:$H$36,7,0)</f>
        <v>3589996444.1500001</v>
      </c>
      <c r="J37" s="23">
        <f t="shared" si="7"/>
        <v>2482247317.2000008</v>
      </c>
      <c r="K37" s="25">
        <f t="shared" si="8"/>
        <v>7.6961609711167292E-2</v>
      </c>
      <c r="L37" s="23">
        <f t="shared" si="9"/>
        <v>6314655485.9000015</v>
      </c>
      <c r="M37" s="25">
        <f t="shared" si="12"/>
        <v>0.19578470187028518</v>
      </c>
      <c r="N37" s="23">
        <f t="shared" si="10"/>
        <v>28663062275.849998</v>
      </c>
      <c r="O37" s="25">
        <f t="shared" si="11"/>
        <v>0.8886928376215103</v>
      </c>
    </row>
    <row r="38" spans="1:15" ht="71.25" x14ac:dyDescent="0.25">
      <c r="A38" s="22" t="str">
        <f>+'[1]TD-EPA'!A37</f>
        <v>MEJORAMIENTO DE LOS SISTEMAS DE INFORMACIÓN Y SERVICIOS TECNOLÓGICOS DE LA SUPERINTENDENCIA DE INDUSTRIA Y COMERCIO EN EL TERRITORIO  NACIONAL</v>
      </c>
      <c r="B38" s="23">
        <f>VLOOKUP(A38,'[1]TD-EPA'!$A$5:$H$38,2,0)</f>
        <v>35326676910</v>
      </c>
      <c r="C38" s="24">
        <f>VLOOKUP(A38,'[1]TD-EPA'!$A$5:$H$38,3,0)</f>
        <v>35326676910</v>
      </c>
      <c r="D38" s="24">
        <f>VLOOKUP(A38,'[1]TD-EPA'!$A$5:$H$38,5,0)</f>
        <v>25536468642.68</v>
      </c>
      <c r="E38" s="25">
        <f t="shared" si="5"/>
        <v>0.72286642493257935</v>
      </c>
      <c r="F38" s="23">
        <f>VLOOKUP(A38,'[1]TD-EPA'!$A$5:$H$38,6,0)</f>
        <v>2470300691.3499999</v>
      </c>
      <c r="G38" s="25">
        <f t="shared" si="6"/>
        <v>6.9927344076077716E-2</v>
      </c>
      <c r="H38" s="23">
        <f>VLOOKUP(A38,'[1]TD-EPA'!$A$5:$H$38,4,0)</f>
        <v>29698128935.68</v>
      </c>
      <c r="I38" s="23">
        <f>VLOOKUP(A38,'[1]TD-EPA'!$A$5:$H$40,7,0)</f>
        <v>2470300691.3499999</v>
      </c>
      <c r="J38" s="23">
        <f t="shared" si="7"/>
        <v>5628547974.3199997</v>
      </c>
      <c r="K38" s="25">
        <f t="shared" si="8"/>
        <v>0.15932854337416363</v>
      </c>
      <c r="L38" s="23">
        <f t="shared" si="9"/>
        <v>9790208267.3199997</v>
      </c>
      <c r="M38" s="25">
        <f t="shared" si="12"/>
        <v>0.27713357506742065</v>
      </c>
      <c r="N38" s="23">
        <f t="shared" si="10"/>
        <v>32856376218.650002</v>
      </c>
      <c r="O38" s="25">
        <f t="shared" si="11"/>
        <v>0.9300726559239223</v>
      </c>
    </row>
    <row r="39" spans="1:15" ht="57" x14ac:dyDescent="0.25">
      <c r="A39" s="22" t="str">
        <f>+'[1]TD-EPA'!A38</f>
        <v>MEJORAMIENTO DE LA INFRAESTRUCTURA FÍSICA DE LA SEDE DE LA SUPERINTENDENCIA DE INDUSTRIA Y COMERCIO EN  BOGOTÁ</v>
      </c>
      <c r="B39" s="23">
        <f>VLOOKUP(A39,'[1]TD-EPA'!$A$5:$H$38,2,0)</f>
        <v>172459431</v>
      </c>
      <c r="C39" s="24">
        <f>VLOOKUP(A39,'[1]TD-EPA'!$A$5:$H$38,3,0)</f>
        <v>172459431</v>
      </c>
      <c r="D39" s="24">
        <f>VLOOKUP(A39,'[1]TD-EPA'!$A$5:$H$38,5,0)</f>
        <v>0</v>
      </c>
      <c r="E39" s="25">
        <f t="shared" si="5"/>
        <v>0</v>
      </c>
      <c r="F39" s="23">
        <f>VLOOKUP(A39,'[1]TD-EPA'!$A$5:$H$38,6,0)</f>
        <v>0</v>
      </c>
      <c r="G39" s="25">
        <f t="shared" si="6"/>
        <v>0</v>
      </c>
      <c r="H39" s="23">
        <f>VLOOKUP(A39,'[1]TD-EPA'!$A$5:$H$38,4,0)</f>
        <v>80000000</v>
      </c>
      <c r="I39" s="23">
        <f>VLOOKUP(A39,'[1]TD-EPA'!$A$5:$H$38,7,0)</f>
        <v>0</v>
      </c>
      <c r="J39" s="23">
        <f t="shared" si="7"/>
        <v>92459431</v>
      </c>
      <c r="K39" s="25">
        <f t="shared" si="8"/>
        <v>0.53612278820518666</v>
      </c>
      <c r="L39" s="23">
        <f t="shared" si="9"/>
        <v>172459431</v>
      </c>
      <c r="M39" s="25">
        <f t="shared" si="12"/>
        <v>1</v>
      </c>
      <c r="N39" s="23">
        <f t="shared" si="10"/>
        <v>172459431</v>
      </c>
      <c r="O39" s="25">
        <f t="shared" si="11"/>
        <v>1</v>
      </c>
    </row>
    <row r="40" spans="1:15" ht="57" x14ac:dyDescent="0.25">
      <c r="A40" s="22" t="str">
        <f>+'[1]TD-EPA'!A39</f>
        <v>MEJORAMIENTO EN LA CALIDAD DE LA GESTIÓN ESTRATÉGICA DE LA SUPERINTENDENCIA DE INDUSTRIA Y COMERCIO A NIVEL  NACIONAL</v>
      </c>
      <c r="B40" s="23">
        <f>VLOOKUP(A40,'[1]TD-EPA'!$A$5:$H$40,2,0)</f>
        <v>4442024999</v>
      </c>
      <c r="C40" s="24">
        <f>VLOOKUP(A40,'[1]TD-EPA'!$A$5:$H$40,3,0)</f>
        <v>4442024999</v>
      </c>
      <c r="D40" s="24">
        <f>VLOOKUP(A40,'[1]TD-EPA'!$A$5:$H$40,5,0)</f>
        <v>3658103345</v>
      </c>
      <c r="E40" s="25">
        <f t="shared" si="5"/>
        <v>0.82352155735807919</v>
      </c>
      <c r="F40" s="23">
        <f>VLOOKUP(A40,'[1]TD-EPA'!$A$5:$H$40,6,0)</f>
        <v>565579860</v>
      </c>
      <c r="G40" s="25">
        <f t="shared" si="6"/>
        <v>0.12732478095628116</v>
      </c>
      <c r="H40" s="23">
        <f>VLOOKUP(A40,'[1]TD-EPA'!$A$5:$H$40,4,0)</f>
        <v>3981577703</v>
      </c>
      <c r="I40" s="23">
        <f>VLOOKUP(A40,'[1]TD-EPA'!$A$5:$H$40,7,0)</f>
        <v>565579860</v>
      </c>
      <c r="J40" s="23">
        <f t="shared" si="7"/>
        <v>460447296</v>
      </c>
      <c r="K40" s="25">
        <f t="shared" si="8"/>
        <v>0.10365706994077185</v>
      </c>
      <c r="L40" s="23">
        <f t="shared" si="9"/>
        <v>783921654</v>
      </c>
      <c r="M40" s="25">
        <f t="shared" si="12"/>
        <v>0.17647844264192084</v>
      </c>
      <c r="N40" s="23">
        <f t="shared" si="10"/>
        <v>3876445139</v>
      </c>
      <c r="O40" s="25">
        <f t="shared" si="11"/>
        <v>0.87267521904371881</v>
      </c>
    </row>
    <row r="41" spans="1:15" s="18" customFormat="1" ht="15.75" x14ac:dyDescent="0.25">
      <c r="A41" s="26" t="s">
        <v>23</v>
      </c>
      <c r="B41" s="27">
        <f>B8+B28</f>
        <v>247692518403</v>
      </c>
      <c r="C41" s="27">
        <f>C8+C28</f>
        <v>247692518403</v>
      </c>
      <c r="D41" s="27">
        <f>D8+D28</f>
        <v>148980885282.37</v>
      </c>
      <c r="E41" s="17">
        <f t="shared" si="5"/>
        <v>0.6014751121387345</v>
      </c>
      <c r="F41" s="27">
        <f>F8+F28</f>
        <v>39577049943.910004</v>
      </c>
      <c r="G41" s="17">
        <f t="shared" si="6"/>
        <v>0.15978298496492116</v>
      </c>
      <c r="H41" s="27">
        <f>H8+H28</f>
        <v>214579208226.54001</v>
      </c>
      <c r="I41" s="27">
        <f>I8+I28</f>
        <v>39576628799.910004</v>
      </c>
      <c r="J41" s="27">
        <f>J8+J28</f>
        <v>33113310176.459999</v>
      </c>
      <c r="K41" s="17">
        <f t="shared" si="8"/>
        <v>0.13368716338288456</v>
      </c>
      <c r="L41" s="27">
        <f>L8+L28</f>
        <v>98711633120.630005</v>
      </c>
      <c r="M41" s="17">
        <f t="shared" si="12"/>
        <v>0.39852488786126544</v>
      </c>
      <c r="N41" s="27">
        <f>N8+N28</f>
        <v>208115468459.08997</v>
      </c>
      <c r="O41" s="17">
        <f t="shared" si="11"/>
        <v>0.84021701503507873</v>
      </c>
    </row>
    <row r="42" spans="1:15" s="28" customFormat="1" x14ac:dyDescent="0.25">
      <c r="B42" s="29">
        <f>B41-[2]REP_EPG034_EjecucionPresupuesta!P32</f>
        <v>107197635403</v>
      </c>
      <c r="C42" s="30">
        <f>C41-[2]REP_EPG034_EjecucionPresupuesta!S32</f>
        <v>107197635403</v>
      </c>
      <c r="D42" s="30">
        <f>D41-[2]REP_EPG034_EjecucionPresupuesta!W32</f>
        <v>96297170087.819992</v>
      </c>
      <c r="E42" s="31">
        <f>D41/C41</f>
        <v>0.6014751121387345</v>
      </c>
      <c r="F42" s="29">
        <f>F41-[2]REP_EPG034_EjecucionPresupuesta!X32</f>
        <v>34655799704.710007</v>
      </c>
      <c r="G42" s="31">
        <f>F41/C41</f>
        <v>0.15978298496492116</v>
      </c>
      <c r="H42" s="29">
        <f>H41-[2]REP_EPG034_EjecucionPresupuesta!U32</f>
        <v>105567654792.46001</v>
      </c>
      <c r="I42" s="29">
        <f>I41-[2]REP_EPG034_EjecucionPresupuesta!Z32</f>
        <v>35304255758.450005</v>
      </c>
      <c r="J42" s="29">
        <f>C41-(H41+J41)</f>
        <v>0</v>
      </c>
      <c r="K42" s="31">
        <f>J41/C41</f>
        <v>0.13368716338288456</v>
      </c>
      <c r="L42" s="29">
        <f>C41-(D41+L41)</f>
        <v>0</v>
      </c>
      <c r="M42" s="32">
        <f>L41/C41</f>
        <v>0.39852488786126544</v>
      </c>
      <c r="N42" s="29">
        <f>C41-(F41+N41)</f>
        <v>0</v>
      </c>
      <c r="O42" s="31">
        <f>N41/C41</f>
        <v>0.84021701503507873</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ignoredErrors>
    <ignoredError sqref="B14:O42 G8:O10 E8:E12"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2"/>
  <sheetViews>
    <sheetView topLeftCell="A6" zoomScale="120" zoomScaleNormal="120" workbookViewId="0">
      <selection activeCell="E14" sqref="E14"/>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87" t="s">
        <v>26</v>
      </c>
      <c r="C8" s="87"/>
      <c r="D8" s="87"/>
      <c r="E8" s="87"/>
      <c r="F8" s="87"/>
      <c r="G8" s="87"/>
      <c r="H8" s="87"/>
      <c r="I8" s="87"/>
    </row>
    <row r="9" spans="1:13" ht="15.75" customHeight="1" thickBot="1" x14ac:dyDescent="0.3">
      <c r="B9" s="87"/>
      <c r="C9" s="87"/>
      <c r="D9" s="87"/>
      <c r="E9" s="87"/>
      <c r="F9" s="87"/>
      <c r="G9" s="87"/>
      <c r="H9" s="87"/>
      <c r="I9" s="87"/>
      <c r="J9" s="39"/>
    </row>
    <row r="10" spans="1:13" s="42" customFormat="1" ht="17.25" thickBot="1" x14ac:dyDescent="0.35">
      <c r="A10" s="40"/>
      <c r="B10" s="40"/>
      <c r="C10" s="40"/>
      <c r="D10" s="40"/>
      <c r="E10" s="88" t="s">
        <v>27</v>
      </c>
      <c r="F10" s="89"/>
      <c r="G10" s="90" t="s">
        <v>28</v>
      </c>
      <c r="H10" s="91"/>
      <c r="I10" s="92"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93"/>
      <c r="J11" s="47" t="s">
        <v>34</v>
      </c>
      <c r="K11" s="40"/>
      <c r="L11" s="40"/>
      <c r="M11" s="40"/>
    </row>
    <row r="12" spans="1:13" s="42" customFormat="1" ht="16.5" x14ac:dyDescent="0.3">
      <c r="A12" s="40"/>
      <c r="B12" s="48" t="s">
        <v>18</v>
      </c>
      <c r="C12" s="49">
        <v>83960832908</v>
      </c>
      <c r="D12" s="49">
        <v>83960832908</v>
      </c>
      <c r="E12" s="49">
        <v>24245458566.59</v>
      </c>
      <c r="F12" s="50">
        <v>0.28877105820468618</v>
      </c>
      <c r="G12" s="94">
        <v>27475846848.959999</v>
      </c>
      <c r="H12" s="78">
        <v>0.32724600146673904</v>
      </c>
      <c r="I12" s="81">
        <v>0.88242807218543384</v>
      </c>
      <c r="J12" s="84">
        <v>3230388282.3699989</v>
      </c>
      <c r="K12" s="40"/>
      <c r="L12" s="40"/>
      <c r="M12" s="40"/>
    </row>
    <row r="13" spans="1:13" s="42" customFormat="1" ht="16.5" x14ac:dyDescent="0.3">
      <c r="A13" s="40"/>
      <c r="B13" s="51" t="s">
        <v>19</v>
      </c>
      <c r="C13" s="52">
        <v>61891218000</v>
      </c>
      <c r="D13" s="52">
        <v>61891218000</v>
      </c>
      <c r="E13" s="52">
        <v>16362299568</v>
      </c>
      <c r="F13" s="53">
        <v>0.26437191085817702</v>
      </c>
      <c r="G13" s="95"/>
      <c r="H13" s="79"/>
      <c r="I13" s="82"/>
      <c r="J13" s="85"/>
      <c r="K13" s="54"/>
      <c r="L13" s="40"/>
      <c r="M13" s="40"/>
    </row>
    <row r="14" spans="1:13" s="42" customFormat="1" ht="16.5" x14ac:dyDescent="0.3">
      <c r="A14" s="40"/>
      <c r="B14" s="51" t="s">
        <v>20</v>
      </c>
      <c r="C14" s="52">
        <v>13056620000</v>
      </c>
      <c r="D14" s="52">
        <v>13056620000</v>
      </c>
      <c r="E14" s="52">
        <v>7105202259.8000002</v>
      </c>
      <c r="F14" s="53">
        <v>0.54418388984285371</v>
      </c>
      <c r="G14" s="95"/>
      <c r="H14" s="79"/>
      <c r="I14" s="82"/>
      <c r="J14" s="85"/>
      <c r="K14" s="54"/>
      <c r="L14" s="40"/>
      <c r="M14" s="40"/>
    </row>
    <row r="15" spans="1:13" s="42" customFormat="1" ht="17.25" thickBot="1" x14ac:dyDescent="0.35">
      <c r="A15" s="40"/>
      <c r="B15" s="55" t="s">
        <v>21</v>
      </c>
      <c r="C15" s="56">
        <v>9012994908</v>
      </c>
      <c r="D15" s="56">
        <v>9012994908</v>
      </c>
      <c r="E15" s="56">
        <v>777956738.78999996</v>
      </c>
      <c r="F15" s="57">
        <v>8.6315009242874413E-2</v>
      </c>
      <c r="G15" s="96"/>
      <c r="H15" s="80"/>
      <c r="I15" s="83"/>
      <c r="J15" s="86"/>
      <c r="K15" s="40"/>
      <c r="L15" s="40"/>
      <c r="M15" s="40"/>
    </row>
    <row r="16" spans="1:13" s="42" customFormat="1" ht="17.25" thickBot="1" x14ac:dyDescent="0.35">
      <c r="A16" s="40"/>
      <c r="B16" s="58" t="s">
        <v>35</v>
      </c>
      <c r="C16" s="59">
        <v>163731685495</v>
      </c>
      <c r="D16" s="59">
        <v>163731685495</v>
      </c>
      <c r="E16" s="59">
        <v>124735426715.78</v>
      </c>
      <c r="F16" s="60">
        <v>0.76182827006681697</v>
      </c>
      <c r="G16" s="59">
        <v>149080974592</v>
      </c>
      <c r="H16" s="60">
        <v>0.91052000192444482</v>
      </c>
      <c r="I16" s="61">
        <v>0.83669580948978828</v>
      </c>
      <c r="J16" s="62">
        <v>24345547876.220001</v>
      </c>
      <c r="K16" s="40"/>
      <c r="L16" s="40"/>
      <c r="M16" s="40"/>
    </row>
    <row r="17" spans="1:13" s="42" customFormat="1" ht="17.25" thickBot="1" x14ac:dyDescent="0.35">
      <c r="A17" s="40"/>
      <c r="B17" s="63" t="s">
        <v>23</v>
      </c>
      <c r="C17" s="64">
        <v>247692518403</v>
      </c>
      <c r="D17" s="64">
        <v>247692518403</v>
      </c>
      <c r="E17" s="65">
        <v>148980885282.37</v>
      </c>
      <c r="F17" s="66">
        <v>0.6014751121387345</v>
      </c>
      <c r="G17" s="67">
        <v>176556821440.95999</v>
      </c>
      <c r="H17" s="68">
        <v>0.71280643670350585</v>
      </c>
      <c r="I17" s="69">
        <v>0.84381268345493354</v>
      </c>
      <c r="J17" s="70">
        <v>27575936158.589996</v>
      </c>
      <c r="K17" s="54"/>
      <c r="L17" s="40"/>
      <c r="M17" s="40"/>
    </row>
    <row r="18" spans="1:13" s="37" customFormat="1" x14ac:dyDescent="0.25">
      <c r="G18" s="71"/>
      <c r="I18" s="72"/>
    </row>
    <row r="19" spans="1:13" ht="15" customHeight="1" x14ac:dyDescent="0.25">
      <c r="B19" s="87" t="s">
        <v>36</v>
      </c>
      <c r="C19" s="87"/>
      <c r="D19" s="87"/>
      <c r="E19" s="87"/>
      <c r="F19" s="87"/>
      <c r="G19" s="87"/>
      <c r="H19" s="87"/>
      <c r="I19" s="87"/>
      <c r="K19" s="73"/>
    </row>
    <row r="20" spans="1:13" ht="15.75" customHeight="1" thickBot="1" x14ac:dyDescent="0.3">
      <c r="B20" s="87"/>
      <c r="C20" s="87"/>
      <c r="D20" s="87"/>
      <c r="E20" s="87"/>
      <c r="F20" s="87"/>
      <c r="G20" s="87"/>
      <c r="H20" s="87"/>
      <c r="I20" s="87"/>
      <c r="K20" s="72"/>
      <c r="L20" s="73"/>
    </row>
    <row r="21" spans="1:13" ht="17.25" thickBot="1" x14ac:dyDescent="0.35">
      <c r="B21" s="40"/>
      <c r="C21" s="40"/>
      <c r="D21" s="40"/>
      <c r="E21" s="88" t="s">
        <v>27</v>
      </c>
      <c r="F21" s="89"/>
      <c r="G21" s="90" t="s">
        <v>28</v>
      </c>
      <c r="H21" s="91"/>
      <c r="I21" s="92" t="s">
        <v>29</v>
      </c>
      <c r="L21" s="73"/>
    </row>
    <row r="22" spans="1:13" ht="17.25" thickBot="1" x14ac:dyDescent="0.3">
      <c r="B22" s="43" t="s">
        <v>3</v>
      </c>
      <c r="C22" s="43" t="s">
        <v>30</v>
      </c>
      <c r="D22" s="43" t="s">
        <v>31</v>
      </c>
      <c r="E22" s="44" t="s">
        <v>32</v>
      </c>
      <c r="F22" s="44" t="s">
        <v>33</v>
      </c>
      <c r="G22" s="45" t="s">
        <v>32</v>
      </c>
      <c r="H22" s="46" t="s">
        <v>33</v>
      </c>
      <c r="I22" s="93"/>
      <c r="J22" s="47" t="s">
        <v>34</v>
      </c>
      <c r="L22" s="73"/>
    </row>
    <row r="23" spans="1:13" ht="16.5" x14ac:dyDescent="0.3">
      <c r="B23" s="48" t="s">
        <v>18</v>
      </c>
      <c r="C23" s="49">
        <v>83960832908</v>
      </c>
      <c r="D23" s="49">
        <v>83960832908</v>
      </c>
      <c r="E23" s="49">
        <v>20009976739.550003</v>
      </c>
      <c r="F23" s="50">
        <v>0.23832513383324716</v>
      </c>
      <c r="G23" s="75">
        <v>19903007248.959999</v>
      </c>
      <c r="H23" s="78">
        <v>0.2370510934636475</v>
      </c>
      <c r="I23" s="81" t="s">
        <v>37</v>
      </c>
      <c r="J23" s="84" t="s">
        <v>37</v>
      </c>
      <c r="K23" s="39"/>
    </row>
    <row r="24" spans="1:13" ht="16.5" x14ac:dyDescent="0.3">
      <c r="B24" s="51" t="s">
        <v>19</v>
      </c>
      <c r="C24" s="52">
        <v>61891218000</v>
      </c>
      <c r="D24" s="52">
        <v>61891218000</v>
      </c>
      <c r="E24" s="52">
        <v>16330286797</v>
      </c>
      <c r="F24" s="53">
        <v>0.26385466831497806</v>
      </c>
      <c r="G24" s="76"/>
      <c r="H24" s="79"/>
      <c r="I24" s="82"/>
      <c r="J24" s="85"/>
    </row>
    <row r="25" spans="1:13" ht="16.5" x14ac:dyDescent="0.3">
      <c r="B25" s="51" t="s">
        <v>20</v>
      </c>
      <c r="C25" s="52">
        <v>13056620000</v>
      </c>
      <c r="D25" s="52">
        <v>13056620000</v>
      </c>
      <c r="E25" s="52">
        <v>3030424103.7600002</v>
      </c>
      <c r="F25" s="53">
        <v>0.23209866747749419</v>
      </c>
      <c r="G25" s="76"/>
      <c r="H25" s="79"/>
      <c r="I25" s="82"/>
      <c r="J25" s="85"/>
    </row>
    <row r="26" spans="1:13" ht="17.25" thickBot="1" x14ac:dyDescent="0.35">
      <c r="B26" s="55" t="s">
        <v>21</v>
      </c>
      <c r="C26" s="56">
        <v>9012994908</v>
      </c>
      <c r="D26" s="56">
        <v>9012994908</v>
      </c>
      <c r="E26" s="56">
        <v>649265838.78999996</v>
      </c>
      <c r="F26" s="57">
        <v>7.203663659165134E-2</v>
      </c>
      <c r="G26" s="77"/>
      <c r="H26" s="80"/>
      <c r="I26" s="83"/>
      <c r="J26" s="86"/>
    </row>
    <row r="27" spans="1:13" ht="17.25" thickBot="1" x14ac:dyDescent="0.35">
      <c r="B27" s="58" t="s">
        <v>35</v>
      </c>
      <c r="C27" s="59">
        <v>163731685495</v>
      </c>
      <c r="D27" s="59">
        <v>163731685495</v>
      </c>
      <c r="E27" s="59">
        <v>19567073204.360001</v>
      </c>
      <c r="F27" s="60">
        <v>0.1195069429915417</v>
      </c>
      <c r="G27" s="59">
        <v>30665461792</v>
      </c>
      <c r="H27" s="60">
        <v>0.18729094310176422</v>
      </c>
      <c r="I27" s="61">
        <v>0.63808180477049448</v>
      </c>
      <c r="J27" s="62">
        <v>11098388587.639999</v>
      </c>
      <c r="K27" s="72"/>
    </row>
    <row r="28" spans="1:13" ht="17.25" thickBot="1" x14ac:dyDescent="0.35">
      <c r="B28" s="63" t="s">
        <v>23</v>
      </c>
      <c r="C28" s="64">
        <v>247692518403</v>
      </c>
      <c r="D28" s="64">
        <v>247692518403</v>
      </c>
      <c r="E28" s="65">
        <v>39577049943.910004</v>
      </c>
      <c r="F28" s="66">
        <v>0.15978298496492116</v>
      </c>
      <c r="G28" s="67">
        <v>50568469040.959999</v>
      </c>
      <c r="H28" s="68">
        <v>0.2041582417062926</v>
      </c>
      <c r="I28" s="69">
        <v>0.78264283444794336</v>
      </c>
      <c r="J28" s="70">
        <v>10991419097.049995</v>
      </c>
      <c r="K28" s="72"/>
    </row>
    <row r="29" spans="1:13" s="37" customFormat="1" x14ac:dyDescent="0.25">
      <c r="I29" s="74"/>
    </row>
    <row r="30" spans="1:13" s="37" customFormat="1" x14ac:dyDescent="0.25">
      <c r="G30" s="73"/>
    </row>
    <row r="31" spans="1:13" s="37" customFormat="1" x14ac:dyDescent="0.25"/>
    <row r="32" spans="1:13" s="37" customFormat="1" x14ac:dyDescent="0.25"/>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sheetData>
  <sheetProtection password="BEDE" sheet="1" objects="1" scenarios="1"/>
  <mergeCells count="16">
    <mergeCell ref="G23:G26"/>
    <mergeCell ref="H23:H26"/>
    <mergeCell ref="I23:I26"/>
    <mergeCell ref="J23:J26"/>
    <mergeCell ref="B8:I9"/>
    <mergeCell ref="E10:F10"/>
    <mergeCell ref="G10:H10"/>
    <mergeCell ref="I10:I11"/>
    <mergeCell ref="G12:G15"/>
    <mergeCell ref="H12:H15"/>
    <mergeCell ref="I12:I15"/>
    <mergeCell ref="J12:J15"/>
    <mergeCell ref="B19:I20"/>
    <mergeCell ref="E21:F21"/>
    <mergeCell ref="G21:H21"/>
    <mergeCell ref="I21:I22"/>
  </mergeCells>
  <conditionalFormatting sqref="I12:I17 I23:I28">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J17">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7:J28">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3:J26">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2020-05-22T00:50:26Z</dcterms:created>
  <dcterms:modified xsi:type="dcterms:W3CDTF">2020-05-26T14:19:04Z</dcterms:modified>
</cp:coreProperties>
</file>