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John_Vargas\Documents\pagina web\Conozcanos\Gestion\Ejecucion\"/>
    </mc:Choice>
  </mc:AlternateContent>
  <xr:revisionPtr revIDLastSave="0" documentId="8_{96B789FD-62F4-4280-BAB9-08660709F765}" xr6:coauthVersionLast="31" xr6:coauthVersionMax="31" xr10:uidLastSave="{00000000-0000-0000-0000-000000000000}"/>
  <bookViews>
    <workbookView xWindow="0" yWindow="0" windowWidth="28035" windowHeight="12195" xr2:uid="{00000000-000D-0000-FFFF-FFFF00000000}"/>
  </bookViews>
  <sheets>
    <sheet name="EJECUCIÓN WEB" sheetId="1" r:id="rId1"/>
  </sheets>
  <externalReferences>
    <externalReference r:id="rId2"/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E39" i="1"/>
  <c r="D39" i="1"/>
  <c r="C39" i="1"/>
  <c r="B39" i="1"/>
  <c r="I38" i="1"/>
  <c r="H38" i="1"/>
  <c r="F38" i="1"/>
  <c r="G38" i="1" s="1"/>
  <c r="D38" i="1"/>
  <c r="C38" i="1"/>
  <c r="B38" i="1"/>
  <c r="I37" i="1"/>
  <c r="H37" i="1"/>
  <c r="F37" i="1"/>
  <c r="D37" i="1"/>
  <c r="L37" i="1" s="1"/>
  <c r="M37" i="1" s="1"/>
  <c r="C37" i="1"/>
  <c r="B37" i="1"/>
  <c r="I36" i="1"/>
  <c r="H36" i="1"/>
  <c r="F36" i="1"/>
  <c r="D36" i="1"/>
  <c r="C36" i="1"/>
  <c r="B36" i="1"/>
  <c r="I35" i="1"/>
  <c r="H35" i="1"/>
  <c r="F35" i="1"/>
  <c r="G35" i="1" s="1"/>
  <c r="E35" i="1"/>
  <c r="D35" i="1"/>
  <c r="L35" i="1" s="1"/>
  <c r="M35" i="1" s="1"/>
  <c r="C35" i="1"/>
  <c r="B35" i="1"/>
  <c r="I34" i="1"/>
  <c r="H34" i="1"/>
  <c r="F34" i="1"/>
  <c r="D34" i="1"/>
  <c r="C34" i="1"/>
  <c r="G34" i="1" s="1"/>
  <c r="B34" i="1"/>
  <c r="I33" i="1"/>
  <c r="H33" i="1"/>
  <c r="F33" i="1"/>
  <c r="G33" i="1" s="1"/>
  <c r="D33" i="1"/>
  <c r="C33" i="1"/>
  <c r="E33" i="1" s="1"/>
  <c r="B33" i="1"/>
  <c r="I32" i="1"/>
  <c r="H32" i="1"/>
  <c r="F32" i="1"/>
  <c r="G32" i="1" s="1"/>
  <c r="D32" i="1"/>
  <c r="E32" i="1" s="1"/>
  <c r="C32" i="1"/>
  <c r="B32" i="1"/>
  <c r="M31" i="1"/>
  <c r="I31" i="1"/>
  <c r="H31" i="1"/>
  <c r="F31" i="1"/>
  <c r="G31" i="1" s="1"/>
  <c r="E31" i="1"/>
  <c r="D31" i="1"/>
  <c r="L31" i="1" s="1"/>
  <c r="C31" i="1"/>
  <c r="B31" i="1"/>
  <c r="I30" i="1"/>
  <c r="H30" i="1"/>
  <c r="F30" i="1"/>
  <c r="G30" i="1" s="1"/>
  <c r="D30" i="1"/>
  <c r="C30" i="1"/>
  <c r="B30" i="1"/>
  <c r="I29" i="1"/>
  <c r="H29" i="1"/>
  <c r="F29" i="1"/>
  <c r="D29" i="1"/>
  <c r="L29" i="1" s="1"/>
  <c r="M29" i="1" s="1"/>
  <c r="C29" i="1"/>
  <c r="J29" i="1" s="1"/>
  <c r="K29" i="1" s="1"/>
  <c r="B29" i="1"/>
  <c r="I28" i="1"/>
  <c r="I27" i="1" s="1"/>
  <c r="H28" i="1"/>
  <c r="H27" i="1" s="1"/>
  <c r="F28" i="1"/>
  <c r="D28" i="1"/>
  <c r="C28" i="1"/>
  <c r="J28" i="1" s="1"/>
  <c r="K28" i="1" s="1"/>
  <c r="B28" i="1"/>
  <c r="D27" i="1"/>
  <c r="I26" i="1"/>
  <c r="H26" i="1"/>
  <c r="F26" i="1"/>
  <c r="D26" i="1"/>
  <c r="C26" i="1"/>
  <c r="G26" i="1" s="1"/>
  <c r="B26" i="1"/>
  <c r="I25" i="1"/>
  <c r="H25" i="1"/>
  <c r="F25" i="1"/>
  <c r="D25" i="1"/>
  <c r="E25" i="1" s="1"/>
  <c r="C25" i="1"/>
  <c r="L25" i="1" s="1"/>
  <c r="M25" i="1" s="1"/>
  <c r="B25" i="1"/>
  <c r="I24" i="1"/>
  <c r="H24" i="1"/>
  <c r="F24" i="1"/>
  <c r="D24" i="1"/>
  <c r="C24" i="1"/>
  <c r="J24" i="1" s="1"/>
  <c r="K24" i="1" s="1"/>
  <c r="B24" i="1"/>
  <c r="I23" i="1"/>
  <c r="H23" i="1"/>
  <c r="F23" i="1"/>
  <c r="D23" i="1"/>
  <c r="C23" i="1"/>
  <c r="J23" i="1" s="1"/>
  <c r="K23" i="1" s="1"/>
  <c r="B23" i="1"/>
  <c r="I22" i="1"/>
  <c r="H22" i="1"/>
  <c r="F22" i="1"/>
  <c r="N22" i="1" s="1"/>
  <c r="D22" i="1"/>
  <c r="C22" i="1"/>
  <c r="L22" i="1" s="1"/>
  <c r="M22" i="1" s="1"/>
  <c r="B22" i="1"/>
  <c r="I21" i="1"/>
  <c r="H21" i="1"/>
  <c r="H20" i="1" s="1"/>
  <c r="F21" i="1"/>
  <c r="G21" i="1" s="1"/>
  <c r="D21" i="1"/>
  <c r="C21" i="1"/>
  <c r="J21" i="1" s="1"/>
  <c r="K21" i="1" s="1"/>
  <c r="B21" i="1"/>
  <c r="I19" i="1"/>
  <c r="I17" i="1" s="1"/>
  <c r="H19" i="1"/>
  <c r="F19" i="1"/>
  <c r="D19" i="1"/>
  <c r="C19" i="1"/>
  <c r="L19" i="1" s="1"/>
  <c r="M19" i="1" s="1"/>
  <c r="B19" i="1"/>
  <c r="I18" i="1"/>
  <c r="H18" i="1"/>
  <c r="G18" i="1"/>
  <c r="F18" i="1"/>
  <c r="D18" i="1"/>
  <c r="C18" i="1"/>
  <c r="B18" i="1"/>
  <c r="B17" i="1" s="1"/>
  <c r="I16" i="1"/>
  <c r="H16" i="1"/>
  <c r="F16" i="1"/>
  <c r="D16" i="1"/>
  <c r="C16" i="1"/>
  <c r="L16" i="1" s="1"/>
  <c r="M16" i="1" s="1"/>
  <c r="B16" i="1"/>
  <c r="I15" i="1"/>
  <c r="H15" i="1"/>
  <c r="J15" i="1" s="1"/>
  <c r="K15" i="1" s="1"/>
  <c r="F15" i="1"/>
  <c r="G15" i="1" s="1"/>
  <c r="D15" i="1"/>
  <c r="C15" i="1"/>
  <c r="N15" i="1" s="1"/>
  <c r="O15" i="1" s="1"/>
  <c r="B15" i="1"/>
  <c r="I14" i="1"/>
  <c r="H14" i="1"/>
  <c r="F14" i="1"/>
  <c r="D14" i="1"/>
  <c r="C14" i="1"/>
  <c r="G14" i="1" s="1"/>
  <c r="B14" i="1"/>
  <c r="I13" i="1"/>
  <c r="H13" i="1"/>
  <c r="F13" i="1"/>
  <c r="D13" i="1"/>
  <c r="E13" i="1" s="1"/>
  <c r="C13" i="1"/>
  <c r="L13" i="1" s="1"/>
  <c r="M13" i="1" s="1"/>
  <c r="B13" i="1"/>
  <c r="I12" i="1"/>
  <c r="H12" i="1"/>
  <c r="F12" i="1"/>
  <c r="D12" i="1"/>
  <c r="C12" i="1"/>
  <c r="J12" i="1" s="1"/>
  <c r="K12" i="1" s="1"/>
  <c r="B12" i="1"/>
  <c r="I11" i="1"/>
  <c r="H11" i="1"/>
  <c r="F11" i="1"/>
  <c r="D11" i="1"/>
  <c r="E11" i="1" s="1"/>
  <c r="C11" i="1"/>
  <c r="L11" i="1" s="1"/>
  <c r="M11" i="1" s="1"/>
  <c r="B11" i="1"/>
  <c r="I10" i="1"/>
  <c r="I9" i="1" s="1"/>
  <c r="H10" i="1"/>
  <c r="F10" i="1"/>
  <c r="F9" i="1" s="1"/>
  <c r="D10" i="1"/>
  <c r="C10" i="1"/>
  <c r="N10" i="1" s="1"/>
  <c r="B10" i="1"/>
  <c r="B4" i="1"/>
  <c r="B20" i="1" l="1"/>
  <c r="C9" i="1"/>
  <c r="C8" i="1" s="1"/>
  <c r="E10" i="1"/>
  <c r="J10" i="1"/>
  <c r="J11" i="1"/>
  <c r="K11" i="1" s="1"/>
  <c r="E16" i="1"/>
  <c r="J16" i="1"/>
  <c r="K16" i="1" s="1"/>
  <c r="C17" i="1"/>
  <c r="H17" i="1"/>
  <c r="E19" i="1"/>
  <c r="I20" i="1"/>
  <c r="I8" i="1" s="1"/>
  <c r="I40" i="1" s="1"/>
  <c r="I41" i="1" s="1"/>
  <c r="L23" i="1"/>
  <c r="M23" i="1" s="1"/>
  <c r="E28" i="1"/>
  <c r="E29" i="1"/>
  <c r="J33" i="1"/>
  <c r="K33" i="1" s="1"/>
  <c r="E34" i="1"/>
  <c r="E37" i="1"/>
  <c r="G11" i="1"/>
  <c r="G13" i="1"/>
  <c r="H9" i="1"/>
  <c r="L15" i="1"/>
  <c r="M15" i="1" s="1"/>
  <c r="G16" i="1"/>
  <c r="N16" i="1"/>
  <c r="O16" i="1" s="1"/>
  <c r="G19" i="1"/>
  <c r="C20" i="1"/>
  <c r="L21" i="1"/>
  <c r="M21" i="1" s="1"/>
  <c r="E22" i="1"/>
  <c r="J22" i="1"/>
  <c r="K22" i="1" s="1"/>
  <c r="E23" i="1"/>
  <c r="G25" i="1"/>
  <c r="N28" i="1"/>
  <c r="O28" i="1" s="1"/>
  <c r="G29" i="1"/>
  <c r="J31" i="1"/>
  <c r="K31" i="1" s="1"/>
  <c r="L33" i="1"/>
  <c r="M33" i="1" s="1"/>
  <c r="J35" i="1"/>
  <c r="K35" i="1" s="1"/>
  <c r="G37" i="1"/>
  <c r="N39" i="1"/>
  <c r="O39" i="1" s="1"/>
  <c r="B9" i="1"/>
  <c r="G12" i="1"/>
  <c r="J13" i="1"/>
  <c r="K13" i="1" s="1"/>
  <c r="J19" i="1"/>
  <c r="K19" i="1" s="1"/>
  <c r="N21" i="1"/>
  <c r="O21" i="1" s="1"/>
  <c r="G23" i="1"/>
  <c r="G24" i="1"/>
  <c r="J25" i="1"/>
  <c r="K25" i="1" s="1"/>
  <c r="B27" i="1"/>
  <c r="J37" i="1"/>
  <c r="K37" i="1" s="1"/>
  <c r="O10" i="1"/>
  <c r="G9" i="1"/>
  <c r="H8" i="1"/>
  <c r="H40" i="1" s="1"/>
  <c r="H41" i="1" s="1"/>
  <c r="B8" i="1"/>
  <c r="B40" i="1" s="1"/>
  <c r="B41" i="1" s="1"/>
  <c r="O22" i="1"/>
  <c r="L14" i="1"/>
  <c r="M14" i="1" s="1"/>
  <c r="L26" i="1"/>
  <c r="M26" i="1" s="1"/>
  <c r="L36" i="1"/>
  <c r="M36" i="1" s="1"/>
  <c r="N36" i="1"/>
  <c r="O36" i="1" s="1"/>
  <c r="J36" i="1"/>
  <c r="K36" i="1" s="1"/>
  <c r="L12" i="1"/>
  <c r="M12" i="1" s="1"/>
  <c r="E14" i="1"/>
  <c r="N14" i="1"/>
  <c r="O14" i="1" s="1"/>
  <c r="F17" i="1"/>
  <c r="G17" i="1" s="1"/>
  <c r="L18" i="1"/>
  <c r="D20" i="1"/>
  <c r="E20" i="1" s="1"/>
  <c r="E21" i="1"/>
  <c r="G22" i="1"/>
  <c r="L24" i="1"/>
  <c r="M24" i="1" s="1"/>
  <c r="E26" i="1"/>
  <c r="N26" i="1"/>
  <c r="O26" i="1" s="1"/>
  <c r="G28" i="1"/>
  <c r="L30" i="1"/>
  <c r="M30" i="1" s="1"/>
  <c r="N30" i="1"/>
  <c r="O30" i="1" s="1"/>
  <c r="J30" i="1"/>
  <c r="K30" i="1" s="1"/>
  <c r="E36" i="1"/>
  <c r="L38" i="1"/>
  <c r="M38" i="1" s="1"/>
  <c r="N38" i="1"/>
  <c r="O38" i="1" s="1"/>
  <c r="J38" i="1"/>
  <c r="K38" i="1" s="1"/>
  <c r="D9" i="1"/>
  <c r="L10" i="1"/>
  <c r="E12" i="1"/>
  <c r="N12" i="1"/>
  <c r="O12" i="1" s="1"/>
  <c r="N13" i="1"/>
  <c r="O13" i="1" s="1"/>
  <c r="J14" i="1"/>
  <c r="K14" i="1" s="1"/>
  <c r="E15" i="1"/>
  <c r="E18" i="1"/>
  <c r="N18" i="1"/>
  <c r="N19" i="1"/>
  <c r="O19" i="1" s="1"/>
  <c r="F20" i="1"/>
  <c r="G20" i="1" s="1"/>
  <c r="E24" i="1"/>
  <c r="N24" i="1"/>
  <c r="O24" i="1" s="1"/>
  <c r="N25" i="1"/>
  <c r="O25" i="1" s="1"/>
  <c r="J26" i="1"/>
  <c r="K26" i="1" s="1"/>
  <c r="F27" i="1"/>
  <c r="G27" i="1" s="1"/>
  <c r="C27" i="1"/>
  <c r="C40" i="1" s="1"/>
  <c r="L28" i="1"/>
  <c r="E30" i="1"/>
  <c r="L32" i="1"/>
  <c r="M32" i="1" s="1"/>
  <c r="N32" i="1"/>
  <c r="O32" i="1" s="1"/>
  <c r="J32" i="1"/>
  <c r="K32" i="1" s="1"/>
  <c r="E38" i="1"/>
  <c r="G10" i="1"/>
  <c r="K10" i="1"/>
  <c r="N11" i="1"/>
  <c r="O11" i="1" s="1"/>
  <c r="D17" i="1"/>
  <c r="E17" i="1" s="1"/>
  <c r="J18" i="1"/>
  <c r="N23" i="1"/>
  <c r="O23" i="1" s="1"/>
  <c r="N29" i="1"/>
  <c r="O29" i="1" s="1"/>
  <c r="L34" i="1"/>
  <c r="M34" i="1" s="1"/>
  <c r="N34" i="1"/>
  <c r="O34" i="1" s="1"/>
  <c r="J34" i="1"/>
  <c r="K34" i="1" s="1"/>
  <c r="G36" i="1"/>
  <c r="L39" i="1"/>
  <c r="M39" i="1" s="1"/>
  <c r="N31" i="1"/>
  <c r="O31" i="1" s="1"/>
  <c r="N33" i="1"/>
  <c r="O33" i="1" s="1"/>
  <c r="N35" i="1"/>
  <c r="O35" i="1" s="1"/>
  <c r="N37" i="1"/>
  <c r="O37" i="1" s="1"/>
  <c r="J39" i="1"/>
  <c r="K39" i="1" s="1"/>
  <c r="E27" i="1" l="1"/>
  <c r="C41" i="1"/>
  <c r="M28" i="1"/>
  <c r="L27" i="1"/>
  <c r="M27" i="1" s="1"/>
  <c r="M10" i="1"/>
  <c r="L9" i="1"/>
  <c r="J20" i="1"/>
  <c r="K20" i="1" s="1"/>
  <c r="F8" i="1"/>
  <c r="O18" i="1"/>
  <c r="N17" i="1"/>
  <c r="O17" i="1" s="1"/>
  <c r="D8" i="1"/>
  <c r="E9" i="1"/>
  <c r="N20" i="1"/>
  <c r="O20" i="1" s="1"/>
  <c r="L20" i="1"/>
  <c r="M20" i="1" s="1"/>
  <c r="N9" i="1"/>
  <c r="N27" i="1"/>
  <c r="O27" i="1" s="1"/>
  <c r="J17" i="1"/>
  <c r="K17" i="1" s="1"/>
  <c r="K18" i="1"/>
  <c r="J27" i="1"/>
  <c r="K27" i="1" s="1"/>
  <c r="M18" i="1"/>
  <c r="L17" i="1"/>
  <c r="M17" i="1" s="1"/>
  <c r="J9" i="1"/>
  <c r="L8" i="1" l="1"/>
  <c r="M9" i="1"/>
  <c r="J8" i="1"/>
  <c r="K9" i="1"/>
  <c r="F40" i="1"/>
  <c r="G8" i="1"/>
  <c r="N8" i="1"/>
  <c r="O9" i="1"/>
  <c r="D40" i="1"/>
  <c r="E8" i="1"/>
  <c r="N40" i="1" l="1"/>
  <c r="O8" i="1"/>
  <c r="J40" i="1"/>
  <c r="K8" i="1"/>
  <c r="E40" i="1"/>
  <c r="D41" i="1"/>
  <c r="E41" i="1"/>
  <c r="L41" i="1"/>
  <c r="G41" i="1"/>
  <c r="F41" i="1"/>
  <c r="G40" i="1"/>
  <c r="N41" i="1"/>
  <c r="L40" i="1"/>
  <c r="M8" i="1"/>
  <c r="K41" i="1" l="1"/>
  <c r="K40" i="1"/>
  <c r="J41" i="1"/>
  <c r="M40" i="1"/>
  <c r="M41" i="1"/>
  <c r="O41" i="1"/>
  <c r="O40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<sst xmlns="http://schemas.openxmlformats.org/spreadsheetml/2006/main" count="51" uniqueCount="51">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</sst>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2018\WEB%20SIC\INFORME%20EP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camontano\Documents\2016\PRESUPUESTO\INFORMES\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SEPTIEMBRE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52892650000</v>
          </cell>
          <cell r="E5">
            <v>37708886194</v>
          </cell>
          <cell r="F5">
            <v>37362701037</v>
          </cell>
          <cell r="G5">
            <v>37362701037</v>
          </cell>
          <cell r="H5">
            <v>0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12115650000</v>
          </cell>
          <cell r="E6">
            <v>8683930539</v>
          </cell>
          <cell r="F6">
            <v>8661129473</v>
          </cell>
          <cell r="G6">
            <v>8661129473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196447760</v>
          </cell>
          <cell r="F7">
            <v>154003165</v>
          </cell>
          <cell r="G7">
            <v>154003165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13292911937</v>
          </cell>
          <cell r="F8">
            <v>13222467567</v>
          </cell>
          <cell r="G8">
            <v>13222467567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669169640</v>
          </cell>
          <cell r="F10">
            <v>669169640</v>
          </cell>
          <cell r="G10">
            <v>669169640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280313905</v>
          </cell>
          <cell r="G11">
            <v>280313905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14396981133</v>
          </cell>
          <cell r="F12">
            <v>14375617287</v>
          </cell>
          <cell r="G12">
            <v>14375617287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12639078344.34</v>
          </cell>
          <cell r="E13">
            <v>12481539922.870001</v>
          </cell>
          <cell r="F13">
            <v>9267321623.7600002</v>
          </cell>
          <cell r="G13">
            <v>9250857503.7600002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12636772044.34</v>
          </cell>
          <cell r="E14">
            <v>12479233622.870001</v>
          </cell>
          <cell r="F14">
            <v>9265016439.7600002</v>
          </cell>
          <cell r="G14">
            <v>9248552319.7600002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2604568974.1999998</v>
          </cell>
          <cell r="E16">
            <v>2181942300.5700002</v>
          </cell>
          <cell r="F16">
            <v>2160417499.1199999</v>
          </cell>
          <cell r="G16">
            <v>2157595020.9200001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434758065</v>
          </cell>
          <cell r="F17">
            <v>434758065</v>
          </cell>
          <cell r="G17">
            <v>434758065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255184475.37</v>
          </cell>
          <cell r="F20">
            <v>255015708.91999999</v>
          </cell>
          <cell r="G20">
            <v>255015708.91999999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1391692974.2</v>
          </cell>
          <cell r="E22">
            <v>1309999760.2</v>
          </cell>
          <cell r="F22">
            <v>1288643725.2</v>
          </cell>
          <cell r="G22">
            <v>1285821247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110079200832.10001</v>
          </cell>
          <cell r="E24">
            <v>93624676803.019989</v>
          </cell>
          <cell r="F24">
            <v>59286226107.020004</v>
          </cell>
          <cell r="G24">
            <v>59190202220.020004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55152323725.559998</v>
          </cell>
          <cell r="E25">
            <v>53068804774.559998</v>
          </cell>
          <cell r="F25">
            <v>35940034318.190002</v>
          </cell>
          <cell r="G25">
            <v>35920564991.190002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3203967661</v>
          </cell>
          <cell r="E26">
            <v>2587278295</v>
          </cell>
          <cell r="F26">
            <v>1994843596</v>
          </cell>
          <cell r="G26">
            <v>1994843596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7558547569</v>
          </cell>
          <cell r="E27">
            <v>7316205876</v>
          </cell>
          <cell r="F27">
            <v>4922597885</v>
          </cell>
          <cell r="G27">
            <v>4922597885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21486655097</v>
          </cell>
          <cell r="D28">
            <v>21215964075.560001</v>
          </cell>
          <cell r="E28">
            <v>20560375265.560001</v>
          </cell>
          <cell r="F28">
            <v>15816308684.190001</v>
          </cell>
          <cell r="G28">
            <v>15815575422.190001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777487000</v>
          </cell>
          <cell r="E29">
            <v>726577613</v>
          </cell>
          <cell r="F29">
            <v>448678722</v>
          </cell>
          <cell r="G29">
            <v>448678722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4312882762</v>
          </cell>
          <cell r="E30">
            <v>4185762895</v>
          </cell>
          <cell r="F30">
            <v>2960610379.6599998</v>
          </cell>
          <cell r="G30">
            <v>2945488724.6599998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5783199831</v>
          </cell>
          <cell r="E31">
            <v>5654287458</v>
          </cell>
          <cell r="F31">
            <v>3452247397.3400002</v>
          </cell>
          <cell r="G31">
            <v>3448632987.3400002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1393120939</v>
          </cell>
          <cell r="E32">
            <v>1369588257</v>
          </cell>
          <cell r="F32">
            <v>897573819</v>
          </cell>
          <cell r="G32">
            <v>897573819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6143138609</v>
          </cell>
          <cell r="E33">
            <v>5996923464</v>
          </cell>
          <cell r="F33">
            <v>3787125952</v>
          </cell>
          <cell r="G33">
            <v>3787125952</v>
          </cell>
          <cell r="H33">
            <v>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4764015279</v>
          </cell>
          <cell r="E34">
            <v>4671805651</v>
          </cell>
          <cell r="F34">
            <v>1660047883</v>
          </cell>
          <cell r="G34">
            <v>1660047883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57808074686</v>
          </cell>
          <cell r="D35">
            <v>54926877106.540001</v>
          </cell>
          <cell r="E35">
            <v>40555872028.460007</v>
          </cell>
          <cell r="F35">
            <v>23346191788.830002</v>
          </cell>
          <cell r="G35">
            <v>23269637228.830002</v>
          </cell>
          <cell r="H35">
            <v>0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560928463</v>
          </cell>
          <cell r="E36">
            <v>486716480.99000001</v>
          </cell>
          <cell r="F36">
            <v>255468541.78999999</v>
          </cell>
          <cell r="G36">
            <v>207307641.78999999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23850788409</v>
          </cell>
          <cell r="D37">
            <v>22757136835.540001</v>
          </cell>
          <cell r="E37">
            <v>20133100060.630001</v>
          </cell>
          <cell r="F37">
            <v>9997791854.7399998</v>
          </cell>
          <cell r="G37">
            <v>9969398194.7399998</v>
          </cell>
          <cell r="H37">
            <v>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22590822958</v>
          </cell>
          <cell r="D38">
            <v>21871311321</v>
          </cell>
          <cell r="E38">
            <v>19936055486.84</v>
          </cell>
          <cell r="F38">
            <v>13092931392.299999</v>
          </cell>
          <cell r="G38">
            <v>13092931392.299999</v>
          </cell>
          <cell r="H38">
            <v>0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9000000000</v>
          </cell>
          <cell r="D39">
            <v>9000000000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1709177042</v>
          </cell>
          <cell r="D40">
            <v>737500487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96357814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16" sqref="E16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SEPTIEMBRE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52372368417.440002</v>
      </c>
      <c r="E8" s="17">
        <f t="shared" ref="E8:E9" si="1">+D8/C8</f>
        <v>0.70746550349391157</v>
      </c>
      <c r="F8" s="16">
        <f t="shared" si="0"/>
        <v>48790440159.880005</v>
      </c>
      <c r="G8" s="17">
        <f t="shared" ref="G8:G9" si="2">+F8/C8</f>
        <v>0.65907947943604406</v>
      </c>
      <c r="H8" s="16">
        <f t="shared" ref="H8:N8" si="3">H9+H17+H20</f>
        <v>68136297318.539993</v>
      </c>
      <c r="I8" s="16">
        <f t="shared" si="3"/>
        <v>48771153561.68</v>
      </c>
      <c r="J8" s="16">
        <f t="shared" si="3"/>
        <v>5891861169.46</v>
      </c>
      <c r="K8" s="17">
        <f t="shared" ref="K8:K9" si="4">+J8/C8</f>
        <v>7.9589460143265262E-2</v>
      </c>
      <c r="L8" s="16">
        <f t="shared" si="3"/>
        <v>21655790070.559998</v>
      </c>
      <c r="M8" s="17">
        <f t="shared" ref="M8:M9" si="5">+L8/C8</f>
        <v>0.29253449650608843</v>
      </c>
      <c r="N8" s="16">
        <f t="shared" si="3"/>
        <v>25237718328.119999</v>
      </c>
      <c r="O8" s="17">
        <f t="shared" ref="O8:O9" si="6">+N8/C8</f>
        <v>0.340920520563956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37708886194</v>
      </c>
      <c r="E9" s="21">
        <f t="shared" si="1"/>
        <v>0.67907650111244455</v>
      </c>
      <c r="F9" s="20">
        <f t="shared" si="7"/>
        <v>37362701037</v>
      </c>
      <c r="G9" s="21">
        <f t="shared" si="2"/>
        <v>0.67284226221333787</v>
      </c>
      <c r="H9" s="20">
        <f t="shared" ref="H9:N9" si="8">SUM(H10:H16)</f>
        <v>52892650000</v>
      </c>
      <c r="I9" s="20">
        <f t="shared" si="8"/>
        <v>37362701037</v>
      </c>
      <c r="J9" s="20">
        <f t="shared" si="8"/>
        <v>2637008488</v>
      </c>
      <c r="K9" s="21">
        <f t="shared" si="4"/>
        <v>4.7488289317858125E-2</v>
      </c>
      <c r="L9" s="20">
        <f t="shared" si="8"/>
        <v>17820772294</v>
      </c>
      <c r="M9" s="21">
        <f t="shared" si="5"/>
        <v>0.32092349888755539</v>
      </c>
      <c r="N9" s="20">
        <f t="shared" si="8"/>
        <v>18166957451</v>
      </c>
      <c r="O9" s="21">
        <f t="shared" si="6"/>
        <v>0.32715773778666213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14396981133</v>
      </c>
      <c r="E10" s="25">
        <f>+D10/C10</f>
        <v>0.90735369843070524</v>
      </c>
      <c r="F10" s="23">
        <f>VLOOKUP(A10,'[1]TD-EPA'!$A$5:$H$36,6,0)</f>
        <v>14375617287</v>
      </c>
      <c r="G10" s="25">
        <f>+F10/C10</f>
        <v>0.90600726583475133</v>
      </c>
      <c r="H10" s="23">
        <f>VLOOKUP(A10,'[1]TD-EPA'!$A$5:$H$36,4,0)</f>
        <v>15867000000</v>
      </c>
      <c r="I10" s="23">
        <f>VLOOKUP(A10,'[1]TD-EPA'!$A$5:$H$36,7,0)</f>
        <v>14375617287</v>
      </c>
      <c r="J10" s="23">
        <f>+C10-H10</f>
        <v>0</v>
      </c>
      <c r="K10" s="25">
        <f>+J10/C10</f>
        <v>0</v>
      </c>
      <c r="L10" s="23">
        <f>+C10-D10</f>
        <v>1470018867</v>
      </c>
      <c r="M10" s="25">
        <f>+L10/C10</f>
        <v>9.2646301569294764E-2</v>
      </c>
      <c r="N10" s="23">
        <f>+C10-F10</f>
        <v>1491382713</v>
      </c>
      <c r="O10" s="25">
        <f>+N10/C10</f>
        <v>9.3992734165248629E-2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669169640</v>
      </c>
      <c r="E11" s="25">
        <f t="shared" ref="E11:E40" si="9">D11/C11</f>
        <v>0.67051066132264525</v>
      </c>
      <c r="F11" s="23">
        <f>VLOOKUP(A11,'[1]TD-EPA'!$A$5:$H$36,6,0)</f>
        <v>669169640</v>
      </c>
      <c r="G11" s="25">
        <f t="shared" ref="G11:G40" si="10">+F11/C11</f>
        <v>0.67051066132264525</v>
      </c>
      <c r="H11" s="23">
        <f>VLOOKUP(A11,'[1]TD-EPA'!$A$5:$H$36,4,0)</f>
        <v>998000000</v>
      </c>
      <c r="I11" s="23">
        <f>VLOOKUP(A11,'[1]TD-EPA'!$A$5:$H$36,7,0)</f>
        <v>669169640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328830360</v>
      </c>
      <c r="M11" s="25">
        <f>+L11/C11</f>
        <v>0.32948933867735469</v>
      </c>
      <c r="N11" s="23">
        <f t="shared" ref="N11:N39" si="14">+C11-F11</f>
        <v>328830360</v>
      </c>
      <c r="O11" s="25">
        <f t="shared" ref="O11:O40" si="15">+N11/C11</f>
        <v>0.32948933867735469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13292911937</v>
      </c>
      <c r="E12" s="25">
        <f t="shared" si="9"/>
        <v>0.57577476229046654</v>
      </c>
      <c r="F12" s="23">
        <f>VLOOKUP(A12,'[1]TD-EPA'!$A$5:$H$36,6,0)</f>
        <v>13222467567</v>
      </c>
      <c r="G12" s="25">
        <f t="shared" si="10"/>
        <v>0.57272350530601634</v>
      </c>
      <c r="H12" s="23">
        <f>VLOOKUP(A12,'[1]TD-EPA'!$A$5:$H$36,4,0)</f>
        <v>23087000000</v>
      </c>
      <c r="I12" s="23">
        <f>VLOOKUP(A12,'[1]TD-EPA'!$A$5:$H$36,7,0)</f>
        <v>13222467567</v>
      </c>
      <c r="J12" s="23">
        <f t="shared" si="11"/>
        <v>0</v>
      </c>
      <c r="K12" s="25">
        <f t="shared" si="12"/>
        <v>0</v>
      </c>
      <c r="L12" s="23">
        <f t="shared" si="13"/>
        <v>9794088063</v>
      </c>
      <c r="M12" s="25">
        <f t="shared" ref="M12:M40" si="16">+L12/C12</f>
        <v>0.42422523770953352</v>
      </c>
      <c r="N12" s="23">
        <f t="shared" si="14"/>
        <v>9864532433</v>
      </c>
      <c r="O12" s="25">
        <f t="shared" si="15"/>
        <v>0.4272764946939836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196447760</v>
      </c>
      <c r="E13" s="25">
        <f t="shared" si="9"/>
        <v>0.55809022727272728</v>
      </c>
      <c r="F13" s="23">
        <f>VLOOKUP(A13,'[1]TD-EPA'!$A$5:$H$36,6,0)</f>
        <v>154003165</v>
      </c>
      <c r="G13" s="25">
        <f t="shared" si="10"/>
        <v>0.43750899147727274</v>
      </c>
      <c r="H13" s="23">
        <f>VLOOKUP(A13,'[1]TD-EPA'!$A$5:$H$36,4,0)</f>
        <v>352000000</v>
      </c>
      <c r="I13" s="23">
        <f>VLOOKUP(A13,'[1]TD-EPA'!$A$5:$H$36,7,0)</f>
        <v>154003165</v>
      </c>
      <c r="J13" s="23">
        <f t="shared" si="11"/>
        <v>0</v>
      </c>
      <c r="K13" s="25">
        <f t="shared" si="12"/>
        <v>0</v>
      </c>
      <c r="L13" s="23">
        <f t="shared" si="13"/>
        <v>155552240</v>
      </c>
      <c r="M13" s="25">
        <f t="shared" si="16"/>
        <v>0.44190977272727272</v>
      </c>
      <c r="N13" s="23">
        <f t="shared" si="14"/>
        <v>197996835</v>
      </c>
      <c r="O13" s="25">
        <f t="shared" si="15"/>
        <v>0.56249100852272726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280313905</v>
      </c>
      <c r="G15" s="25">
        <f t="shared" si="10"/>
        <v>0.58643076359832635</v>
      </c>
      <c r="H15" s="23">
        <f>VLOOKUP(A15,'[1]TD-EPA'!$A$5:$H$36,4,0)</f>
        <v>473000000</v>
      </c>
      <c r="I15" s="23">
        <f>VLOOKUP(A15,'[1]TD-EPA'!$A$5:$H$36,7,0)</f>
        <v>280313905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197686095</v>
      </c>
      <c r="O15" s="25">
        <f t="shared" si="15"/>
        <v>0.41356923640167365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8683930539</v>
      </c>
      <c r="E16" s="25">
        <f t="shared" si="9"/>
        <v>0.71631861247216033</v>
      </c>
      <c r="F16" s="23">
        <f>VLOOKUP(A16,'[1]TD-EPA'!$A$5:$H$36,6,0)</f>
        <v>8661129473</v>
      </c>
      <c r="G16" s="25">
        <f t="shared" si="10"/>
        <v>0.71443780194671291</v>
      </c>
      <c r="H16" s="23">
        <f>VLOOKUP(A16,'[1]TD-EPA'!$A$5:$H$36,4,0)</f>
        <v>12115650000</v>
      </c>
      <c r="I16" s="23">
        <f>VLOOKUP(A16,'[1]TD-EPA'!$A$5:$H$36,7,0)</f>
        <v>8661129473</v>
      </c>
      <c r="J16" s="23">
        <f t="shared" si="11"/>
        <v>7350000</v>
      </c>
      <c r="K16" s="25">
        <f t="shared" si="12"/>
        <v>6.0628557287800049E-4</v>
      </c>
      <c r="L16" s="23">
        <f t="shared" si="13"/>
        <v>3439069461</v>
      </c>
      <c r="M16" s="25">
        <f t="shared" si="16"/>
        <v>0.28368138752783967</v>
      </c>
      <c r="N16" s="23">
        <f t="shared" si="14"/>
        <v>3461870527</v>
      </c>
      <c r="O16" s="25">
        <f t="shared" si="15"/>
        <v>0.28556219805328714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12481539922.870001</v>
      </c>
      <c r="E17" s="21">
        <f t="shared" si="9"/>
        <v>0.96865002699701219</v>
      </c>
      <c r="F17" s="20">
        <f t="shared" si="17"/>
        <v>9267321623.7600002</v>
      </c>
      <c r="G17" s="21">
        <f t="shared" si="10"/>
        <v>0.71920543430677897</v>
      </c>
      <c r="H17" s="20">
        <f t="shared" ref="H17:N17" si="18">SUM(H18:H19)</f>
        <v>12639078344.34</v>
      </c>
      <c r="I17" s="20">
        <f t="shared" si="18"/>
        <v>9250857503.7600002</v>
      </c>
      <c r="J17" s="20">
        <f t="shared" si="18"/>
        <v>246421655.65999985</v>
      </c>
      <c r="K17" s="21">
        <f t="shared" si="12"/>
        <v>1.9123949839742336E-2</v>
      </c>
      <c r="L17" s="20">
        <f t="shared" si="18"/>
        <v>403960077.12999916</v>
      </c>
      <c r="M17" s="21">
        <f t="shared" si="16"/>
        <v>3.1349973002987787E-2</v>
      </c>
      <c r="N17" s="20">
        <f t="shared" si="18"/>
        <v>3618178376.2399998</v>
      </c>
      <c r="O17" s="21">
        <f t="shared" si="15"/>
        <v>0.28079456569322103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12479233622.870001</v>
      </c>
      <c r="E19" s="25">
        <f t="shared" si="9"/>
        <v>0.97235730270141818</v>
      </c>
      <c r="F19" s="23">
        <f>VLOOKUP(A19,'[1]TD-EPA'!$A$5:$H$36,6,0)</f>
        <v>9265016439.7600002</v>
      </c>
      <c r="G19" s="25">
        <f t="shared" si="10"/>
        <v>0.72191183105501011</v>
      </c>
      <c r="H19" s="23">
        <f>VLOOKUP(A19,'[1]TD-EPA'!$A$5:$H$36,4,0)</f>
        <v>12636772044.34</v>
      </c>
      <c r="I19" s="23">
        <f>VLOOKUP(A19,'[1]TD-EPA'!$A$5:$H$36,7,0)</f>
        <v>9248552319.7600002</v>
      </c>
      <c r="J19" s="23">
        <f t="shared" si="11"/>
        <v>197227955.65999985</v>
      </c>
      <c r="K19" s="25">
        <f t="shared" si="12"/>
        <v>1.5367613811750027E-2</v>
      </c>
      <c r="L19" s="23">
        <f t="shared" si="13"/>
        <v>354766377.12999916</v>
      </c>
      <c r="M19" s="25">
        <f t="shared" si="16"/>
        <v>2.7642697298581827E-2</v>
      </c>
      <c r="N19" s="23">
        <f t="shared" si="14"/>
        <v>3568983560.2399998</v>
      </c>
      <c r="O19" s="25">
        <f t="shared" si="15"/>
        <v>0.27808816894498983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2181942300.5700002</v>
      </c>
      <c r="E20" s="21">
        <f t="shared" si="9"/>
        <v>0.38873014440940679</v>
      </c>
      <c r="F20" s="20">
        <f>SUM(F21:F26)</f>
        <v>2160417499.1199999</v>
      </c>
      <c r="G20" s="21">
        <f t="shared" si="10"/>
        <v>0.38489533210760735</v>
      </c>
      <c r="H20" s="20">
        <f>SUM(H21:H26)</f>
        <v>2604568974.1999998</v>
      </c>
      <c r="I20" s="20">
        <f>SUM(I21:I26)</f>
        <v>2157595020.9200001</v>
      </c>
      <c r="J20" s="20">
        <f>SUM(J21:J26)</f>
        <v>3008431025.8000002</v>
      </c>
      <c r="K20" s="21">
        <f t="shared" si="12"/>
        <v>0.53597559697131658</v>
      </c>
      <c r="L20" s="20">
        <f>SUM(L21:L26)</f>
        <v>3431057699.4300003</v>
      </c>
      <c r="M20" s="21">
        <f t="shared" si="16"/>
        <v>0.61126985559059333</v>
      </c>
      <c r="N20" s="20">
        <f>SUM(N21:N26)</f>
        <v>3452582500.8800001</v>
      </c>
      <c r="O20" s="21">
        <f t="shared" si="15"/>
        <v>0.61510466789239271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255184475.37</v>
      </c>
      <c r="E24" s="25">
        <f t="shared" si="9"/>
        <v>0.63008512437037034</v>
      </c>
      <c r="F24" s="23">
        <f>VLOOKUP(A24,'[1]TD-EPA'!$A$5:$H$36,6,0)</f>
        <v>255015708.91999999</v>
      </c>
      <c r="G24" s="25">
        <f t="shared" si="10"/>
        <v>0.62966841708641974</v>
      </c>
      <c r="H24" s="23">
        <f>VLOOKUP(A24,'[1]TD-EPA'!$A$5:$H$36,4,0)</f>
        <v>404876000</v>
      </c>
      <c r="I24" s="23">
        <f>VLOOKUP(A24,'[1]TD-EPA'!$A$5:$H$36,7,0)</f>
        <v>255015708.91999999</v>
      </c>
      <c r="J24" s="23">
        <f t="shared" si="11"/>
        <v>124000</v>
      </c>
      <c r="K24" s="25">
        <f t="shared" si="12"/>
        <v>3.0617283950617287E-4</v>
      </c>
      <c r="L24" s="23">
        <f t="shared" si="13"/>
        <v>149815524.63</v>
      </c>
      <c r="M24" s="25">
        <f t="shared" si="16"/>
        <v>0.3699148756296296</v>
      </c>
      <c r="N24" s="23">
        <f t="shared" si="14"/>
        <v>149984291.08000001</v>
      </c>
      <c r="O24" s="25">
        <f t="shared" si="15"/>
        <v>0.37033158291358026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434758065</v>
      </c>
      <c r="E25" s="25">
        <f t="shared" si="9"/>
        <v>0.6945017012779553</v>
      </c>
      <c r="F25" s="23">
        <f>VLOOKUP(A25,'[1]TD-EPA'!$A$5:$H$36,6,0)</f>
        <v>434758065</v>
      </c>
      <c r="G25" s="25">
        <f t="shared" si="10"/>
        <v>0.6945017012779553</v>
      </c>
      <c r="H25" s="23">
        <f>VLOOKUP(A25,'[1]TD-EPA'!$A$5:$H$36,4,0)</f>
        <v>626000000</v>
      </c>
      <c r="I25" s="23">
        <f>VLOOKUP(A25,'[1]TD-EPA'!$A$5:$H$36,7,0)</f>
        <v>434758065</v>
      </c>
      <c r="J25" s="23">
        <f t="shared" si="11"/>
        <v>0</v>
      </c>
      <c r="K25" s="25">
        <f t="shared" si="12"/>
        <v>0</v>
      </c>
      <c r="L25" s="23">
        <f t="shared" si="13"/>
        <v>191241935</v>
      </c>
      <c r="M25" s="25">
        <f t="shared" si="16"/>
        <v>0.3054982987220447</v>
      </c>
      <c r="N25" s="23">
        <f t="shared" si="14"/>
        <v>191241935</v>
      </c>
      <c r="O25" s="25">
        <f t="shared" si="15"/>
        <v>0.3054982987220447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1309999760.2</v>
      </c>
      <c r="E26" s="25">
        <f t="shared" si="9"/>
        <v>0.31796110684466022</v>
      </c>
      <c r="F26" s="23">
        <f>VLOOKUP(A26,'[1]TD-EPA'!$A$5:$H$36,6,0)</f>
        <v>1288643725.2</v>
      </c>
      <c r="G26" s="25">
        <f t="shared" si="10"/>
        <v>0.31277760320388348</v>
      </c>
      <c r="H26" s="23">
        <f>VLOOKUP(A26,'[1]TD-EPA'!$A$5:$H$36,4,0)</f>
        <v>1391692974.2</v>
      </c>
      <c r="I26" s="23">
        <f>VLOOKUP(A26,'[1]TD-EPA'!$A$5:$H$36,7,0)</f>
        <v>1285821247</v>
      </c>
      <c r="J26" s="23">
        <f t="shared" si="11"/>
        <v>2728307025.8000002</v>
      </c>
      <c r="K26" s="25">
        <f t="shared" si="12"/>
        <v>0.66221044315533983</v>
      </c>
      <c r="L26" s="23">
        <f t="shared" si="13"/>
        <v>2810000239.8000002</v>
      </c>
      <c r="M26" s="25">
        <f t="shared" si="16"/>
        <v>0.68203889315533983</v>
      </c>
      <c r="N26" s="23">
        <f t="shared" si="14"/>
        <v>2831356274.8000002</v>
      </c>
      <c r="O26" s="25">
        <f t="shared" si="15"/>
        <v>0.68722239679611652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98311286723</v>
      </c>
      <c r="D27" s="16">
        <f t="shared" si="19"/>
        <v>88952871152.020004</v>
      </c>
      <c r="E27" s="17">
        <f t="shared" si="9"/>
        <v>0.90480832991894322</v>
      </c>
      <c r="F27" s="16">
        <f t="shared" si="19"/>
        <v>57626178224.020004</v>
      </c>
      <c r="G27" s="17">
        <f t="shared" si="10"/>
        <v>0.58616034989335886</v>
      </c>
      <c r="H27" s="16">
        <f>SUM(H28:H38)</f>
        <v>95577685066.100006</v>
      </c>
      <c r="I27" s="16">
        <f t="shared" ref="I27:N27" si="20">SUM(I28:I38)</f>
        <v>57530154337.020004</v>
      </c>
      <c r="J27" s="16">
        <f t="shared" si="20"/>
        <v>2733601656.8999977</v>
      </c>
      <c r="K27" s="17">
        <f t="shared" si="12"/>
        <v>2.7805572971515889E-2</v>
      </c>
      <c r="L27" s="16">
        <f t="shared" si="20"/>
        <v>9358415570.9799976</v>
      </c>
      <c r="M27" s="17">
        <f t="shared" si="16"/>
        <v>9.519167008105682E-2</v>
      </c>
      <c r="N27" s="16">
        <f t="shared" si="20"/>
        <v>40685108498.979996</v>
      </c>
      <c r="O27" s="17">
        <f t="shared" si="15"/>
        <v>0.41383965010664114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486716480.99000001</v>
      </c>
      <c r="E28" s="25">
        <f t="shared" si="9"/>
        <v>0.86769795632567148</v>
      </c>
      <c r="F28" s="23">
        <f>VLOOKUP(A28,'[1]TD-EPA'!$A$5:$H$38,6,0)</f>
        <v>255468541.78999999</v>
      </c>
      <c r="G28" s="25">
        <f t="shared" si="10"/>
        <v>0.45543872105131522</v>
      </c>
      <c r="H28" s="23">
        <f>VLOOKUP(A28,'[1]TD-EPA'!$A$5:$H$38,4,0)</f>
        <v>560928463</v>
      </c>
      <c r="I28" s="23">
        <f>VLOOKUP(A28,'[1]TD-EPA'!$A$5:$H$36,7,0)</f>
        <v>207307641.78999999</v>
      </c>
      <c r="J28" s="23">
        <f t="shared" si="11"/>
        <v>0</v>
      </c>
      <c r="K28" s="25">
        <f t="shared" si="12"/>
        <v>0</v>
      </c>
      <c r="L28" s="23">
        <f t="shared" si="13"/>
        <v>74211982.00999999</v>
      </c>
      <c r="M28" s="25">
        <f t="shared" si="16"/>
        <v>0.13230204367432855</v>
      </c>
      <c r="N28" s="23">
        <f t="shared" si="14"/>
        <v>305459921.21000004</v>
      </c>
      <c r="O28" s="25">
        <f t="shared" si="15"/>
        <v>0.54456127894868478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1369588257</v>
      </c>
      <c r="E29" s="25">
        <f t="shared" si="9"/>
        <v>0.97827732642857146</v>
      </c>
      <c r="F29" s="23">
        <f>VLOOKUP(A29,'[1]TD-EPA'!$A$5:$H$38,6,0)</f>
        <v>897573819</v>
      </c>
      <c r="G29" s="25">
        <f t="shared" si="10"/>
        <v>0.64112415642857146</v>
      </c>
      <c r="H29" s="23">
        <f>VLOOKUP(A29,'[1]TD-EPA'!$A$5:$H$38,4,0)</f>
        <v>1393120939</v>
      </c>
      <c r="I29" s="23">
        <f>VLOOKUP(A29,'[1]TD-EPA'!$A$5:$H$36,7,0)</f>
        <v>897573819</v>
      </c>
      <c r="J29" s="23">
        <f t="shared" si="11"/>
        <v>6879061</v>
      </c>
      <c r="K29" s="25">
        <f t="shared" si="12"/>
        <v>4.9136149999999996E-3</v>
      </c>
      <c r="L29" s="23">
        <f t="shared" si="13"/>
        <v>30411743</v>
      </c>
      <c r="M29" s="25">
        <f t="shared" si="16"/>
        <v>2.1722673571428572E-2</v>
      </c>
      <c r="N29" s="23">
        <f t="shared" si="14"/>
        <v>502426181</v>
      </c>
      <c r="O29" s="25">
        <f t="shared" si="15"/>
        <v>0.3588758435714286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5654287458</v>
      </c>
      <c r="E30" s="25">
        <f t="shared" si="9"/>
        <v>0.94190740203882417</v>
      </c>
      <c r="F30" s="23">
        <f>VLOOKUP(A30,'[1]TD-EPA'!$A$5:$H$38,6,0)</f>
        <v>3452247397.3400002</v>
      </c>
      <c r="G30" s="25">
        <f t="shared" si="10"/>
        <v>0.57508526076493161</v>
      </c>
      <c r="H30" s="23">
        <f>VLOOKUP(A30,'[1]TD-EPA'!$A$5:$H$38,4,0)</f>
        <v>5783199831</v>
      </c>
      <c r="I30" s="23">
        <f>VLOOKUP(A30,'[1]TD-EPA'!$A$5:$H$36,7,0)</f>
        <v>3448632987.3400002</v>
      </c>
      <c r="J30" s="23">
        <f t="shared" si="11"/>
        <v>219818561</v>
      </c>
      <c r="K30" s="25">
        <f t="shared" si="12"/>
        <v>3.6618005584148142E-2</v>
      </c>
      <c r="L30" s="23">
        <f t="shared" si="13"/>
        <v>348730934</v>
      </c>
      <c r="M30" s="25">
        <f t="shared" si="16"/>
        <v>5.8092597961175794E-2</v>
      </c>
      <c r="N30" s="23">
        <f t="shared" si="14"/>
        <v>2550770994.6599998</v>
      </c>
      <c r="O30" s="25">
        <f t="shared" si="15"/>
        <v>0.42491473923506845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23850788409</v>
      </c>
      <c r="D31" s="24">
        <f>VLOOKUP(A31,'[1]TD-EPA'!$A$5:$H$38,5,0)</f>
        <v>20133100060.630001</v>
      </c>
      <c r="E31" s="25">
        <f t="shared" si="9"/>
        <v>0.84412723451241789</v>
      </c>
      <c r="F31" s="23">
        <f>VLOOKUP(A31,'[1]TD-EPA'!$A$5:$H$38,6,0)</f>
        <v>9997791854.7399998</v>
      </c>
      <c r="G31" s="25">
        <f t="shared" si="10"/>
        <v>0.41918077018231281</v>
      </c>
      <c r="H31" s="23">
        <f>VLOOKUP(A31,'[1]TD-EPA'!$A$5:$H$38,4,0)</f>
        <v>22757136835.540001</v>
      </c>
      <c r="I31" s="23">
        <f>VLOOKUP(A31,'[1]TD-EPA'!$A$5:$H$38,7,0)</f>
        <v>9969398194.7399998</v>
      </c>
      <c r="J31" s="23">
        <f t="shared" si="11"/>
        <v>1093651573.4599991</v>
      </c>
      <c r="K31" s="25">
        <f t="shared" si="12"/>
        <v>4.5853896093737266E-2</v>
      </c>
      <c r="L31" s="23">
        <f t="shared" si="13"/>
        <v>3717688348.3699989</v>
      </c>
      <c r="M31" s="25">
        <f t="shared" si="16"/>
        <v>0.15587276548758211</v>
      </c>
      <c r="N31" s="23">
        <f t="shared" si="14"/>
        <v>13852996554.26</v>
      </c>
      <c r="O31" s="25">
        <f t="shared" si="15"/>
        <v>0.58081922981768719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5996923464</v>
      </c>
      <c r="E32" s="25">
        <f t="shared" si="9"/>
        <v>0.95143274420624302</v>
      </c>
      <c r="F32" s="23">
        <f>VLOOKUP(A32,'[1]TD-EPA'!$A$5:$H$38,6,0)</f>
        <v>3787125952</v>
      </c>
      <c r="G32" s="25">
        <f t="shared" si="10"/>
        <v>0.60084069086362457</v>
      </c>
      <c r="H32" s="23">
        <f>VLOOKUP(A32,'[1]TD-EPA'!$A$5:$H$38,4,0)</f>
        <v>6143138609</v>
      </c>
      <c r="I32" s="23">
        <f>VLOOKUP(A32,'[1]TD-EPA'!$A$5:$H$36,7,0)</f>
        <v>3787125952</v>
      </c>
      <c r="J32" s="23">
        <f t="shared" si="11"/>
        <v>159906457</v>
      </c>
      <c r="K32" s="25">
        <f t="shared" si="12"/>
        <v>2.5369715006889337E-2</v>
      </c>
      <c r="L32" s="23">
        <f t="shared" si="13"/>
        <v>306121602</v>
      </c>
      <c r="M32" s="25">
        <f t="shared" si="16"/>
        <v>4.8567255793757001E-2</v>
      </c>
      <c r="N32" s="23">
        <f t="shared" si="14"/>
        <v>2515919114</v>
      </c>
      <c r="O32" s="25">
        <f t="shared" si="15"/>
        <v>0.39915930913637543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4185762895</v>
      </c>
      <c r="E33" s="25">
        <f t="shared" si="9"/>
        <v>0.9506365642228326</v>
      </c>
      <c r="F33" s="23">
        <f>VLOOKUP(A33,'[1]TD-EPA'!$A$5:$H$38,6,0)</f>
        <v>2960610379.6599998</v>
      </c>
      <c r="G33" s="25">
        <f t="shared" si="10"/>
        <v>0.6723898486186084</v>
      </c>
      <c r="H33" s="23">
        <f>VLOOKUP(A33,'[1]TD-EPA'!$A$5:$H$38,4,0)</f>
        <v>4312882762</v>
      </c>
      <c r="I33" s="23">
        <f>VLOOKUP(A33,'[1]TD-EPA'!$A$5:$H$36,7,0)</f>
        <v>2945488724.6599998</v>
      </c>
      <c r="J33" s="23">
        <f t="shared" si="11"/>
        <v>90233058</v>
      </c>
      <c r="K33" s="25">
        <f t="shared" si="12"/>
        <v>2.0493001249283514E-2</v>
      </c>
      <c r="L33" s="23">
        <f t="shared" si="13"/>
        <v>217352925</v>
      </c>
      <c r="M33" s="25">
        <f t="shared" si="16"/>
        <v>4.9363435777167453E-2</v>
      </c>
      <c r="N33" s="23">
        <f t="shared" si="14"/>
        <v>1442505440.3400002</v>
      </c>
      <c r="O33" s="25">
        <f t="shared" si="15"/>
        <v>0.3276101513813916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7316205876</v>
      </c>
      <c r="E34" s="25">
        <f t="shared" si="9"/>
        <v>0.95476300584884788</v>
      </c>
      <c r="F34" s="23">
        <f>VLOOKUP(A34,'[1]TD-EPA'!$A$5:$H$38,6,0)</f>
        <v>4922597885</v>
      </c>
      <c r="G34" s="25">
        <f t="shared" si="10"/>
        <v>0.64239777186770097</v>
      </c>
      <c r="H34" s="23">
        <f>VLOOKUP(A34,'[1]TD-EPA'!$A$5:$H$38,4,0)</f>
        <v>7558547569</v>
      </c>
      <c r="I34" s="23">
        <f>VLOOKUP(A34,'[1]TD-EPA'!$A$5:$H$36,7,0)</f>
        <v>4922597885</v>
      </c>
      <c r="J34" s="23">
        <f t="shared" si="11"/>
        <v>104302616</v>
      </c>
      <c r="K34" s="25">
        <f t="shared" si="12"/>
        <v>1.361146485731536E-2</v>
      </c>
      <c r="L34" s="23">
        <f t="shared" si="13"/>
        <v>346644309</v>
      </c>
      <c r="M34" s="25">
        <f t="shared" si="16"/>
        <v>4.5236994151152128E-2</v>
      </c>
      <c r="N34" s="23">
        <f t="shared" si="14"/>
        <v>2740252300</v>
      </c>
      <c r="O34" s="25">
        <f t="shared" si="15"/>
        <v>0.35760222813229903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21486655097</v>
      </c>
      <c r="D35" s="24">
        <f>VLOOKUP(A35,'[1]TD-EPA'!$A$5:$H$38,5,0)</f>
        <v>20560375265.560001</v>
      </c>
      <c r="E35" s="25">
        <f t="shared" si="9"/>
        <v>0.95689045934519013</v>
      </c>
      <c r="F35" s="23">
        <f>VLOOKUP(A35,'[1]TD-EPA'!$A$5:$H$38,6,0)</f>
        <v>15816308684.190001</v>
      </c>
      <c r="G35" s="25">
        <f t="shared" si="10"/>
        <v>0.73609915609425391</v>
      </c>
      <c r="H35" s="23">
        <f>VLOOKUP(A35,'[1]TD-EPA'!$A$5:$H$38,4,0)</f>
        <v>21215964075.560001</v>
      </c>
      <c r="I35" s="23">
        <f>VLOOKUP(A35,'[1]TD-EPA'!$A$5:$H$36,7,0)</f>
        <v>15815575422.190001</v>
      </c>
      <c r="J35" s="23">
        <f t="shared" si="11"/>
        <v>270691021.43999863</v>
      </c>
      <c r="K35" s="25">
        <f t="shared" si="12"/>
        <v>1.2598099621275761E-2</v>
      </c>
      <c r="L35" s="23">
        <f t="shared" si="13"/>
        <v>926279831.43999863</v>
      </c>
      <c r="M35" s="25">
        <f t="shared" si="16"/>
        <v>4.310954065480984E-2</v>
      </c>
      <c r="N35" s="23">
        <f t="shared" si="14"/>
        <v>5670346412.8099995</v>
      </c>
      <c r="O35" s="25">
        <f t="shared" si="15"/>
        <v>0.26390084390574603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2587278295</v>
      </c>
      <c r="E36" s="25">
        <f t="shared" si="9"/>
        <v>0.80479266047124121</v>
      </c>
      <c r="F36" s="23">
        <f>VLOOKUP(A36,'[1]TD-EPA'!$A$5:$H$38,6,0)</f>
        <v>1994843596</v>
      </c>
      <c r="G36" s="25">
        <f t="shared" si="10"/>
        <v>0.62051132572457102</v>
      </c>
      <c r="H36" s="23">
        <f>VLOOKUP(A36,'[1]TD-EPA'!$A$5:$H$38,4,0)</f>
        <v>3203967661</v>
      </c>
      <c r="I36" s="23">
        <f>VLOOKUP(A36,'[1]TD-EPA'!$A$5:$H$36,7,0)</f>
        <v>1994843596</v>
      </c>
      <c r="J36" s="23">
        <f t="shared" si="11"/>
        <v>10870672</v>
      </c>
      <c r="K36" s="25">
        <f t="shared" si="12"/>
        <v>3.3814054935247034E-3</v>
      </c>
      <c r="L36" s="23">
        <f t="shared" si="13"/>
        <v>627560038</v>
      </c>
      <c r="M36" s="25">
        <f t="shared" si="16"/>
        <v>0.19520733952875882</v>
      </c>
      <c r="N36" s="23">
        <f t="shared" si="14"/>
        <v>1219994737</v>
      </c>
      <c r="O36" s="25">
        <f t="shared" si="15"/>
        <v>0.37948867427542893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726577613</v>
      </c>
      <c r="E37" s="25">
        <f t="shared" si="9"/>
        <v>0.86991946232387962</v>
      </c>
      <c r="F37" s="23">
        <f>VLOOKUP(A37,'[1]TD-EPA'!$A$5:$H$38,6,0)</f>
        <v>448678722</v>
      </c>
      <c r="G37" s="25">
        <f t="shared" si="10"/>
        <v>0.53719567684836644</v>
      </c>
      <c r="H37" s="23">
        <f>VLOOKUP(A37,'[1]TD-EPA'!$A$5:$H$38,4,0)</f>
        <v>777487000</v>
      </c>
      <c r="I37" s="23">
        <f>VLOOKUP(A37,'[1]TD-EPA'!$A$5:$H$36,7,0)</f>
        <v>448678722</v>
      </c>
      <c r="J37" s="23">
        <f t="shared" si="11"/>
        <v>57737000</v>
      </c>
      <c r="K37" s="25">
        <f t="shared" si="12"/>
        <v>6.9127563384193944E-2</v>
      </c>
      <c r="L37" s="23">
        <f t="shared" si="13"/>
        <v>108646387</v>
      </c>
      <c r="M37" s="25">
        <f t="shared" si="16"/>
        <v>0.13008053767612041</v>
      </c>
      <c r="N37" s="23">
        <f t="shared" si="14"/>
        <v>386545278</v>
      </c>
      <c r="O37" s="25">
        <f t="shared" si="15"/>
        <v>0.46280432315163356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22590822958</v>
      </c>
      <c r="D38" s="24">
        <f>VLOOKUP(A38,'[1]TD-EPA'!$A$5:$H$38,5,0)</f>
        <v>19936055486.84</v>
      </c>
      <c r="E38" s="25">
        <f t="shared" si="9"/>
        <v>0.88248469406822216</v>
      </c>
      <c r="F38" s="23">
        <f>VLOOKUP(A38,'[1]TD-EPA'!$A$5:$H$38,6,0)</f>
        <v>13092931392.299999</v>
      </c>
      <c r="G38" s="25">
        <f t="shared" si="10"/>
        <v>0.57956858927370114</v>
      </c>
      <c r="H38" s="23">
        <f>VLOOKUP(A38,'[1]TD-EPA'!$A$5:$H$38,4,0)</f>
        <v>21871311321</v>
      </c>
      <c r="I38" s="23">
        <f>VLOOKUP(A38,'[1]TD-EPA'!$A$5:$H$38,7,0)</f>
        <v>13092931392.299999</v>
      </c>
      <c r="J38" s="23">
        <f t="shared" si="11"/>
        <v>719511637</v>
      </c>
      <c r="K38" s="25">
        <f t="shared" si="12"/>
        <v>3.1849731120361956E-2</v>
      </c>
      <c r="L38" s="23">
        <f t="shared" si="13"/>
        <v>2654767471.1599998</v>
      </c>
      <c r="M38" s="25">
        <f t="shared" si="16"/>
        <v>0.11751530593177782</v>
      </c>
      <c r="N38" s="23">
        <f t="shared" si="14"/>
        <v>9497891565.7000008</v>
      </c>
      <c r="O38" s="25">
        <f t="shared" si="15"/>
        <v>0.42043141072629892</v>
      </c>
    </row>
    <row r="39" spans="1:15" ht="57" x14ac:dyDescent="0.25">
      <c r="A39" s="22" t="s">
        <v>49</v>
      </c>
      <c r="B39" s="23">
        <f>VLOOKUP(A39,'[1]TD-EPA'!$A$5:$H$41,2,0)</f>
        <v>9000000000</v>
      </c>
      <c r="C39" s="24">
        <f>VLOOKUP(A39,'[1]TD-EPA'!$A$5:$H$41,3,0)</f>
        <v>9000000000</v>
      </c>
      <c r="D39" s="24">
        <f>VLOOKUP(A39,'[1]TD-EPA'!$A$5:$H$41,5,0)</f>
        <v>0</v>
      </c>
      <c r="E39" s="25">
        <f t="shared" si="9"/>
        <v>0</v>
      </c>
      <c r="F39" s="23">
        <f>VLOOKUP(A39,'[1]TD-EPA'!$A$5:$H$41,6,0)</f>
        <v>0</v>
      </c>
      <c r="G39" s="25">
        <f t="shared" si="10"/>
        <v>0</v>
      </c>
      <c r="H39" s="23">
        <f>VLOOKUP(A39,'[1]TD-EPA'!$A$5:$H$41,4,0)</f>
        <v>9000000000</v>
      </c>
      <c r="I39" s="23">
        <f>VLOOKUP(A39,'[1]TD-EPA'!$A$5:$H$41,7,0)</f>
        <v>0</v>
      </c>
      <c r="J39" s="23">
        <f t="shared" si="11"/>
        <v>0</v>
      </c>
      <c r="K39" s="25">
        <f t="shared" si="12"/>
        <v>0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172339445211</v>
      </c>
      <c r="D40" s="27">
        <f>D8+D27</f>
        <v>141325239569.46002</v>
      </c>
      <c r="E40" s="17">
        <f t="shared" si="9"/>
        <v>0.8200400053303617</v>
      </c>
      <c r="F40" s="27">
        <f>F8+F27</f>
        <v>106416618383.90001</v>
      </c>
      <c r="G40" s="17">
        <f t="shared" si="10"/>
        <v>0.61748265612443609</v>
      </c>
      <c r="H40" s="27">
        <f>H8+H27</f>
        <v>163713982384.64001</v>
      </c>
      <c r="I40" s="27">
        <f>I8+I27</f>
        <v>106301307898.70001</v>
      </c>
      <c r="J40" s="27">
        <f>J8+J27</f>
        <v>8625462826.3599968</v>
      </c>
      <c r="K40" s="17">
        <f t="shared" si="12"/>
        <v>5.0049266526299895E-2</v>
      </c>
      <c r="L40" s="27">
        <f>L8+L27</f>
        <v>31014205641.539993</v>
      </c>
      <c r="M40" s="17">
        <f t="shared" si="16"/>
        <v>0.17995999466963836</v>
      </c>
      <c r="N40" s="27">
        <f>N8+N27</f>
        <v>65922826827.099991</v>
      </c>
      <c r="O40" s="17">
        <f t="shared" si="15"/>
        <v>0.38251734387556391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31844562211</v>
      </c>
      <c r="D41" s="30">
        <f>D40-[2]REP_EPG034_EjecucionPresupuesta!W32</f>
        <v>88641524374.910019</v>
      </c>
      <c r="E41" s="31">
        <f>D40/C40</f>
        <v>0.8200400053303617</v>
      </c>
      <c r="F41" s="29">
        <f>F40-[2]REP_EPG034_EjecucionPresupuesta!X32</f>
        <v>101495368144.70001</v>
      </c>
      <c r="G41" s="31">
        <f>F40/C40</f>
        <v>0.61748265612443609</v>
      </c>
      <c r="H41" s="29">
        <f>H40-[2]REP_EPG034_EjecucionPresupuesta!U32</f>
        <v>54702428950.560013</v>
      </c>
      <c r="I41" s="29">
        <f>I40-[2]REP_EPG034_EjecucionPresupuesta!Z32</f>
        <v>102028934857.24001</v>
      </c>
      <c r="J41" s="29">
        <f>C40-(H40+J40)</f>
        <v>0</v>
      </c>
      <c r="K41" s="31">
        <f>J40/C40</f>
        <v>5.0049266526299895E-2</v>
      </c>
      <c r="L41" s="29">
        <f>C40-(D40+L40)</f>
        <v>0</v>
      </c>
      <c r="M41" s="31">
        <f>L40/C40</f>
        <v>0.17995999466963836</v>
      </c>
      <c r="N41" s="29">
        <f>C40-(F40+N40)</f>
        <v>0</v>
      </c>
      <c r="O41" s="31">
        <f>N40/C40</f>
        <v>0.38251734387556391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John Vargas</cp:lastModifiedBy>
  <dcterms:created xsi:type="dcterms:W3CDTF">2018-10-12T15:26:31Z</dcterms:created>
  <dcterms:modified xsi:type="dcterms:W3CDTF">2018-10-12T18:03:46Z</dcterms:modified>
</cp:coreProperties>
</file>