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John_Vargas\Documents\pagina web\Conozcanos\Gestion\Ejecucion\"/>
    </mc:Choice>
  </mc:AlternateContent>
  <xr:revisionPtr revIDLastSave="0" documentId="8_{53A245D3-DEDD-4047-9E44-3DCE5B0E60AE}" xr6:coauthVersionLast="31" xr6:coauthVersionMax="31" xr10:uidLastSave="{00000000-0000-0000-0000-000000000000}"/>
  <bookViews>
    <workbookView xWindow="0" yWindow="0" windowWidth="28800" windowHeight="13515" xr2:uid="{00000000-000D-0000-FFFF-FFFF00000000}"/>
  </bookViews>
  <sheets>
    <sheet name="EJECUCIÓN WEB" sheetId="1" r:id="rId1"/>
  </sheets>
  <externalReferences>
    <externalReference r:id="rId2"/>
    <externalReference r:id="rId3"/>
  </externalReferenc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0" i="1"/>
  <c r="B11" i="1"/>
  <c r="B12" i="1"/>
  <c r="B13" i="1"/>
  <c r="B14" i="1"/>
  <c r="B15" i="1"/>
  <c r="B16" i="1"/>
  <c r="B9" i="1"/>
  <c r="B18" i="1"/>
  <c r="B19" i="1"/>
  <c r="B17" i="1"/>
  <c r="B21" i="1"/>
  <c r="B22" i="1"/>
  <c r="B23" i="1"/>
  <c r="B24" i="1"/>
  <c r="B25" i="1"/>
  <c r="B26" i="1"/>
  <c r="B27" i="1"/>
  <c r="B20" i="1"/>
  <c r="B8" i="1"/>
  <c r="C10" i="1"/>
  <c r="C11" i="1"/>
  <c r="C12" i="1"/>
  <c r="C13" i="1"/>
  <c r="C14" i="1"/>
  <c r="C15" i="1"/>
  <c r="C16" i="1"/>
  <c r="C9" i="1"/>
  <c r="C18" i="1"/>
  <c r="C19" i="1"/>
  <c r="C17" i="1"/>
  <c r="C21" i="1"/>
  <c r="C22" i="1"/>
  <c r="C23" i="1"/>
  <c r="C24" i="1"/>
  <c r="C25" i="1"/>
  <c r="C26" i="1"/>
  <c r="C27" i="1"/>
  <c r="C20" i="1"/>
  <c r="C8" i="1"/>
  <c r="D10" i="1"/>
  <c r="D11" i="1"/>
  <c r="D12" i="1"/>
  <c r="D13" i="1"/>
  <c r="D14" i="1"/>
  <c r="D15" i="1"/>
  <c r="D16" i="1"/>
  <c r="D9" i="1"/>
  <c r="D18" i="1"/>
  <c r="D19" i="1"/>
  <c r="D17" i="1"/>
  <c r="D21" i="1"/>
  <c r="D22" i="1"/>
  <c r="D23" i="1"/>
  <c r="D24" i="1"/>
  <c r="D25" i="1"/>
  <c r="D26" i="1"/>
  <c r="D27" i="1"/>
  <c r="D20" i="1"/>
  <c r="D8" i="1"/>
  <c r="E8" i="1"/>
  <c r="F10" i="1"/>
  <c r="F11" i="1"/>
  <c r="F12" i="1"/>
  <c r="F13" i="1"/>
  <c r="F14" i="1"/>
  <c r="F15" i="1"/>
  <c r="F16" i="1"/>
  <c r="F9" i="1"/>
  <c r="F18" i="1"/>
  <c r="F19" i="1"/>
  <c r="F17" i="1"/>
  <c r="F21" i="1"/>
  <c r="F22" i="1"/>
  <c r="F23" i="1"/>
  <c r="F24" i="1"/>
  <c r="F25" i="1"/>
  <c r="F26" i="1"/>
  <c r="F27" i="1"/>
  <c r="F20" i="1"/>
  <c r="F8" i="1"/>
  <c r="G8" i="1"/>
  <c r="H10" i="1"/>
  <c r="H11" i="1"/>
  <c r="H12" i="1"/>
  <c r="H13" i="1"/>
  <c r="H14" i="1"/>
  <c r="H15" i="1"/>
  <c r="H16" i="1"/>
  <c r="H9" i="1"/>
  <c r="H18" i="1"/>
  <c r="H19" i="1"/>
  <c r="H17" i="1"/>
  <c r="H21" i="1"/>
  <c r="H22" i="1"/>
  <c r="H23" i="1"/>
  <c r="H24" i="1"/>
  <c r="H25" i="1"/>
  <c r="H26" i="1"/>
  <c r="H27" i="1"/>
  <c r="H20" i="1"/>
  <c r="H8" i="1"/>
  <c r="I10" i="1"/>
  <c r="I11" i="1"/>
  <c r="I12" i="1"/>
  <c r="I13" i="1"/>
  <c r="I14" i="1"/>
  <c r="I15" i="1"/>
  <c r="I16" i="1"/>
  <c r="I9" i="1"/>
  <c r="I18" i="1"/>
  <c r="I19" i="1"/>
  <c r="I17" i="1"/>
  <c r="I21" i="1"/>
  <c r="I22" i="1"/>
  <c r="I23" i="1"/>
  <c r="I24" i="1"/>
  <c r="I25" i="1"/>
  <c r="I26" i="1"/>
  <c r="I27" i="1"/>
  <c r="I20" i="1"/>
  <c r="I8" i="1"/>
  <c r="J10" i="1"/>
  <c r="J11" i="1"/>
  <c r="J12" i="1"/>
  <c r="J13" i="1"/>
  <c r="J14" i="1"/>
  <c r="J15" i="1"/>
  <c r="J16" i="1"/>
  <c r="J9" i="1"/>
  <c r="J18" i="1"/>
  <c r="J19" i="1"/>
  <c r="J17" i="1"/>
  <c r="J21" i="1"/>
  <c r="J22" i="1"/>
  <c r="J23" i="1"/>
  <c r="J24" i="1"/>
  <c r="J25" i="1"/>
  <c r="J26" i="1"/>
  <c r="J27" i="1"/>
  <c r="J20" i="1"/>
  <c r="J8" i="1"/>
  <c r="K8" i="1"/>
  <c r="L10" i="1"/>
  <c r="L11" i="1"/>
  <c r="L12" i="1"/>
  <c r="L13" i="1"/>
  <c r="L14" i="1"/>
  <c r="L15" i="1"/>
  <c r="L16" i="1"/>
  <c r="L9" i="1"/>
  <c r="L18" i="1"/>
  <c r="L19" i="1"/>
  <c r="L17" i="1"/>
  <c r="L21" i="1"/>
  <c r="L22" i="1"/>
  <c r="L23" i="1"/>
  <c r="L24" i="1"/>
  <c r="L25" i="1"/>
  <c r="L26" i="1"/>
  <c r="L27" i="1"/>
  <c r="L20" i="1"/>
  <c r="L8" i="1"/>
  <c r="M8" i="1"/>
  <c r="N10" i="1"/>
  <c r="N11" i="1"/>
  <c r="N12" i="1"/>
  <c r="N13" i="1"/>
  <c r="N14" i="1"/>
  <c r="N15" i="1"/>
  <c r="N16" i="1"/>
  <c r="N9" i="1"/>
  <c r="N18" i="1"/>
  <c r="N19" i="1"/>
  <c r="N17" i="1"/>
  <c r="N21" i="1"/>
  <c r="N22" i="1"/>
  <c r="N23" i="1"/>
  <c r="N24" i="1"/>
  <c r="N25" i="1"/>
  <c r="N26" i="1"/>
  <c r="N27" i="1"/>
  <c r="N20" i="1"/>
  <c r="N8" i="1"/>
  <c r="O8" i="1"/>
  <c r="E9" i="1"/>
  <c r="G9" i="1"/>
  <c r="K9" i="1"/>
  <c r="M9" i="1"/>
  <c r="O9" i="1"/>
  <c r="E10" i="1"/>
  <c r="G10" i="1"/>
  <c r="K10" i="1"/>
  <c r="M10" i="1"/>
  <c r="O10" i="1"/>
  <c r="E11" i="1"/>
  <c r="G11" i="1"/>
  <c r="K11" i="1"/>
  <c r="M11" i="1"/>
  <c r="O11" i="1"/>
  <c r="E12" i="1"/>
  <c r="G12" i="1"/>
  <c r="K12" i="1"/>
  <c r="M12" i="1"/>
  <c r="O12" i="1"/>
  <c r="E13" i="1"/>
  <c r="G13" i="1"/>
  <c r="K13" i="1"/>
  <c r="M13" i="1"/>
  <c r="O13" i="1"/>
  <c r="E14" i="1"/>
  <c r="G14" i="1"/>
  <c r="K14" i="1"/>
  <c r="M14" i="1"/>
  <c r="O14" i="1"/>
  <c r="E15" i="1"/>
  <c r="G15" i="1"/>
  <c r="K15" i="1"/>
  <c r="M15" i="1"/>
  <c r="O15" i="1"/>
  <c r="E16" i="1"/>
  <c r="G16" i="1"/>
  <c r="K16" i="1"/>
  <c r="M16" i="1"/>
  <c r="O16" i="1"/>
  <c r="E17" i="1"/>
  <c r="G17" i="1"/>
  <c r="K17" i="1"/>
  <c r="M17" i="1"/>
  <c r="O17" i="1"/>
  <c r="E18" i="1"/>
  <c r="G18" i="1"/>
  <c r="K18" i="1"/>
  <c r="M18" i="1"/>
  <c r="O18" i="1"/>
  <c r="E19" i="1"/>
  <c r="G19" i="1"/>
  <c r="K19" i="1"/>
  <c r="M19" i="1"/>
  <c r="O19" i="1"/>
  <c r="E20" i="1"/>
  <c r="G20" i="1"/>
  <c r="K20" i="1"/>
  <c r="M20" i="1"/>
  <c r="O20" i="1"/>
  <c r="E21" i="1"/>
  <c r="G21" i="1"/>
  <c r="K21" i="1"/>
  <c r="M21" i="1"/>
  <c r="O21" i="1"/>
  <c r="E22" i="1"/>
  <c r="G22" i="1"/>
  <c r="K22" i="1"/>
  <c r="M22" i="1"/>
  <c r="O22" i="1"/>
  <c r="E23" i="1"/>
  <c r="G23" i="1"/>
  <c r="K23" i="1"/>
  <c r="M23" i="1"/>
  <c r="O23" i="1"/>
  <c r="E24" i="1"/>
  <c r="G24" i="1"/>
  <c r="K24" i="1"/>
  <c r="M24" i="1"/>
  <c r="O24" i="1"/>
  <c r="E25" i="1"/>
  <c r="G25" i="1"/>
  <c r="K25" i="1"/>
  <c r="M25" i="1"/>
  <c r="O25" i="1"/>
  <c r="E26" i="1"/>
  <c r="G26" i="1"/>
  <c r="K26" i="1"/>
  <c r="M26" i="1"/>
  <c r="O26" i="1"/>
  <c r="E27" i="1"/>
  <c r="G27" i="1"/>
  <c r="K27" i="1"/>
  <c r="M27" i="1"/>
  <c r="O27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8" i="1"/>
  <c r="E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8" i="1"/>
  <c r="G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28" i="1"/>
  <c r="K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8" i="1"/>
  <c r="M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8" i="1"/>
  <c r="O28" i="1"/>
  <c r="E29" i="1"/>
  <c r="G29" i="1"/>
  <c r="K29" i="1"/>
  <c r="M29" i="1"/>
  <c r="O29" i="1"/>
  <c r="E30" i="1"/>
  <c r="G30" i="1"/>
  <c r="K30" i="1"/>
  <c r="M30" i="1"/>
  <c r="O30" i="1"/>
  <c r="E31" i="1"/>
  <c r="G31" i="1"/>
  <c r="K31" i="1"/>
  <c r="M31" i="1"/>
  <c r="O31" i="1"/>
  <c r="E32" i="1"/>
  <c r="G32" i="1"/>
  <c r="K32" i="1"/>
  <c r="M32" i="1"/>
  <c r="O32" i="1"/>
  <c r="E33" i="1"/>
  <c r="G33" i="1"/>
  <c r="K33" i="1"/>
  <c r="M33" i="1"/>
  <c r="O33" i="1"/>
  <c r="E34" i="1"/>
  <c r="G34" i="1"/>
  <c r="K34" i="1"/>
  <c r="M34" i="1"/>
  <c r="O34" i="1"/>
  <c r="E35" i="1"/>
  <c r="G35" i="1"/>
  <c r="K35" i="1"/>
  <c r="M35" i="1"/>
  <c r="O35" i="1"/>
  <c r="E36" i="1"/>
  <c r="G36" i="1"/>
  <c r="K36" i="1"/>
  <c r="M36" i="1"/>
  <c r="O36" i="1"/>
  <c r="E37" i="1"/>
  <c r="G37" i="1"/>
  <c r="K37" i="1"/>
  <c r="M37" i="1"/>
  <c r="O37" i="1"/>
  <c r="E38" i="1"/>
  <c r="G38" i="1"/>
  <c r="K38" i="1"/>
  <c r="M38" i="1"/>
  <c r="O38" i="1"/>
  <c r="E39" i="1"/>
  <c r="G39" i="1"/>
  <c r="K39" i="1"/>
  <c r="M39" i="1"/>
  <c r="O39" i="1"/>
  <c r="E40" i="1"/>
  <c r="G40" i="1"/>
  <c r="K40" i="1"/>
  <c r="M40" i="1"/>
  <c r="O40" i="1"/>
  <c r="E41" i="1"/>
  <c r="G41" i="1"/>
  <c r="K41" i="1"/>
  <c r="M41" i="1"/>
  <c r="O41" i="1"/>
  <c r="E42" i="1"/>
  <c r="G42" i="1"/>
  <c r="K42" i="1"/>
  <c r="M42" i="1"/>
  <c r="O42" i="1"/>
  <c r="E43" i="1"/>
  <c r="G43" i="1"/>
  <c r="K43" i="1"/>
  <c r="M43" i="1"/>
  <c r="O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</calcChain>
</file>

<file path=xl/sharedStrings.xml><?xml version="1.0" encoding="utf-8"?>
<sst xmlns="http://schemas.openxmlformats.org/spreadsheetml/2006/main" count="55" uniqueCount="55">
  <si>
    <t>TOTAL</t>
  </si>
  <si>
    <t>IMPLEMENTACIÓN DE UNA SOLUCIÓN INMOBILIARIA PARA LA SUPERINTENDENCIA DE INDUSTRIA Y COMERCIO EN  BOGOTÁ</t>
  </si>
  <si>
    <t>MEJORAMIENTO DE LOS SISTEMAS DE INFORMACION Y SERVICIOS TECNOLOGICOS DE LA SUPERINTENDENCIA DE INDUSTRIA Y COMERCIO EN EL TERRITORIO NACIONAL</t>
  </si>
  <si>
    <t>FORTALECIMIENTO DEL SISTEMA DE ATENCION AL CIUDADANO DE LA SUPERINTENDENCIA DE INDUSTRIA Y COMERCIO A NIVEL NACIONAL</t>
  </si>
  <si>
    <t>INCREMENTO DE LA COBERTURA DE LOS SERVICIOS DE LA RED NACIONAL DE PROTECCION AL CONSUMIDOR EN EL TERRITORIO NACIONAL</t>
  </si>
  <si>
    <t>FORTALECIMIENTO Y MODERNIZACIÓN DEL SISTEMA DE ATENCIÓN AL CIUDADANO DE LA SIC A NIVEL NACIONAL</t>
  </si>
  <si>
    <t>FORTALECIMIENTO DE LOS MECANISMOS PARA EJERCER CONTROL Y VIGILANCIA A LAS CÁMARAS DE COMERCIO Y COMERCIANTES A NIVEL NACIONAL</t>
  </si>
  <si>
    <t>DIFUSIÓN E INCREMENTO DE LOS NIVELES DE EFICIENCIA EN LA ATENCIÓN DE TRÁMITES Y SERVICIOS EN MATERIA JURISDICCIONAL A NIVEL NACIONAL</t>
  </si>
  <si>
    <t>FORTALECIMIENTO DE LA RED NACIONAL DE PROTECCIÓN AL CONSUMIDOR EN COLOMBIA</t>
  </si>
  <si>
    <t>DIVULGACIÓN Y FORTALECIMIENTO DE LAS FUNCIONES DE PROTECCIÓN DE LA COMPETENCIA A NIVEL NACIONAL</t>
  </si>
  <si>
    <t>FORTALECIMIENTO DEL CONTROL Y VIGILANCIA DE LA REGLAMENTACIÓN TÉCNICA, METROLÓGICA, DE HIDROCARBUROS Y PRECIOS EN EL TERRITORIO NACIONAL</t>
  </si>
  <si>
    <t>INCREMENTO DEL USO DEL SISTEMA DE PROPIEDAD INDUSTRIAL Y DE LA EFICIENCIA Y CALIDAD EN LOS PROCESOS DE LOS TRÁMITES Y SERVICIOS DE PROPIEDAD INDUSTRIAL A NIVEL NACIONAL</t>
  </si>
  <si>
    <t>FORTALECIMIENTO RENOVACIÓN Y MANTENIMIENTO DE LAS TECNOLOGÍAS DE INFORMACIÓN Y DE LAS COMUNICACIONES DE LA SIC A NIVEL NACIONAL</t>
  </si>
  <si>
    <t>FORTALECIMIENTO DEL ESQUEMA DE CONTROL, VIGILANCIA Y DIVULGACIÓN DE LOS DERECHOS DEL CONSUMIDOR A NIVEL NACIONAL</t>
  </si>
  <si>
    <t>IMPLEMENTACIÓN Y FORTALECIMIENTO DE LA SUPERVISIÓN A LA ACTIVIDAD DE ADMINISTRACIÓN DE DATOS PERSONALES EN EL ÁMBITO NACIONAL</t>
  </si>
  <si>
    <t>ADECUACION,DOTACION Y MANTENIMIENTO SEDE SIC.</t>
  </si>
  <si>
    <t>Gastos de Inversión</t>
  </si>
  <si>
    <t>PROVISION PARA GASTOS INSTITUCIONALES Y/O SECTORIALES CONTINGENTES - PREVIO CONCEPTO DGPPN</t>
  </si>
  <si>
    <t>SENTENCIAS Y CONCILIACIONES</t>
  </si>
  <si>
    <t>APORTE PREVISION SOCIAL SERVICIOS MEDICOS</t>
  </si>
  <si>
    <t>MESADAS PENSIONALES</t>
  </si>
  <si>
    <t>CONVENCION DEL METRO - OFICINA INTERNACIONAL DE PESAS Y MEDIDAS - BIPM. LEY 1512 DE 2012</t>
  </si>
  <si>
    <t>ORGANIZACION PARA LA COOPERACION Y EL DESARROLLO ECONOMICO OCDE-ARTICULO 47 LEY 1450 DE 2011</t>
  </si>
  <si>
    <t>CUOTA DE AUDITAJE CONTRANAL</t>
  </si>
  <si>
    <t>Transferencias Corrientes</t>
  </si>
  <si>
    <t>ADQUISICION DE BIENES Y SERVICIOS</t>
  </si>
  <si>
    <t>IMPUESTOS Y MULTAS</t>
  </si>
  <si>
    <t>Gastos Generales</t>
  </si>
  <si>
    <t>CONTRIBUCIONES INHERENTES A LA NOMINA SECTOR PRIVADO Y PUBLICO</t>
  </si>
  <si>
    <t>SERVICIOS PERSONALES INDIRECTOS</t>
  </si>
  <si>
    <t>OTROS GASTOS PERSONALES - PREVIO CONCEPTO DGPPN</t>
  </si>
  <si>
    <t>HORAS EXTRAS, DIAS FESTIVOS E INDEMNIZACION POR VACACIONES</t>
  </si>
  <si>
    <t>OTROS</t>
  </si>
  <si>
    <t>PRIMA TECNICA</t>
  </si>
  <si>
    <t>SUELDOS DE PERSONAL DE NOMINA</t>
  </si>
  <si>
    <t>Gastos de Personal</t>
  </si>
  <si>
    <t>Gastos de Funcionamiento</t>
  </si>
  <si>
    <t>% APROP. SIN OBLIGAR</t>
  </si>
  <si>
    <t>APROP. SIN OBLIGAR</t>
  </si>
  <si>
    <t xml:space="preserve">% APROP. SIN COMPROMETER </t>
  </si>
  <si>
    <t>APROP. SIN COMPROMETER</t>
  </si>
  <si>
    <t>% APROP. SIN CDP</t>
  </si>
  <si>
    <t>APROP. SIN CDP</t>
  </si>
  <si>
    <t xml:space="preserve"> PAGOS</t>
  </si>
  <si>
    <t>CDP</t>
  </si>
  <si>
    <t>% OBLIGADO</t>
  </si>
  <si>
    <t xml:space="preserve"> OBLIGACION</t>
  </si>
  <si>
    <t>% 
COMPROMISO</t>
  </si>
  <si>
    <t xml:space="preserve"> COMPROMISO</t>
  </si>
  <si>
    <t xml:space="preserve"> APR. VIGENTE</t>
  </si>
  <si>
    <t xml:space="preserve"> APR. INICIAL</t>
  </si>
  <si>
    <t>CONCEPTO</t>
  </si>
  <si>
    <t>SISTEMA INTEGRADO DE INFORMACIÓN FINANCIERA - SIIF NACIÓN</t>
  </si>
  <si>
    <t>INFORME DE EJECUCIÓN PRESUPUESTAL</t>
  </si>
  <si>
    <t>SUPERINTENDENCIA DE INDUSTRIA Y 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</si>
</sst>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i/>
      <sz val="11"/>
      <name val="Arial"/>
      <family val="2"/>
    </font>
    <font>
      <b/>
      <u val="double"/>
      <sz val="16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3" fillId="0" borderId="0" xfId="4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0" fontId="4" fillId="0" borderId="0" xfId="2" applyNumberFormat="1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horizontal="left" vertical="center" wrapText="1"/>
    </xf>
    <xf numFmtId="164" fontId="6" fillId="2" borderId="1" xfId="3" applyNumberFormat="1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horizontal="left" vertical="center" wrapText="1"/>
    </xf>
    <xf numFmtId="10" fontId="6" fillId="3" borderId="1" xfId="2" applyNumberFormat="1" applyFont="1" applyFill="1" applyBorder="1" applyAlignment="1">
      <alignment vertical="center"/>
    </xf>
    <xf numFmtId="164" fontId="6" fillId="3" borderId="1" xfId="3" applyNumberFormat="1" applyFont="1" applyFill="1" applyBorder="1" applyAlignment="1">
      <alignment vertical="center"/>
    </xf>
    <xf numFmtId="0" fontId="9" fillId="3" borderId="1" xfId="1" applyNumberFormat="1" applyFont="1" applyFill="1" applyBorder="1" applyAlignment="1">
      <alignment horizontal="left" vertical="center" wrapText="1"/>
    </xf>
    <xf numFmtId="9" fontId="10" fillId="4" borderId="1" xfId="2" applyFont="1" applyFill="1" applyBorder="1" applyAlignment="1">
      <alignment horizontal="center" vertical="center" wrapText="1"/>
    </xf>
    <xf numFmtId="164" fontId="10" fillId="4" borderId="1" xfId="3" applyNumberFormat="1" applyFont="1" applyFill="1" applyBorder="1" applyAlignment="1">
      <alignment horizontal="center" vertical="center" wrapText="1"/>
    </xf>
    <xf numFmtId="164" fontId="10" fillId="4" borderId="1" xfId="3" applyNumberFormat="1" applyFont="1" applyFill="1" applyBorder="1" applyAlignment="1">
      <alignment horizontal="center" vertical="center"/>
    </xf>
    <xf numFmtId="10" fontId="10" fillId="4" borderId="1" xfId="2" applyNumberFormat="1" applyFont="1" applyFill="1" applyBorder="1" applyAlignment="1">
      <alignment horizontal="center" vertical="center"/>
    </xf>
    <xf numFmtId="166" fontId="10" fillId="4" borderId="1" xfId="2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9" fontId="3" fillId="5" borderId="0" xfId="2" applyFont="1" applyFill="1" applyBorder="1" applyAlignment="1">
      <alignment vertical="center"/>
    </xf>
    <xf numFmtId="164" fontId="3" fillId="5" borderId="0" xfId="3" applyNumberFormat="1" applyFont="1" applyFill="1" applyBorder="1" applyAlignment="1">
      <alignment vertical="center"/>
    </xf>
    <xf numFmtId="0" fontId="3" fillId="5" borderId="0" xfId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0" fontId="11" fillId="5" borderId="0" xfId="1" applyFont="1" applyFill="1" applyBorder="1" applyAlignment="1">
      <alignment vertical="center"/>
    </xf>
    <xf numFmtId="17" fontId="11" fillId="5" borderId="0" xfId="1" quotePrefix="1" applyNumberFormat="1" applyFont="1" applyFill="1" applyBorder="1" applyAlignment="1">
      <alignment vertical="center"/>
    </xf>
    <xf numFmtId="0" fontId="12" fillId="5" borderId="0" xfId="1" applyFont="1" applyFill="1" applyBorder="1" applyAlignment="1">
      <alignment vertical="center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400051</xdr:colOff>
      <xdr:row>0</xdr:row>
      <xdr:rowOff>0</xdr:rowOff>
    </xdr:from>
    <xdr:ext cx="2124074" cy="131168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168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lbarrero\Documents\2018\WEB%20SIC\INFORME%20EPA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camontano\Documents\2016\PRESUPUESTO\INFORMES\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>
        <row r="4">
          <cell r="D4" t="str">
            <v>NOVIEMBRE- 2018</v>
          </cell>
        </row>
      </sheetData>
      <sheetData sheetId="2"/>
      <sheetData sheetId="3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55486908488</v>
          </cell>
          <cell r="E5">
            <v>46044898009</v>
          </cell>
          <cell r="F5">
            <v>45889788228</v>
          </cell>
          <cell r="G5">
            <v>45889788228</v>
          </cell>
          <cell r="H5">
            <v>0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12115250000</v>
          </cell>
          <cell r="E6">
            <v>10673287924</v>
          </cell>
          <cell r="F6">
            <v>10667153496</v>
          </cell>
          <cell r="G6">
            <v>10667153496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1141595702</v>
          </cell>
          <cell r="D7">
            <v>1141595702</v>
          </cell>
          <cell r="E7">
            <v>454828243</v>
          </cell>
          <cell r="F7">
            <v>454828243</v>
          </cell>
          <cell r="G7">
            <v>454828243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16342250714</v>
          </cell>
          <cell r="F8">
            <v>16342250714</v>
          </cell>
          <cell r="G8">
            <v>16342250714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801174685</v>
          </cell>
          <cell r="F10">
            <v>801174685</v>
          </cell>
          <cell r="G10">
            <v>801174685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353766795</v>
          </cell>
          <cell r="G11">
            <v>353766795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17702062786</v>
          </cell>
          <cell r="D12">
            <v>17672062786</v>
          </cell>
          <cell r="E12">
            <v>17303911258</v>
          </cell>
          <cell r="F12">
            <v>17270614295</v>
          </cell>
          <cell r="G12">
            <v>17270614295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12755552930.34</v>
          </cell>
          <cell r="E13">
            <v>12532628854.870001</v>
          </cell>
          <cell r="F13">
            <v>10542317923.719999</v>
          </cell>
          <cell r="G13">
            <v>10542317923.719999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12704502930.34</v>
          </cell>
          <cell r="E14">
            <v>12530322554.870001</v>
          </cell>
          <cell r="F14">
            <v>10540012739.719999</v>
          </cell>
          <cell r="G14">
            <v>10540012739.719999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51050000</v>
          </cell>
          <cell r="E15">
            <v>2306300</v>
          </cell>
          <cell r="F15">
            <v>2305184</v>
          </cell>
          <cell r="G15">
            <v>2305184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3084272732.1999998</v>
          </cell>
          <cell r="E16">
            <v>2911711712.25</v>
          </cell>
          <cell r="F16">
            <v>2615982547.75</v>
          </cell>
          <cell r="G16">
            <v>2611016609.5500002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602291760</v>
          </cell>
          <cell r="F17">
            <v>544086585</v>
          </cell>
          <cell r="G17">
            <v>544086585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182000000</v>
          </cell>
          <cell r="E18">
            <v>182000000</v>
          </cell>
          <cell r="F18">
            <v>182000000</v>
          </cell>
          <cell r="G18">
            <v>182000000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209000000</v>
          </cell>
          <cell r="E19">
            <v>209000000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347874830.05000001</v>
          </cell>
          <cell r="F20">
            <v>347837306.55000001</v>
          </cell>
          <cell r="G20">
            <v>347837306.55000001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1662396732.2</v>
          </cell>
          <cell r="E22">
            <v>1570545122.2</v>
          </cell>
          <cell r="F22">
            <v>1542058656.2</v>
          </cell>
          <cell r="G22">
            <v>1537092718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101274169346.7</v>
          </cell>
          <cell r="E24">
            <v>99269238631.25</v>
          </cell>
          <cell r="F24">
            <v>77044546917.940002</v>
          </cell>
          <cell r="G24">
            <v>77042608651.940002</v>
          </cell>
          <cell r="H24">
            <v>12173742313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55168944241.389999</v>
          </cell>
          <cell r="E25">
            <v>54575327537.889999</v>
          </cell>
          <cell r="F25">
            <v>45024590864.300003</v>
          </cell>
          <cell r="G25">
            <v>45022652598.300003</v>
          </cell>
          <cell r="H25">
            <v>732571912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3146692007</v>
          </cell>
          <cell r="E26">
            <v>2825687411</v>
          </cell>
          <cell r="F26">
            <v>2545514694</v>
          </cell>
          <cell r="G26">
            <v>2545514694</v>
          </cell>
          <cell r="H26">
            <v>67130542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7450555194</v>
          </cell>
          <cell r="E27">
            <v>7418154307</v>
          </cell>
          <cell r="F27">
            <v>6191459179</v>
          </cell>
          <cell r="G27">
            <v>6191459179</v>
          </cell>
          <cell r="H27">
            <v>102649922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21486655097</v>
          </cell>
          <cell r="D28">
            <v>21459164005.389999</v>
          </cell>
          <cell r="E28">
            <v>21367270119.889999</v>
          </cell>
          <cell r="F28">
            <v>18458600182.59</v>
          </cell>
          <cell r="G28">
            <v>18458179837.59</v>
          </cell>
          <cell r="H28">
            <v>27190094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829634500</v>
          </cell>
          <cell r="E29">
            <v>815941460</v>
          </cell>
          <cell r="F29">
            <v>635853041</v>
          </cell>
          <cell r="G29">
            <v>635853041</v>
          </cell>
          <cell r="H29">
            <v>5589500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4359466992</v>
          </cell>
          <cell r="E30">
            <v>4345719608</v>
          </cell>
          <cell r="F30">
            <v>3723462082.3699999</v>
          </cell>
          <cell r="G30">
            <v>3721944161.3699999</v>
          </cell>
          <cell r="H30">
            <v>30719939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5685674018</v>
          </cell>
          <cell r="E31">
            <v>5676309029</v>
          </cell>
          <cell r="F31">
            <v>4655468351.3400002</v>
          </cell>
          <cell r="G31">
            <v>4655468351.3400002</v>
          </cell>
          <cell r="H31">
            <v>267344374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1393120939</v>
          </cell>
          <cell r="E32">
            <v>1362293365</v>
          </cell>
          <cell r="F32">
            <v>1127350503</v>
          </cell>
          <cell r="G32">
            <v>1127350503</v>
          </cell>
          <cell r="H32">
            <v>6879061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6074636586</v>
          </cell>
          <cell r="E33">
            <v>6069836586</v>
          </cell>
          <cell r="F33">
            <v>5095082824</v>
          </cell>
          <cell r="G33">
            <v>5095082824</v>
          </cell>
          <cell r="H33">
            <v>225068480</v>
          </cell>
        </row>
        <row r="34">
          <cell r="A34" t="str">
            <v>INCREMENTO DE LA COBERTURA DE LOS SERVICIOS DE LA RED NACIONAL DE PROTECCION AL CONSUMIDOR EN EL TERRITORIO NACIONAL</v>
          </cell>
          <cell r="B34">
            <v>0</v>
          </cell>
          <cell r="C34">
            <v>4770000000</v>
          </cell>
          <cell r="D34">
            <v>4770000000</v>
          </cell>
          <cell r="E34">
            <v>4694115652</v>
          </cell>
          <cell r="F34">
            <v>2591800007</v>
          </cell>
          <cell r="G34">
            <v>2591800007</v>
          </cell>
          <cell r="H34">
            <v>0</v>
          </cell>
        </row>
        <row r="35">
          <cell r="A35" t="str">
            <v>3599</v>
          </cell>
          <cell r="B35">
            <v>57808074686</v>
          </cell>
          <cell r="C35">
            <v>57808074686</v>
          </cell>
          <cell r="D35">
            <v>46105225105.309998</v>
          </cell>
          <cell r="E35">
            <v>44693911093.360001</v>
          </cell>
          <cell r="F35">
            <v>32019956053.639999</v>
          </cell>
          <cell r="G35">
            <v>32019956053.639999</v>
          </cell>
          <cell r="H35">
            <v>11441170401</v>
          </cell>
        </row>
        <row r="36">
          <cell r="A36" t="str">
            <v>ADECUACION,DOTACION Y MANTENIMIENTO SEDE SIC.</v>
          </cell>
          <cell r="B36">
            <v>560928463</v>
          </cell>
          <cell r="C36">
            <v>560928463</v>
          </cell>
          <cell r="D36">
            <v>558819716</v>
          </cell>
          <cell r="E36">
            <v>558819715.99000001</v>
          </cell>
          <cell r="F36">
            <v>352441670.94999999</v>
          </cell>
          <cell r="G36">
            <v>352441670.94999999</v>
          </cell>
          <cell r="H36">
            <v>0</v>
          </cell>
        </row>
        <row r="37">
          <cell r="A37" t="str">
            <v>FORTALECIMIENTO RENOVACIÓN Y MANTENIMIENTO DE LAS TECNOLOGÍAS DE INFORMACIÓN Y DE LAS COMUNICACIONES DE LA SIC A NIVEL NACIONAL</v>
          </cell>
          <cell r="B37">
            <v>23947146223</v>
          </cell>
          <cell r="C37">
            <v>23850788409</v>
          </cell>
          <cell r="D37">
            <v>23123672368.110001</v>
          </cell>
          <cell r="E37">
            <v>22826770183.029999</v>
          </cell>
          <cell r="F37">
            <v>15399304182.389999</v>
          </cell>
          <cell r="G37">
            <v>15399304182.389999</v>
          </cell>
          <cell r="H37">
            <v>612000000</v>
          </cell>
        </row>
        <row r="38">
          <cell r="A38" t="str">
            <v>FORTALECIMIENTO Y MODERNIZACIÓN DEL SISTEMA DE ATENCIÓN AL CIUDADANO DE LA SIC A NIVEL NACIONAL</v>
          </cell>
          <cell r="B38">
            <v>24300000000</v>
          </cell>
          <cell r="C38">
            <v>22590822958</v>
          </cell>
          <cell r="D38">
            <v>21938733021.200001</v>
          </cell>
          <cell r="E38">
            <v>21308321194.34</v>
          </cell>
          <cell r="F38">
            <v>16268210200.299999</v>
          </cell>
          <cell r="G38">
            <v>16268210200.299999</v>
          </cell>
          <cell r="H38">
            <v>507635545</v>
          </cell>
        </row>
        <row r="39">
          <cell r="A39" t="str">
            <v>IMPLEMENTACIÓN DE UNA SOLUCIÓN INMOBILIARIA PARA LA SUPERINTENDENCIA DE INDUSTRIA Y COMERCIO EN  BOGOTÁ</v>
          </cell>
          <cell r="B39">
            <v>9000000000</v>
          </cell>
          <cell r="C39">
            <v>9000000000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9000000000</v>
          </cell>
        </row>
        <row r="40">
          <cell r="A40" t="str">
            <v>FORTALECIMIENTO DEL SISTEMA DE ATENCION AL CIUDADANO DE LA SUPERINTENDENCIA DE INDUSTRIA Y COMERCIO A NIVEL NACIONAL</v>
          </cell>
          <cell r="B40">
            <v>0</v>
          </cell>
          <cell r="C40">
            <v>1709177042</v>
          </cell>
          <cell r="D40">
            <v>484000000</v>
          </cell>
          <cell r="E40">
            <v>0</v>
          </cell>
          <cell r="F40">
            <v>0</v>
          </cell>
          <cell r="G40">
            <v>0</v>
          </cell>
          <cell r="H40">
            <v>1225177042</v>
          </cell>
        </row>
        <row r="41">
          <cell r="A41" t="str">
            <v>MEJORAMIENTO DE LOS SISTEMAS DE INFORMACION Y SERVICIOS TECNOLOGICOS DE LA SUPERINTENDENCIA DE INDUSTRIA Y COMERCIO EN EL TERRITORIO NACIONAL</v>
          </cell>
          <cell r="B41">
            <v>0</v>
          </cell>
          <cell r="C41">
            <v>96357814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96357814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O48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C28" sqref="C28"/>
    </sheetView>
  </sheetViews>
  <sheetFormatPr baseColWidth="10" defaultRowHeight="15" x14ac:dyDescent="0.25"/>
  <cols>
    <col min="1" max="1" width="45.140625" style="1" customWidth="1"/>
    <col min="2" max="2" width="24.5703125" style="4" bestFit="1" customWidth="1"/>
    <col min="3" max="3" width="23.28515625" style="1" bestFit="1" customWidth="1"/>
    <col min="4" max="4" width="22" style="1" bestFit="1" customWidth="1"/>
    <col min="5" max="5" width="19.5703125" style="1" customWidth="1"/>
    <col min="6" max="6" width="20.5703125" style="3" bestFit="1" customWidth="1"/>
    <col min="7" max="7" width="16.7109375" style="1" bestFit="1" customWidth="1"/>
    <col min="8" max="8" width="23.28515625" style="3" bestFit="1" customWidth="1"/>
    <col min="9" max="9" width="20.5703125" style="3" bestFit="1" customWidth="1"/>
    <col min="10" max="10" width="21.85546875" style="3" customWidth="1"/>
    <col min="11" max="11" width="11.7109375" style="2" bestFit="1" customWidth="1"/>
    <col min="12" max="12" width="23.28515625" style="3" bestFit="1" customWidth="1"/>
    <col min="13" max="13" width="22.42578125" style="2" customWidth="1"/>
    <col min="14" max="14" width="23.28515625" style="3" bestFit="1" customWidth="1"/>
    <col min="15" max="15" width="13.85546875" style="2" customWidth="1"/>
    <col min="16" max="16384" width="11.42578125" style="1"/>
  </cols>
  <sheetData>
    <row r="1" spans="1:15" ht="29.25" customHeight="1" x14ac:dyDescent="0.25">
      <c r="A1" s="31"/>
      <c r="B1" s="35" t="s">
        <v>54</v>
      </c>
      <c r="C1" s="31"/>
      <c r="D1" s="31"/>
      <c r="E1" s="31"/>
      <c r="F1" s="30"/>
      <c r="G1" s="31"/>
      <c r="H1" s="30"/>
      <c r="I1" s="30"/>
      <c r="J1" s="30"/>
      <c r="K1" s="29"/>
      <c r="L1" s="30"/>
      <c r="M1" s="29"/>
      <c r="N1" s="30"/>
      <c r="O1" s="29"/>
    </row>
    <row r="2" spans="1:15" x14ac:dyDescent="0.25">
      <c r="A2" s="31"/>
      <c r="B2" s="31"/>
      <c r="C2" s="31"/>
      <c r="D2" s="31"/>
      <c r="E2" s="31"/>
      <c r="F2" s="30"/>
      <c r="G2" s="31"/>
      <c r="H2" s="30"/>
      <c r="I2" s="30"/>
      <c r="J2" s="30"/>
      <c r="K2" s="29"/>
      <c r="L2" s="30"/>
      <c r="M2" s="29"/>
      <c r="N2" s="30"/>
      <c r="O2" s="29"/>
    </row>
    <row r="3" spans="1:15" x14ac:dyDescent="0.25">
      <c r="A3" s="31"/>
      <c r="B3" s="33" t="s">
        <v>53</v>
      </c>
      <c r="C3" s="31"/>
      <c r="D3" s="31"/>
      <c r="E3" s="31"/>
      <c r="F3" s="30"/>
      <c r="G3" s="31"/>
      <c r="H3" s="30"/>
      <c r="I3" s="30"/>
      <c r="J3" s="30"/>
      <c r="K3" s="29"/>
      <c r="L3" s="30"/>
      <c r="M3" s="29"/>
      <c r="N3" s="30"/>
      <c r="O3" s="29"/>
    </row>
    <row r="4" spans="1:15" x14ac:dyDescent="0.25">
      <c r="A4" s="31"/>
      <c r="B4" s="34" t="str">
        <f>+[1]METAS!D4</f>
        <v>NOVIEMBRE- 2018</v>
      </c>
      <c r="C4" s="31"/>
      <c r="D4" s="31"/>
      <c r="E4" s="31"/>
      <c r="F4" s="30"/>
      <c r="G4" s="31"/>
      <c r="H4" s="30"/>
      <c r="I4" s="30"/>
      <c r="J4" s="30"/>
      <c r="K4" s="29"/>
      <c r="L4" s="30"/>
      <c r="M4" s="29"/>
      <c r="N4" s="30"/>
      <c r="O4" s="29"/>
    </row>
    <row r="5" spans="1:15" x14ac:dyDescent="0.25">
      <c r="A5" s="31"/>
      <c r="B5" s="33" t="s">
        <v>52</v>
      </c>
      <c r="C5" s="31"/>
      <c r="D5" s="31"/>
      <c r="E5" s="31"/>
      <c r="F5" s="30"/>
      <c r="G5" s="31"/>
      <c r="H5" s="30"/>
      <c r="I5" s="30"/>
      <c r="J5" s="30"/>
      <c r="K5" s="29"/>
      <c r="L5" s="30"/>
      <c r="M5" s="29"/>
      <c r="N5" s="30"/>
      <c r="O5" s="29"/>
    </row>
    <row r="6" spans="1:15" x14ac:dyDescent="0.25">
      <c r="A6" s="31"/>
      <c r="B6" s="32"/>
      <c r="C6" s="31"/>
      <c r="D6" s="31"/>
      <c r="E6" s="31"/>
      <c r="F6" s="30"/>
      <c r="G6" s="31"/>
      <c r="H6" s="30"/>
      <c r="I6" s="30"/>
      <c r="J6" s="30"/>
      <c r="K6" s="29"/>
      <c r="L6" s="30"/>
      <c r="M6" s="29"/>
      <c r="N6" s="30"/>
      <c r="O6" s="29"/>
    </row>
    <row r="7" spans="1:15" ht="45" x14ac:dyDescent="0.25">
      <c r="A7" s="28" t="s">
        <v>51</v>
      </c>
      <c r="B7" s="25" t="s">
        <v>50</v>
      </c>
      <c r="C7" s="25" t="s">
        <v>49</v>
      </c>
      <c r="D7" s="25" t="s">
        <v>48</v>
      </c>
      <c r="E7" s="27" t="s">
        <v>47</v>
      </c>
      <c r="F7" s="25" t="s">
        <v>46</v>
      </c>
      <c r="G7" s="26" t="s">
        <v>45</v>
      </c>
      <c r="H7" s="25" t="s">
        <v>44</v>
      </c>
      <c r="I7" s="25" t="s">
        <v>43</v>
      </c>
      <c r="J7" s="24" t="s">
        <v>42</v>
      </c>
      <c r="K7" s="23" t="s">
        <v>41</v>
      </c>
      <c r="L7" s="24" t="s">
        <v>40</v>
      </c>
      <c r="M7" s="23" t="s">
        <v>39</v>
      </c>
      <c r="N7" s="24" t="s">
        <v>38</v>
      </c>
      <c r="O7" s="23" t="s">
        <v>37</v>
      </c>
    </row>
    <row r="8" spans="1:15" s="10" customFormat="1" ht="15.75" x14ac:dyDescent="0.25">
      <c r="A8" s="19" t="s">
        <v>36</v>
      </c>
      <c r="B8" s="18">
        <f>B9+B17+B20</f>
        <v>75459500000</v>
      </c>
      <c r="C8" s="18">
        <f>C9+C17+C20</f>
        <v>75459500000</v>
      </c>
      <c r="D8" s="18">
        <f>D9+D17+D20</f>
        <v>61489238576.120003</v>
      </c>
      <c r="E8" s="11">
        <f>+D8/C8</f>
        <v>0.8148641135459419</v>
      </c>
      <c r="F8" s="18">
        <f>F9+F17+F20</f>
        <v>59048088699.470001</v>
      </c>
      <c r="G8" s="11">
        <f t="shared" ref="G8:G44" si="0">+F8/C8</f>
        <v>0.782513649036503</v>
      </c>
      <c r="H8" s="18">
        <f>H9+H17+H20</f>
        <v>71326734150.539993</v>
      </c>
      <c r="I8" s="18">
        <f>I9+I17+I20</f>
        <v>59043122761.270004</v>
      </c>
      <c r="J8" s="18">
        <f>J9+J17+J20</f>
        <v>4132765849.46</v>
      </c>
      <c r="K8" s="11">
        <f t="shared" ref="K8:K44" si="1">+J8/C8</f>
        <v>5.4767999383245315E-2</v>
      </c>
      <c r="L8" s="18">
        <f>L9+L17+L20</f>
        <v>13970261423.879999</v>
      </c>
      <c r="M8" s="11">
        <f t="shared" ref="M8:M44" si="2">+L8/C8</f>
        <v>0.18513588645405812</v>
      </c>
      <c r="N8" s="18">
        <f>N9+N17+N20</f>
        <v>16411411300.530001</v>
      </c>
      <c r="O8" s="11">
        <f t="shared" ref="O8:O44" si="3">+N8/C8</f>
        <v>0.21748635096349697</v>
      </c>
    </row>
    <row r="9" spans="1:15" s="10" customFormat="1" ht="15.75" x14ac:dyDescent="0.25">
      <c r="A9" s="22" t="s">
        <v>35</v>
      </c>
      <c r="B9" s="21">
        <f>SUM(B10:B16)</f>
        <v>55529658488</v>
      </c>
      <c r="C9" s="21">
        <f>SUM(C10:C16)</f>
        <v>55529658488</v>
      </c>
      <c r="D9" s="21">
        <f>SUM(D10:D16)</f>
        <v>46044898009</v>
      </c>
      <c r="E9" s="20">
        <f>+D9/C9</f>
        <v>0.82919469095871234</v>
      </c>
      <c r="F9" s="21">
        <f>SUM(F10:F16)</f>
        <v>45889788228</v>
      </c>
      <c r="G9" s="20">
        <f t="shared" si="0"/>
        <v>0.82640141282188539</v>
      </c>
      <c r="H9" s="21">
        <f>SUM(H10:H16)</f>
        <v>55486908488</v>
      </c>
      <c r="I9" s="21">
        <f>SUM(I10:I16)</f>
        <v>45889788228</v>
      </c>
      <c r="J9" s="21">
        <f>SUM(J10:J16)</f>
        <v>42750000</v>
      </c>
      <c r="K9" s="20">
        <f t="shared" si="1"/>
        <v>7.6985886756782964E-4</v>
      </c>
      <c r="L9" s="21">
        <f>SUM(L10:L16)</f>
        <v>9484760479</v>
      </c>
      <c r="M9" s="20">
        <f t="shared" si="2"/>
        <v>0.17080530904128763</v>
      </c>
      <c r="N9" s="21">
        <f>SUM(N10:N16)</f>
        <v>9639870260</v>
      </c>
      <c r="O9" s="20">
        <f t="shared" si="3"/>
        <v>0.17359858717811461</v>
      </c>
    </row>
    <row r="10" spans="1:15" x14ac:dyDescent="0.25">
      <c r="A10" s="17" t="s">
        <v>34</v>
      </c>
      <c r="B10" s="15">
        <f>VLOOKUP(A10,'[1]TD-EPA'!$A$5:$H$36,2,0)</f>
        <v>15867000000</v>
      </c>
      <c r="C10" s="16">
        <f>VLOOKUP(A10,'[1]TD-EPA'!$A$5:$H$36,3,0)</f>
        <v>17702062786</v>
      </c>
      <c r="D10" s="16">
        <f>VLOOKUP(A10,'[1]TD-EPA'!$A$5:$H$36,5,0)</f>
        <v>17303911258</v>
      </c>
      <c r="E10" s="14">
        <f>+D10/C10</f>
        <v>0.97750818462157496</v>
      </c>
      <c r="F10" s="15">
        <f>VLOOKUP(A10,'[1]TD-EPA'!$A$5:$H$36,6,0)</f>
        <v>17270614295</v>
      </c>
      <c r="G10" s="14">
        <f t="shared" si="0"/>
        <v>0.97562721948194542</v>
      </c>
      <c r="H10" s="15">
        <f>VLOOKUP(A10,'[1]TD-EPA'!$A$5:$H$36,4,0)</f>
        <v>17672062786</v>
      </c>
      <c r="I10" s="15">
        <f>VLOOKUP(A10,'[1]TD-EPA'!$A$5:$H$36,7,0)</f>
        <v>17270614295</v>
      </c>
      <c r="J10" s="15">
        <f t="shared" ref="J10:J16" si="4">+C10-H10</f>
        <v>30000000</v>
      </c>
      <c r="K10" s="14">
        <f t="shared" si="1"/>
        <v>1.6947177491498928E-3</v>
      </c>
      <c r="L10" s="15">
        <f t="shared" ref="L10:L16" si="5">+C10-D10</f>
        <v>398151528</v>
      </c>
      <c r="M10" s="14">
        <f t="shared" si="2"/>
        <v>2.2491815378425015E-2</v>
      </c>
      <c r="N10" s="15">
        <f t="shared" ref="N10:N16" si="6">+C10-F10</f>
        <v>431448491</v>
      </c>
      <c r="O10" s="14">
        <f t="shared" si="3"/>
        <v>2.4372780518054592E-2</v>
      </c>
    </row>
    <row r="11" spans="1:15" x14ac:dyDescent="0.25">
      <c r="A11" s="17" t="s">
        <v>33</v>
      </c>
      <c r="B11" s="15">
        <f>VLOOKUP(A11,'[1]TD-EPA'!$A$5:$H$36,2,0)</f>
        <v>998000000</v>
      </c>
      <c r="C11" s="16">
        <f>VLOOKUP(A11,'[1]TD-EPA'!$A$5:$H$36,3,0)</f>
        <v>998000000</v>
      </c>
      <c r="D11" s="16">
        <f>VLOOKUP(A11,'[1]TD-EPA'!$A$5:$H$36,5,0)</f>
        <v>801174685</v>
      </c>
      <c r="E11" s="14">
        <f t="shared" ref="E11:E44" si="7">D11/C11</f>
        <v>0.80278024549098193</v>
      </c>
      <c r="F11" s="15">
        <f>VLOOKUP(A11,'[1]TD-EPA'!$A$5:$H$36,6,0)</f>
        <v>801174685</v>
      </c>
      <c r="G11" s="14">
        <f t="shared" si="0"/>
        <v>0.80278024549098193</v>
      </c>
      <c r="H11" s="15">
        <f>VLOOKUP(A11,'[1]TD-EPA'!$A$5:$H$36,4,0)</f>
        <v>998000000</v>
      </c>
      <c r="I11" s="15">
        <f>VLOOKUP(A11,'[1]TD-EPA'!$A$5:$H$36,7,0)</f>
        <v>801174685</v>
      </c>
      <c r="J11" s="15">
        <f t="shared" si="4"/>
        <v>0</v>
      </c>
      <c r="K11" s="14">
        <f t="shared" si="1"/>
        <v>0</v>
      </c>
      <c r="L11" s="15">
        <f t="shared" si="5"/>
        <v>196825315</v>
      </c>
      <c r="M11" s="14">
        <f t="shared" si="2"/>
        <v>0.19721975450901805</v>
      </c>
      <c r="N11" s="15">
        <f t="shared" si="6"/>
        <v>196825315</v>
      </c>
      <c r="O11" s="14">
        <f t="shared" si="3"/>
        <v>0.19721975450901805</v>
      </c>
    </row>
    <row r="12" spans="1:15" x14ac:dyDescent="0.25">
      <c r="A12" s="17" t="s">
        <v>32</v>
      </c>
      <c r="B12" s="15">
        <f>VLOOKUP(A12,'[1]TD-EPA'!$A$5:$H$36,2,0)</f>
        <v>23087000000</v>
      </c>
      <c r="C12" s="16">
        <f>VLOOKUP(A12,'[1]TD-EPA'!$A$5:$H$36,3,0)</f>
        <v>23087000000</v>
      </c>
      <c r="D12" s="16">
        <f>VLOOKUP(A12,'[1]TD-EPA'!$A$5:$H$36,5,0)</f>
        <v>16342250714</v>
      </c>
      <c r="E12" s="14">
        <f t="shared" si="7"/>
        <v>0.70785510087928272</v>
      </c>
      <c r="F12" s="15">
        <f>VLOOKUP(A12,'[1]TD-EPA'!$A$5:$H$36,6,0)</f>
        <v>16342250714</v>
      </c>
      <c r="G12" s="14">
        <f t="shared" si="0"/>
        <v>0.70785510087928272</v>
      </c>
      <c r="H12" s="15">
        <f>VLOOKUP(A12,'[1]TD-EPA'!$A$5:$H$36,4,0)</f>
        <v>23087000000</v>
      </c>
      <c r="I12" s="15">
        <f>VLOOKUP(A12,'[1]TD-EPA'!$A$5:$H$36,7,0)</f>
        <v>16342250714</v>
      </c>
      <c r="J12" s="15">
        <f t="shared" si="4"/>
        <v>0</v>
      </c>
      <c r="K12" s="14">
        <f t="shared" si="1"/>
        <v>0</v>
      </c>
      <c r="L12" s="15">
        <f t="shared" si="5"/>
        <v>6744749286</v>
      </c>
      <c r="M12" s="14">
        <f t="shared" si="2"/>
        <v>0.29214489912071728</v>
      </c>
      <c r="N12" s="15">
        <f t="shared" si="6"/>
        <v>6744749286</v>
      </c>
      <c r="O12" s="14">
        <f t="shared" si="3"/>
        <v>0.29214489912071728</v>
      </c>
    </row>
    <row r="13" spans="1:15" ht="28.5" x14ac:dyDescent="0.25">
      <c r="A13" s="17" t="s">
        <v>31</v>
      </c>
      <c r="B13" s="15">
        <f>VLOOKUP(A13,'[1]TD-EPA'!$A$5:$H$36,2,0)</f>
        <v>352000000</v>
      </c>
      <c r="C13" s="16">
        <f>VLOOKUP(A13,'[1]TD-EPA'!$A$5:$H$36,3,0)</f>
        <v>1141595702</v>
      </c>
      <c r="D13" s="16">
        <f>VLOOKUP(A13,'[1]TD-EPA'!$A$5:$H$36,5,0)</f>
        <v>454828243</v>
      </c>
      <c r="E13" s="14">
        <f t="shared" si="7"/>
        <v>0.39841446687576965</v>
      </c>
      <c r="F13" s="15">
        <f>VLOOKUP(A13,'[1]TD-EPA'!$A$5:$H$36,6,0)</f>
        <v>454828243</v>
      </c>
      <c r="G13" s="14">
        <f t="shared" si="0"/>
        <v>0.39841446687576965</v>
      </c>
      <c r="H13" s="15">
        <f>VLOOKUP(A13,'[1]TD-EPA'!$A$5:$H$36,4,0)</f>
        <v>1141595702</v>
      </c>
      <c r="I13" s="15">
        <f>VLOOKUP(A13,'[1]TD-EPA'!$A$5:$H$36,7,0)</f>
        <v>454828243</v>
      </c>
      <c r="J13" s="15">
        <f t="shared" si="4"/>
        <v>0</v>
      </c>
      <c r="K13" s="14">
        <f t="shared" si="1"/>
        <v>0</v>
      </c>
      <c r="L13" s="15">
        <f t="shared" si="5"/>
        <v>686767459</v>
      </c>
      <c r="M13" s="14">
        <f t="shared" si="2"/>
        <v>0.60158553312423035</v>
      </c>
      <c r="N13" s="15">
        <f t="shared" si="6"/>
        <v>686767459</v>
      </c>
      <c r="O13" s="14">
        <f t="shared" si="3"/>
        <v>0.60158553312423035</v>
      </c>
    </row>
    <row r="14" spans="1:15" ht="28.5" x14ac:dyDescent="0.25">
      <c r="A14" s="17" t="s">
        <v>30</v>
      </c>
      <c r="B14" s="15">
        <f>VLOOKUP(A14,'[1]TD-EPA'!$A$5:$H$36,2,0)</f>
        <v>2624658488</v>
      </c>
      <c r="C14" s="16">
        <f>VLOOKUP(A14,'[1]TD-EPA'!$A$5:$H$36,3,0)</f>
        <v>0</v>
      </c>
      <c r="D14" s="16">
        <f>VLOOKUP(A14,'[1]TD-EPA'!$A$5:$H$36,5,0)</f>
        <v>0</v>
      </c>
      <c r="E14" s="14" t="e">
        <f t="shared" si="7"/>
        <v>#DIV/0!</v>
      </c>
      <c r="F14" s="15">
        <f>VLOOKUP(A14,'[1]TD-EPA'!$A$5:$H$36,6,0)</f>
        <v>0</v>
      </c>
      <c r="G14" s="14" t="e">
        <f t="shared" si="0"/>
        <v>#DIV/0!</v>
      </c>
      <c r="H14" s="15">
        <f>VLOOKUP(A14,'[1]TD-EPA'!$A$5:$H$36,4,0)</f>
        <v>0</v>
      </c>
      <c r="I14" s="15">
        <f>VLOOKUP(A14,'[1]TD-EPA'!$A$5:$H$36,7,0)</f>
        <v>0</v>
      </c>
      <c r="J14" s="15">
        <f t="shared" si="4"/>
        <v>0</v>
      </c>
      <c r="K14" s="14" t="e">
        <f t="shared" si="1"/>
        <v>#DIV/0!</v>
      </c>
      <c r="L14" s="15">
        <f t="shared" si="5"/>
        <v>0</v>
      </c>
      <c r="M14" s="14" t="e">
        <f t="shared" si="2"/>
        <v>#DIV/0!</v>
      </c>
      <c r="N14" s="15">
        <f t="shared" si="6"/>
        <v>0</v>
      </c>
      <c r="O14" s="14" t="e">
        <f t="shared" si="3"/>
        <v>#DIV/0!</v>
      </c>
    </row>
    <row r="15" spans="1:15" x14ac:dyDescent="0.25">
      <c r="A15" s="17" t="s">
        <v>29</v>
      </c>
      <c r="B15" s="15">
        <f>VLOOKUP(A15,'[1]TD-EPA'!$A$5:$H$36,2,0)</f>
        <v>478000000</v>
      </c>
      <c r="C15" s="16">
        <f>VLOOKUP(A15,'[1]TD-EPA'!$A$5:$H$36,3,0)</f>
        <v>478000000</v>
      </c>
      <c r="D15" s="16">
        <f>VLOOKUP(A15,'[1]TD-EPA'!$A$5:$H$36,5,0)</f>
        <v>469445185</v>
      </c>
      <c r="E15" s="14">
        <f t="shared" si="7"/>
        <v>0.98210289748953972</v>
      </c>
      <c r="F15" s="15">
        <f>VLOOKUP(A15,'[1]TD-EPA'!$A$5:$H$36,6,0)</f>
        <v>353766795</v>
      </c>
      <c r="G15" s="14">
        <f t="shared" si="0"/>
        <v>0.7400978974895398</v>
      </c>
      <c r="H15" s="15">
        <f>VLOOKUP(A15,'[1]TD-EPA'!$A$5:$H$36,4,0)</f>
        <v>473000000</v>
      </c>
      <c r="I15" s="15">
        <f>VLOOKUP(A15,'[1]TD-EPA'!$A$5:$H$36,7,0)</f>
        <v>353766795</v>
      </c>
      <c r="J15" s="15">
        <f t="shared" si="4"/>
        <v>5000000</v>
      </c>
      <c r="K15" s="14">
        <f t="shared" si="1"/>
        <v>1.0460251046025104E-2</v>
      </c>
      <c r="L15" s="15">
        <f t="shared" si="5"/>
        <v>8554815</v>
      </c>
      <c r="M15" s="14">
        <f t="shared" si="2"/>
        <v>1.7897102510460252E-2</v>
      </c>
      <c r="N15" s="15">
        <f t="shared" si="6"/>
        <v>124233205</v>
      </c>
      <c r="O15" s="14">
        <f t="shared" si="3"/>
        <v>0.25990210251046025</v>
      </c>
    </row>
    <row r="16" spans="1:15" ht="43.5" customHeight="1" x14ac:dyDescent="0.25">
      <c r="A16" s="17" t="s">
        <v>28</v>
      </c>
      <c r="B16" s="15">
        <f>VLOOKUP(A16,'[1]TD-EPA'!$A$5:$H$36,2,0)</f>
        <v>12123000000</v>
      </c>
      <c r="C16" s="16">
        <f>VLOOKUP(A16,'[1]TD-EPA'!$A$5:$H$36,3,0)</f>
        <v>12123000000</v>
      </c>
      <c r="D16" s="16">
        <f>VLOOKUP(A16,'[1]TD-EPA'!$A$5:$H$36,5,0)</f>
        <v>10673287924</v>
      </c>
      <c r="E16" s="14">
        <f t="shared" si="7"/>
        <v>0.88041639231213398</v>
      </c>
      <c r="F16" s="15">
        <f>VLOOKUP(A16,'[1]TD-EPA'!$A$5:$H$36,6,0)</f>
        <v>10667153496</v>
      </c>
      <c r="G16" s="14">
        <f t="shared" si="0"/>
        <v>0.87991037663944571</v>
      </c>
      <c r="H16" s="15">
        <f>VLOOKUP(A16,'[1]TD-EPA'!$A$5:$H$36,4,0)</f>
        <v>12115250000</v>
      </c>
      <c r="I16" s="15">
        <f>VLOOKUP(A16,'[1]TD-EPA'!$A$5:$H$36,7,0)</f>
        <v>10667153496</v>
      </c>
      <c r="J16" s="15">
        <f t="shared" si="4"/>
        <v>7750000</v>
      </c>
      <c r="K16" s="14">
        <f t="shared" si="1"/>
        <v>6.3928070609585083E-4</v>
      </c>
      <c r="L16" s="15">
        <f t="shared" si="5"/>
        <v>1449712076</v>
      </c>
      <c r="M16" s="14">
        <f t="shared" si="2"/>
        <v>0.11958360768786604</v>
      </c>
      <c r="N16" s="15">
        <f t="shared" si="6"/>
        <v>1455846504</v>
      </c>
      <c r="O16" s="14">
        <f t="shared" si="3"/>
        <v>0.12008962336055432</v>
      </c>
    </row>
    <row r="17" spans="1:15" s="10" customFormat="1" ht="15" customHeight="1" x14ac:dyDescent="0.25">
      <c r="A17" s="22" t="s">
        <v>27</v>
      </c>
      <c r="B17" s="21">
        <f>SUM(B18:B19)</f>
        <v>12885500000</v>
      </c>
      <c r="C17" s="21">
        <f>SUM(C18:C19)</f>
        <v>12885500000</v>
      </c>
      <c r="D17" s="21">
        <f>SUM(D18:D19)</f>
        <v>12532628854.870001</v>
      </c>
      <c r="E17" s="20">
        <f t="shared" si="7"/>
        <v>0.97261486592448887</v>
      </c>
      <c r="F17" s="21">
        <f>SUM(F18:F19)</f>
        <v>10542317923.719999</v>
      </c>
      <c r="G17" s="20">
        <f t="shared" si="0"/>
        <v>0.81815357756548057</v>
      </c>
      <c r="H17" s="21">
        <f>SUM(H18:H19)</f>
        <v>12755552930.34</v>
      </c>
      <c r="I17" s="21">
        <f>SUM(I18:I19)</f>
        <v>10542317923.719999</v>
      </c>
      <c r="J17" s="21">
        <f>SUM(J18:J19)</f>
        <v>129947069.65999985</v>
      </c>
      <c r="K17" s="20">
        <f t="shared" si="1"/>
        <v>1.0084751826471604E-2</v>
      </c>
      <c r="L17" s="21">
        <f>SUM(L18:L19)</f>
        <v>352871145.12999916</v>
      </c>
      <c r="M17" s="20">
        <f t="shared" si="2"/>
        <v>2.7385134075511169E-2</v>
      </c>
      <c r="N17" s="21">
        <f>SUM(N18:N19)</f>
        <v>2343182076.2800007</v>
      </c>
      <c r="O17" s="20">
        <f t="shared" si="3"/>
        <v>0.18184642243451948</v>
      </c>
    </row>
    <row r="18" spans="1:15" x14ac:dyDescent="0.25">
      <c r="A18" s="17" t="s">
        <v>26</v>
      </c>
      <c r="B18" s="15">
        <f>VLOOKUP(A18,'[1]TD-EPA'!$A$5:$H$36,2,0)</f>
        <v>51500000</v>
      </c>
      <c r="C18" s="16">
        <f>VLOOKUP(A18,'[1]TD-EPA'!$A$5:$H$36,3,0)</f>
        <v>51500000</v>
      </c>
      <c r="D18" s="16">
        <f>VLOOKUP(A18,'[1]TD-EPA'!$A$5:$H$36,5,0)</f>
        <v>2306300</v>
      </c>
      <c r="E18" s="14">
        <f t="shared" si="7"/>
        <v>4.4782524271844662E-2</v>
      </c>
      <c r="F18" s="15">
        <f>VLOOKUP(A18,'[1]TD-EPA'!$A$5:$H$36,6,0)</f>
        <v>2305184</v>
      </c>
      <c r="G18" s="14">
        <f t="shared" si="0"/>
        <v>4.476085436893204E-2</v>
      </c>
      <c r="H18" s="15">
        <f>VLOOKUP(A18,'[1]TD-EPA'!$A$5:$H$36,4,0)</f>
        <v>51050000</v>
      </c>
      <c r="I18" s="15">
        <f>VLOOKUP(A18,'[1]TD-EPA'!$A$5:$H$36,7,0)</f>
        <v>2305184</v>
      </c>
      <c r="J18" s="15">
        <f>+C18-H18</f>
        <v>450000</v>
      </c>
      <c r="K18" s="14">
        <f t="shared" si="1"/>
        <v>8.7378640776699032E-3</v>
      </c>
      <c r="L18" s="15">
        <f>+C18-D18</f>
        <v>49193700</v>
      </c>
      <c r="M18" s="14">
        <f t="shared" si="2"/>
        <v>0.9552174757281553</v>
      </c>
      <c r="N18" s="15">
        <f>+C18-F18</f>
        <v>49194816</v>
      </c>
      <c r="O18" s="14">
        <f t="shared" si="3"/>
        <v>0.95523914563106793</v>
      </c>
    </row>
    <row r="19" spans="1:15" x14ac:dyDescent="0.25">
      <c r="A19" s="17" t="s">
        <v>25</v>
      </c>
      <c r="B19" s="15">
        <f>VLOOKUP(A19,'[1]TD-EPA'!$A$5:$H$36,2,0)</f>
        <v>12834000000</v>
      </c>
      <c r="C19" s="16">
        <f>VLOOKUP(A19,'[1]TD-EPA'!$A$5:$H$36,3,0)</f>
        <v>12834000000</v>
      </c>
      <c r="D19" s="16">
        <f>VLOOKUP(A19,'[1]TD-EPA'!$A$5:$H$36,5,0)</f>
        <v>12530322554.870001</v>
      </c>
      <c r="E19" s="14">
        <f t="shared" si="7"/>
        <v>0.97633805164952481</v>
      </c>
      <c r="F19" s="15">
        <f>VLOOKUP(A19,'[1]TD-EPA'!$A$5:$H$36,6,0)</f>
        <v>10540012739.719999</v>
      </c>
      <c r="G19" s="14">
        <f t="shared" si="0"/>
        <v>0.82125703130123107</v>
      </c>
      <c r="H19" s="15">
        <f>VLOOKUP(A19,'[1]TD-EPA'!$A$5:$H$36,4,0)</f>
        <v>12704502930.34</v>
      </c>
      <c r="I19" s="15">
        <f>VLOOKUP(A19,'[1]TD-EPA'!$A$5:$H$36,7,0)</f>
        <v>10540012739.719999</v>
      </c>
      <c r="J19" s="15">
        <f>+C19-H19</f>
        <v>129497069.65999985</v>
      </c>
      <c r="K19" s="14">
        <f t="shared" si="1"/>
        <v>1.0090156588748624E-2</v>
      </c>
      <c r="L19" s="15">
        <f>+C19-D19</f>
        <v>303677445.12999916</v>
      </c>
      <c r="M19" s="14">
        <f t="shared" si="2"/>
        <v>2.3661948350475234E-2</v>
      </c>
      <c r="N19" s="15">
        <f>+C19-F19</f>
        <v>2293987260.2800007</v>
      </c>
      <c r="O19" s="14">
        <f t="shared" si="3"/>
        <v>0.17874296869876896</v>
      </c>
    </row>
    <row r="20" spans="1:15" s="10" customFormat="1" ht="15.75" x14ac:dyDescent="0.25">
      <c r="A20" s="22" t="s">
        <v>24</v>
      </c>
      <c r="B20" s="21">
        <f>SUM(B21:B27)</f>
        <v>7044341512</v>
      </c>
      <c r="C20" s="21">
        <f>SUM(C21:C27)</f>
        <v>7044341512</v>
      </c>
      <c r="D20" s="21">
        <f>SUM(D21:D27)</f>
        <v>2911711712.25</v>
      </c>
      <c r="E20" s="20">
        <f t="shared" si="7"/>
        <v>0.41334050986737564</v>
      </c>
      <c r="F20" s="21">
        <f>SUM(F21:F27)</f>
        <v>2615982547.75</v>
      </c>
      <c r="G20" s="20">
        <f t="shared" si="0"/>
        <v>0.37135941568047021</v>
      </c>
      <c r="H20" s="21">
        <f>SUM(H21:H27)</f>
        <v>3084272732.1999998</v>
      </c>
      <c r="I20" s="21">
        <f>SUM(I21:I27)</f>
        <v>2611016609.5500002</v>
      </c>
      <c r="J20" s="21">
        <f>SUM(J21:J27)</f>
        <v>3960068779.8000002</v>
      </c>
      <c r="K20" s="20">
        <f t="shared" si="1"/>
        <v>0.56216308835311901</v>
      </c>
      <c r="L20" s="21">
        <f>SUM(L21:L27)</f>
        <v>4132629799.75</v>
      </c>
      <c r="M20" s="20">
        <f t="shared" si="2"/>
        <v>0.58665949013262431</v>
      </c>
      <c r="N20" s="21">
        <f>SUM(N21:N27)</f>
        <v>4428358964.25</v>
      </c>
      <c r="O20" s="20">
        <f t="shared" si="3"/>
        <v>0.62864058431952985</v>
      </c>
    </row>
    <row r="21" spans="1:15" x14ac:dyDescent="0.25">
      <c r="A21" s="17" t="s">
        <v>23</v>
      </c>
      <c r="B21" s="15">
        <f>VLOOKUP(A21,'[1]TD-EPA'!$A$5:$H$36,2,0)</f>
        <v>209000000</v>
      </c>
      <c r="C21" s="16">
        <f>VLOOKUP(A21,'[1]TD-EPA'!$A$5:$H$36,3,0)</f>
        <v>209000000</v>
      </c>
      <c r="D21" s="16">
        <f>VLOOKUP(A21,'[1]TD-EPA'!$A$5:$H$36,5,0)</f>
        <v>209000000</v>
      </c>
      <c r="E21" s="14">
        <f t="shared" si="7"/>
        <v>1</v>
      </c>
      <c r="F21" s="15">
        <f>VLOOKUP(A21,'[1]TD-EPA'!$A$5:$H$36,6,0)</f>
        <v>0</v>
      </c>
      <c r="G21" s="14">
        <f t="shared" si="0"/>
        <v>0</v>
      </c>
      <c r="H21" s="15">
        <f>VLOOKUP(A21,'[1]TD-EPA'!$A$5:$H$36,4,0)</f>
        <v>209000000</v>
      </c>
      <c r="I21" s="15">
        <f>VLOOKUP(A21,'[1]TD-EPA'!$A$5:$H$36,7,0)</f>
        <v>0</v>
      </c>
      <c r="J21" s="15">
        <f t="shared" ref="J21:J27" si="8">+C21-H21</f>
        <v>0</v>
      </c>
      <c r="K21" s="14">
        <f t="shared" si="1"/>
        <v>0</v>
      </c>
      <c r="L21" s="15">
        <f t="shared" ref="L21:L27" si="9">+C21-D21</f>
        <v>0</v>
      </c>
      <c r="M21" s="14">
        <f t="shared" si="2"/>
        <v>0</v>
      </c>
      <c r="N21" s="15">
        <f t="shared" ref="N21:N27" si="10">+C21-F21</f>
        <v>209000000</v>
      </c>
      <c r="O21" s="14">
        <f t="shared" si="3"/>
        <v>1</v>
      </c>
    </row>
    <row r="22" spans="1:15" ht="42.75" x14ac:dyDescent="0.25">
      <c r="A22" s="17" t="s">
        <v>22</v>
      </c>
      <c r="B22" s="15">
        <f>VLOOKUP(A22,'[1]TD-EPA'!$A$5:$H$36,2,0)</f>
        <v>71000000</v>
      </c>
      <c r="C22" s="16">
        <f>VLOOKUP(A22,'[1]TD-EPA'!$A$5:$H$36,3,0)</f>
        <v>71000000</v>
      </c>
      <c r="D22" s="16">
        <f>VLOOKUP(A22,'[1]TD-EPA'!$A$5:$H$36,5,0)</f>
        <v>0</v>
      </c>
      <c r="E22" s="14">
        <f t="shared" si="7"/>
        <v>0</v>
      </c>
      <c r="F22" s="15">
        <f>VLOOKUP(A22,'[1]TD-EPA'!$A$5:$H$36,6,0)</f>
        <v>0</v>
      </c>
      <c r="G22" s="14">
        <f t="shared" si="0"/>
        <v>0</v>
      </c>
      <c r="H22" s="15">
        <f>VLOOKUP(A22,'[1]TD-EPA'!$A$5:$H$36,4,0)</f>
        <v>0</v>
      </c>
      <c r="I22" s="15">
        <f>VLOOKUP(A22,'[1]TD-EPA'!$A$5:$H$36,7,0)</f>
        <v>0</v>
      </c>
      <c r="J22" s="15">
        <f t="shared" si="8"/>
        <v>71000000</v>
      </c>
      <c r="K22" s="14">
        <f t="shared" si="1"/>
        <v>1</v>
      </c>
      <c r="L22" s="15">
        <f t="shared" si="9"/>
        <v>71000000</v>
      </c>
      <c r="M22" s="14">
        <f t="shared" si="2"/>
        <v>1</v>
      </c>
      <c r="N22" s="15">
        <f t="shared" si="10"/>
        <v>71000000</v>
      </c>
      <c r="O22" s="14">
        <f t="shared" si="3"/>
        <v>1</v>
      </c>
    </row>
    <row r="23" spans="1:15" ht="42.75" x14ac:dyDescent="0.25">
      <c r="A23" s="17" t="s">
        <v>21</v>
      </c>
      <c r="B23" s="15">
        <f>VLOOKUP(A23,'[1]TD-EPA'!$A$5:$H$36,2,0)</f>
        <v>182000000</v>
      </c>
      <c r="C23" s="16">
        <f>VLOOKUP(A23,'[1]TD-EPA'!$A$5:$H$36,3,0)</f>
        <v>182000000</v>
      </c>
      <c r="D23" s="16">
        <f>VLOOKUP(A23,'[1]TD-EPA'!$A$5:$H$36,5,0)</f>
        <v>182000000</v>
      </c>
      <c r="E23" s="14">
        <f t="shared" si="7"/>
        <v>1</v>
      </c>
      <c r="F23" s="15">
        <f>VLOOKUP(A23,'[1]TD-EPA'!$A$5:$H$36,6,0)</f>
        <v>182000000</v>
      </c>
      <c r="G23" s="14">
        <f t="shared" si="0"/>
        <v>1</v>
      </c>
      <c r="H23" s="15">
        <f>VLOOKUP(A23,'[1]TD-EPA'!$A$5:$H$36,4,0)</f>
        <v>182000000</v>
      </c>
      <c r="I23" s="15">
        <f>VLOOKUP(A23,'[1]TD-EPA'!$A$5:$H$36,7,0)</f>
        <v>182000000</v>
      </c>
      <c r="J23" s="15">
        <f t="shared" si="8"/>
        <v>0</v>
      </c>
      <c r="K23" s="14">
        <f t="shared" si="1"/>
        <v>0</v>
      </c>
      <c r="L23" s="15">
        <f t="shared" si="9"/>
        <v>0</v>
      </c>
      <c r="M23" s="14">
        <f t="shared" si="2"/>
        <v>0</v>
      </c>
      <c r="N23" s="15">
        <f t="shared" si="10"/>
        <v>0</v>
      </c>
      <c r="O23" s="14">
        <f t="shared" si="3"/>
        <v>0</v>
      </c>
    </row>
    <row r="24" spans="1:15" x14ac:dyDescent="0.25">
      <c r="A24" s="17" t="s">
        <v>20</v>
      </c>
      <c r="B24" s="15">
        <f>VLOOKUP(A24,'[1]TD-EPA'!$A$5:$H$36,2,0)</f>
        <v>405000000</v>
      </c>
      <c r="C24" s="16">
        <f>VLOOKUP(A24,'[1]TD-EPA'!$A$5:$H$36,3,0)</f>
        <v>405000000</v>
      </c>
      <c r="D24" s="16">
        <f>VLOOKUP(A24,'[1]TD-EPA'!$A$5:$H$36,5,0)</f>
        <v>347874830.05000001</v>
      </c>
      <c r="E24" s="14">
        <f t="shared" si="7"/>
        <v>0.85895019765432101</v>
      </c>
      <c r="F24" s="15">
        <f>VLOOKUP(A24,'[1]TD-EPA'!$A$5:$H$36,6,0)</f>
        <v>347837306.55000001</v>
      </c>
      <c r="G24" s="14">
        <f t="shared" si="0"/>
        <v>0.85885754703703709</v>
      </c>
      <c r="H24" s="15">
        <f>VLOOKUP(A24,'[1]TD-EPA'!$A$5:$H$36,4,0)</f>
        <v>404876000</v>
      </c>
      <c r="I24" s="15">
        <f>VLOOKUP(A24,'[1]TD-EPA'!$A$5:$H$36,7,0)</f>
        <v>347837306.55000001</v>
      </c>
      <c r="J24" s="15">
        <f t="shared" si="8"/>
        <v>124000</v>
      </c>
      <c r="K24" s="14">
        <f t="shared" si="1"/>
        <v>3.0617283950617287E-4</v>
      </c>
      <c r="L24" s="15">
        <f t="shared" si="9"/>
        <v>57125169.949999988</v>
      </c>
      <c r="M24" s="14">
        <f t="shared" si="2"/>
        <v>0.14104980234567899</v>
      </c>
      <c r="N24" s="15">
        <f t="shared" si="10"/>
        <v>57162693.449999988</v>
      </c>
      <c r="O24" s="14">
        <f t="shared" si="3"/>
        <v>0.14114245296296293</v>
      </c>
    </row>
    <row r="25" spans="1:15" ht="28.5" x14ac:dyDescent="0.25">
      <c r="A25" s="17" t="s">
        <v>19</v>
      </c>
      <c r="B25" s="15">
        <f>VLOOKUP(A25,'[1]TD-EPA'!$A$5:$H$36,2,0)</f>
        <v>626000000</v>
      </c>
      <c r="C25" s="16">
        <f>VLOOKUP(A25,'[1]TD-EPA'!$A$5:$H$36,3,0)</f>
        <v>626000000</v>
      </c>
      <c r="D25" s="16">
        <f>VLOOKUP(A25,'[1]TD-EPA'!$A$5:$H$36,5,0)</f>
        <v>602291760</v>
      </c>
      <c r="E25" s="14">
        <f t="shared" si="7"/>
        <v>0.96212741214057507</v>
      </c>
      <c r="F25" s="15">
        <f>VLOOKUP(A25,'[1]TD-EPA'!$A$5:$H$36,6,0)</f>
        <v>544086585</v>
      </c>
      <c r="G25" s="14">
        <f t="shared" si="0"/>
        <v>0.86914789936102232</v>
      </c>
      <c r="H25" s="15">
        <f>VLOOKUP(A25,'[1]TD-EPA'!$A$5:$H$36,4,0)</f>
        <v>626000000</v>
      </c>
      <c r="I25" s="15">
        <f>VLOOKUP(A25,'[1]TD-EPA'!$A$5:$H$36,7,0)</f>
        <v>544086585</v>
      </c>
      <c r="J25" s="15">
        <f t="shared" si="8"/>
        <v>0</v>
      </c>
      <c r="K25" s="14">
        <f t="shared" si="1"/>
        <v>0</v>
      </c>
      <c r="L25" s="15">
        <f t="shared" si="9"/>
        <v>23708240</v>
      </c>
      <c r="M25" s="14">
        <f t="shared" si="2"/>
        <v>3.7872587859424919E-2</v>
      </c>
      <c r="N25" s="15">
        <f t="shared" si="10"/>
        <v>81913415</v>
      </c>
      <c r="O25" s="14">
        <f t="shared" si="3"/>
        <v>0.13085210063897765</v>
      </c>
    </row>
    <row r="26" spans="1:15" x14ac:dyDescent="0.25">
      <c r="A26" s="17" t="s">
        <v>18</v>
      </c>
      <c r="B26" s="15">
        <f>VLOOKUP(A26,'[1]TD-EPA'!$A$5:$H$36,2,0)</f>
        <v>4120000000</v>
      </c>
      <c r="C26" s="16">
        <f>VLOOKUP(A26,'[1]TD-EPA'!$A$5:$H$36,3,0)</f>
        <v>4120000000</v>
      </c>
      <c r="D26" s="16">
        <f>VLOOKUP(A26,'[1]TD-EPA'!$A$5:$H$36,5,0)</f>
        <v>1570545122.2</v>
      </c>
      <c r="E26" s="14">
        <f t="shared" si="7"/>
        <v>0.38120027237864079</v>
      </c>
      <c r="F26" s="15">
        <f>VLOOKUP(A26,'[1]TD-EPA'!$A$5:$H$36,6,0)</f>
        <v>1542058656.2</v>
      </c>
      <c r="G26" s="14">
        <f t="shared" si="0"/>
        <v>0.37428608160194177</v>
      </c>
      <c r="H26" s="15">
        <f>VLOOKUP(A26,'[1]TD-EPA'!$A$5:$H$36,4,0)</f>
        <v>1662396732.2</v>
      </c>
      <c r="I26" s="15">
        <f>VLOOKUP(A26,'[1]TD-EPA'!$A$5:$H$36,7,0)</f>
        <v>1537092718</v>
      </c>
      <c r="J26" s="15">
        <f t="shared" si="8"/>
        <v>2457603267.8000002</v>
      </c>
      <c r="K26" s="14">
        <f t="shared" si="1"/>
        <v>0.59650564752427193</v>
      </c>
      <c r="L26" s="15">
        <f t="shared" si="9"/>
        <v>2549454877.8000002</v>
      </c>
      <c r="M26" s="14">
        <f t="shared" si="2"/>
        <v>0.61879972762135926</v>
      </c>
      <c r="N26" s="15">
        <f t="shared" si="10"/>
        <v>2577941343.8000002</v>
      </c>
      <c r="O26" s="14">
        <f t="shared" si="3"/>
        <v>0.62571391839805834</v>
      </c>
    </row>
    <row r="27" spans="1:15" ht="57" x14ac:dyDescent="0.25">
      <c r="A27" s="17" t="s">
        <v>17</v>
      </c>
      <c r="B27" s="15">
        <f>VLOOKUP(A27,'[1]TD-EPA'!$A$5:$H$36,2,0)</f>
        <v>1431341512</v>
      </c>
      <c r="C27" s="16">
        <f>VLOOKUP(A27,'[1]TD-EPA'!$A$5:$H$36,3,0)</f>
        <v>1431341512</v>
      </c>
      <c r="D27" s="16">
        <f>VLOOKUP(A27,'[1]TD-EPA'!$A$5:$H$36,5,0)</f>
        <v>0</v>
      </c>
      <c r="E27" s="14">
        <f t="shared" si="7"/>
        <v>0</v>
      </c>
      <c r="F27" s="15">
        <f>VLOOKUP(A27,'[1]TD-EPA'!$A$5:$H$36,6,0)</f>
        <v>0</v>
      </c>
      <c r="G27" s="14">
        <f t="shared" si="0"/>
        <v>0</v>
      </c>
      <c r="H27" s="15">
        <f>VLOOKUP(A27,'[1]TD-EPA'!$A$5:$H$36,4,0)</f>
        <v>0</v>
      </c>
      <c r="I27" s="15">
        <f>VLOOKUP(A27,'[1]TD-EPA'!$A$5:$H$36,7,0)</f>
        <v>0</v>
      </c>
      <c r="J27" s="15">
        <f t="shared" si="8"/>
        <v>1431341512</v>
      </c>
      <c r="K27" s="14">
        <f t="shared" si="1"/>
        <v>1</v>
      </c>
      <c r="L27" s="15">
        <f t="shared" si="9"/>
        <v>1431341512</v>
      </c>
      <c r="M27" s="14">
        <f t="shared" si="2"/>
        <v>1</v>
      </c>
      <c r="N27" s="15">
        <f t="shared" si="10"/>
        <v>1431341512</v>
      </c>
      <c r="O27" s="14">
        <f t="shared" si="3"/>
        <v>1</v>
      </c>
    </row>
    <row r="28" spans="1:15" s="10" customFormat="1" ht="15.75" customHeight="1" x14ac:dyDescent="0.25">
      <c r="A28" s="19" t="s">
        <v>16</v>
      </c>
      <c r="B28" s="18">
        <f>SUM(B29:B43)</f>
        <v>110086200000</v>
      </c>
      <c r="C28" s="18">
        <f>SUM(C29:C43)</f>
        <v>113886821579</v>
      </c>
      <c r="D28" s="18">
        <f>SUM(D29:D43)</f>
        <v>99269238631.25</v>
      </c>
      <c r="E28" s="11">
        <f t="shared" si="7"/>
        <v>0.87164816134929002</v>
      </c>
      <c r="F28" s="18">
        <f>SUM(F29:F43)</f>
        <v>77044546917.940002</v>
      </c>
      <c r="G28" s="11">
        <f t="shared" si="0"/>
        <v>0.67650098448393714</v>
      </c>
      <c r="H28" s="18">
        <f>SUM(H29:H43)</f>
        <v>101274169346.7</v>
      </c>
      <c r="I28" s="18">
        <f>SUM(I29:I43)</f>
        <v>77042608651.940002</v>
      </c>
      <c r="J28" s="18">
        <f>SUM(J29:J43)</f>
        <v>12612652232.299999</v>
      </c>
      <c r="K28" s="11">
        <f t="shared" si="1"/>
        <v>0.11074724939576057</v>
      </c>
      <c r="L28" s="18">
        <f>SUM(L29:L43)</f>
        <v>14617582947.750002</v>
      </c>
      <c r="M28" s="11">
        <f t="shared" si="2"/>
        <v>0.12835183865070995</v>
      </c>
      <c r="N28" s="18">
        <f>SUM(N29:N43)</f>
        <v>36842274661.059998</v>
      </c>
      <c r="O28" s="11">
        <f t="shared" si="3"/>
        <v>0.3234990155160628</v>
      </c>
    </row>
    <row r="29" spans="1:15" ht="28.5" x14ac:dyDescent="0.25">
      <c r="A29" s="17" t="s">
        <v>15</v>
      </c>
      <c r="B29" s="15">
        <f>VLOOKUP(A29,'[1]TD-EPA'!$A$5:$H$38,2,0)</f>
        <v>560928463</v>
      </c>
      <c r="C29" s="16">
        <f>VLOOKUP(A29,'[1]TD-EPA'!$A$5:$H$38,3,0)</f>
        <v>560928463</v>
      </c>
      <c r="D29" s="16">
        <f>VLOOKUP(A29,'[1]TD-EPA'!$A$5:$H$38,5,0)</f>
        <v>558819715.99000001</v>
      </c>
      <c r="E29" s="14">
        <f t="shared" si="7"/>
        <v>0.99624061328832947</v>
      </c>
      <c r="F29" s="15">
        <f>VLOOKUP(A29,'[1]TD-EPA'!$A$5:$H$38,6,0)</f>
        <v>352441670.94999999</v>
      </c>
      <c r="G29" s="14">
        <f t="shared" si="0"/>
        <v>0.62831839387333777</v>
      </c>
      <c r="H29" s="15">
        <f>VLOOKUP(A29,'[1]TD-EPA'!$A$5:$H$38,4,0)</f>
        <v>558819716</v>
      </c>
      <c r="I29" s="15">
        <f>VLOOKUP(A29,'[1]TD-EPA'!$A$5:$H$36,7,0)</f>
        <v>352441670.94999999</v>
      </c>
      <c r="J29" s="15">
        <f t="shared" ref="J29:J43" si="11">+C29-H29</f>
        <v>2108747</v>
      </c>
      <c r="K29" s="14">
        <f t="shared" si="1"/>
        <v>3.75938669384299E-3</v>
      </c>
      <c r="L29" s="15">
        <f t="shared" ref="L29:L43" si="12">+C29-D29</f>
        <v>2108747.0099999905</v>
      </c>
      <c r="M29" s="14">
        <f t="shared" si="2"/>
        <v>3.7593867116705584E-3</v>
      </c>
      <c r="N29" s="15">
        <f t="shared" ref="N29:N43" si="13">+C29-F29</f>
        <v>208486792.05000001</v>
      </c>
      <c r="O29" s="14">
        <f t="shared" si="3"/>
        <v>0.37168160612666218</v>
      </c>
    </row>
    <row r="30" spans="1:15" ht="57" x14ac:dyDescent="0.25">
      <c r="A30" s="17" t="s">
        <v>14</v>
      </c>
      <c r="B30" s="15">
        <f>VLOOKUP(A30,'[1]TD-EPA'!$A$5:$H$38,2,0)</f>
        <v>1400000000</v>
      </c>
      <c r="C30" s="16">
        <f>VLOOKUP(A30,'[1]TD-EPA'!$A$5:$H$38,3,0)</f>
        <v>1400000000</v>
      </c>
      <c r="D30" s="16">
        <f>VLOOKUP(A30,'[1]TD-EPA'!$A$5:$H$38,5,0)</f>
        <v>1362293365</v>
      </c>
      <c r="E30" s="14">
        <f t="shared" si="7"/>
        <v>0.97306668928571427</v>
      </c>
      <c r="F30" s="15">
        <f>VLOOKUP(A30,'[1]TD-EPA'!$A$5:$H$38,6,0)</f>
        <v>1127350503</v>
      </c>
      <c r="G30" s="14">
        <f t="shared" si="0"/>
        <v>0.80525035928571431</v>
      </c>
      <c r="H30" s="15">
        <f>VLOOKUP(A30,'[1]TD-EPA'!$A$5:$H$38,4,0)</f>
        <v>1393120939</v>
      </c>
      <c r="I30" s="15">
        <f>VLOOKUP(A30,'[1]TD-EPA'!$A$5:$H$36,7,0)</f>
        <v>1127350503</v>
      </c>
      <c r="J30" s="15">
        <f t="shared" si="11"/>
        <v>6879061</v>
      </c>
      <c r="K30" s="14">
        <f t="shared" si="1"/>
        <v>4.9136149999999996E-3</v>
      </c>
      <c r="L30" s="15">
        <f t="shared" si="12"/>
        <v>37706635</v>
      </c>
      <c r="M30" s="14">
        <f t="shared" si="2"/>
        <v>2.6933310714285716E-2</v>
      </c>
      <c r="N30" s="15">
        <f t="shared" si="13"/>
        <v>272649497</v>
      </c>
      <c r="O30" s="14">
        <f t="shared" si="3"/>
        <v>0.19474964071428572</v>
      </c>
    </row>
    <row r="31" spans="1:15" ht="57" x14ac:dyDescent="0.25">
      <c r="A31" s="17" t="s">
        <v>13</v>
      </c>
      <c r="B31" s="15">
        <f>VLOOKUP(A31,'[1]TD-EPA'!$A$5:$H$38,2,0)</f>
        <v>2202396813</v>
      </c>
      <c r="C31" s="16">
        <f>VLOOKUP(A31,'[1]TD-EPA'!$A$5:$H$38,3,0)</f>
        <v>6003018392</v>
      </c>
      <c r="D31" s="16">
        <f>VLOOKUP(A31,'[1]TD-EPA'!$A$5:$H$38,5,0)</f>
        <v>5676309029</v>
      </c>
      <c r="E31" s="14">
        <f t="shared" si="7"/>
        <v>0.94557581841904836</v>
      </c>
      <c r="F31" s="15">
        <f>VLOOKUP(A31,'[1]TD-EPA'!$A$5:$H$38,6,0)</f>
        <v>4655468351.3400002</v>
      </c>
      <c r="G31" s="14">
        <f t="shared" si="0"/>
        <v>0.77552125403183336</v>
      </c>
      <c r="H31" s="15">
        <f>VLOOKUP(A31,'[1]TD-EPA'!$A$5:$H$38,4,0)</f>
        <v>5685674018</v>
      </c>
      <c r="I31" s="15">
        <f>VLOOKUP(A31,'[1]TD-EPA'!$A$5:$H$36,7,0)</f>
        <v>4655468351.3400002</v>
      </c>
      <c r="J31" s="15">
        <f t="shared" si="11"/>
        <v>317344374</v>
      </c>
      <c r="K31" s="14">
        <f t="shared" si="1"/>
        <v>5.2864134886362012E-2</v>
      </c>
      <c r="L31" s="15">
        <f t="shared" si="12"/>
        <v>326709363</v>
      </c>
      <c r="M31" s="14">
        <f t="shared" si="2"/>
        <v>5.4424181580951587E-2</v>
      </c>
      <c r="N31" s="15">
        <f t="shared" si="13"/>
        <v>1347550040.6599998</v>
      </c>
      <c r="O31" s="14">
        <f t="shared" si="3"/>
        <v>0.22447874596816658</v>
      </c>
    </row>
    <row r="32" spans="1:15" ht="71.25" x14ac:dyDescent="0.25">
      <c r="A32" s="17" t="s">
        <v>12</v>
      </c>
      <c r="B32" s="15">
        <f>VLOOKUP(A32,'[1]TD-EPA'!$A$5:$H$38,2,0)</f>
        <v>23947146223</v>
      </c>
      <c r="C32" s="16">
        <f>VLOOKUP(A32,'[1]TD-EPA'!$A$5:$H$38,3,0)</f>
        <v>23850788409</v>
      </c>
      <c r="D32" s="16">
        <f>VLOOKUP(A32,'[1]TD-EPA'!$A$5:$H$38,5,0)</f>
        <v>22826770183.029999</v>
      </c>
      <c r="E32" s="14">
        <f t="shared" si="7"/>
        <v>0.95706564460638155</v>
      </c>
      <c r="F32" s="15">
        <f>VLOOKUP(A32,'[1]TD-EPA'!$A$5:$H$38,6,0)</f>
        <v>15399304182.389999</v>
      </c>
      <c r="G32" s="14">
        <f t="shared" si="0"/>
        <v>0.64565178803813184</v>
      </c>
      <c r="H32" s="15">
        <f>VLOOKUP(A32,'[1]TD-EPA'!$A$5:$H$38,4,0)</f>
        <v>23123672368.110001</v>
      </c>
      <c r="I32" s="15">
        <f>VLOOKUP(A32,'[1]TD-EPA'!$A$5:$H$38,7,0)</f>
        <v>15399304182.389999</v>
      </c>
      <c r="J32" s="15">
        <f t="shared" si="11"/>
        <v>727116040.88999939</v>
      </c>
      <c r="K32" s="14">
        <f t="shared" si="1"/>
        <v>3.0486037963240873E-2</v>
      </c>
      <c r="L32" s="15">
        <f t="shared" si="12"/>
        <v>1024018225.9700012</v>
      </c>
      <c r="M32" s="14">
        <f t="shared" si="2"/>
        <v>4.2934355393618437E-2</v>
      </c>
      <c r="N32" s="15">
        <f t="shared" si="13"/>
        <v>8451484226.6100006</v>
      </c>
      <c r="O32" s="14">
        <f t="shared" si="3"/>
        <v>0.35434821196186816</v>
      </c>
    </row>
    <row r="33" spans="1:15" ht="85.5" x14ac:dyDescent="0.25">
      <c r="A33" s="17" t="s">
        <v>11</v>
      </c>
      <c r="B33" s="15">
        <f>VLOOKUP(A33,'[1]TD-EPA'!$A$5:$H$38,2,0)</f>
        <v>6303045066</v>
      </c>
      <c r="C33" s="16">
        <f>VLOOKUP(A33,'[1]TD-EPA'!$A$5:$H$38,3,0)</f>
        <v>6303045066</v>
      </c>
      <c r="D33" s="16">
        <f>VLOOKUP(A33,'[1]TD-EPA'!$A$5:$H$38,5,0)</f>
        <v>6069836586</v>
      </c>
      <c r="E33" s="14">
        <f t="shared" si="7"/>
        <v>0.96300066435222276</v>
      </c>
      <c r="F33" s="15">
        <f>VLOOKUP(A33,'[1]TD-EPA'!$A$5:$H$38,6,0)</f>
        <v>5095082824</v>
      </c>
      <c r="G33" s="14">
        <f t="shared" si="0"/>
        <v>0.80835259317500174</v>
      </c>
      <c r="H33" s="15">
        <f>VLOOKUP(A33,'[1]TD-EPA'!$A$5:$H$38,4,0)</f>
        <v>6074636586</v>
      </c>
      <c r="I33" s="15">
        <f>VLOOKUP(A33,'[1]TD-EPA'!$A$5:$H$36,7,0)</f>
        <v>5095082824</v>
      </c>
      <c r="J33" s="15">
        <f t="shared" si="11"/>
        <v>228408480</v>
      </c>
      <c r="K33" s="14">
        <f t="shared" si="1"/>
        <v>3.623779896991141E-2</v>
      </c>
      <c r="L33" s="15">
        <f t="shared" si="12"/>
        <v>233208480</v>
      </c>
      <c r="M33" s="14">
        <f t="shared" si="2"/>
        <v>3.6999335647777201E-2</v>
      </c>
      <c r="N33" s="15">
        <f t="shared" si="13"/>
        <v>1207962242</v>
      </c>
      <c r="O33" s="14">
        <f t="shared" si="3"/>
        <v>0.19164740682499826</v>
      </c>
    </row>
    <row r="34" spans="1:15" ht="71.25" x14ac:dyDescent="0.25">
      <c r="A34" s="17" t="s">
        <v>10</v>
      </c>
      <c r="B34" s="15">
        <f>VLOOKUP(A34,'[1]TD-EPA'!$A$5:$H$38,2,0)</f>
        <v>4403115820</v>
      </c>
      <c r="C34" s="16">
        <f>VLOOKUP(A34,'[1]TD-EPA'!$A$5:$H$38,3,0)</f>
        <v>4403115820</v>
      </c>
      <c r="D34" s="16">
        <f>VLOOKUP(A34,'[1]TD-EPA'!$A$5:$H$38,5,0)</f>
        <v>4345719608</v>
      </c>
      <c r="E34" s="14">
        <f t="shared" si="7"/>
        <v>0.98696463723727346</v>
      </c>
      <c r="F34" s="15">
        <f>VLOOKUP(A34,'[1]TD-EPA'!$A$5:$H$38,6,0)</f>
        <v>3723462082.3699999</v>
      </c>
      <c r="G34" s="14">
        <f t="shared" si="0"/>
        <v>0.84564254827391749</v>
      </c>
      <c r="H34" s="15">
        <f>VLOOKUP(A34,'[1]TD-EPA'!$A$5:$H$38,4,0)</f>
        <v>4359466992</v>
      </c>
      <c r="I34" s="15">
        <f>VLOOKUP(A34,'[1]TD-EPA'!$A$5:$H$36,7,0)</f>
        <v>3721944161.3699999</v>
      </c>
      <c r="J34" s="15">
        <f t="shared" si="11"/>
        <v>43648828</v>
      </c>
      <c r="K34" s="14">
        <f t="shared" si="1"/>
        <v>9.9131682618332755E-3</v>
      </c>
      <c r="L34" s="15">
        <f t="shared" si="12"/>
        <v>57396212</v>
      </c>
      <c r="M34" s="14">
        <f t="shared" si="2"/>
        <v>1.3035362762726509E-2</v>
      </c>
      <c r="N34" s="15">
        <f t="shared" si="13"/>
        <v>679653737.63000011</v>
      </c>
      <c r="O34" s="14">
        <f t="shared" si="3"/>
        <v>0.15435745172608248</v>
      </c>
    </row>
    <row r="35" spans="1:15" ht="42.75" x14ac:dyDescent="0.25">
      <c r="A35" s="17" t="s">
        <v>9</v>
      </c>
      <c r="B35" s="15">
        <f>VLOOKUP(A35,'[1]TD-EPA'!$A$5:$H$38,2,0)</f>
        <v>7662850185</v>
      </c>
      <c r="C35" s="16">
        <f>VLOOKUP(A35,'[1]TD-EPA'!$A$5:$H$38,3,0)</f>
        <v>7662850185</v>
      </c>
      <c r="D35" s="16">
        <f>VLOOKUP(A35,'[1]TD-EPA'!$A$5:$H$38,5,0)</f>
        <v>7418154307</v>
      </c>
      <c r="E35" s="14">
        <f t="shared" si="7"/>
        <v>0.96806725016247985</v>
      </c>
      <c r="F35" s="15">
        <f>VLOOKUP(A35,'[1]TD-EPA'!$A$5:$H$38,6,0)</f>
        <v>6191459179</v>
      </c>
      <c r="G35" s="14">
        <f t="shared" si="0"/>
        <v>0.8079838479838426</v>
      </c>
      <c r="H35" s="15">
        <f>VLOOKUP(A35,'[1]TD-EPA'!$A$5:$H$38,4,0)</f>
        <v>7450555194</v>
      </c>
      <c r="I35" s="15">
        <f>VLOOKUP(A35,'[1]TD-EPA'!$A$5:$H$36,7,0)</f>
        <v>6191459179</v>
      </c>
      <c r="J35" s="15">
        <f t="shared" si="11"/>
        <v>212294991</v>
      </c>
      <c r="K35" s="14">
        <f t="shared" si="1"/>
        <v>2.7704442325594023E-2</v>
      </c>
      <c r="L35" s="15">
        <f t="shared" si="12"/>
        <v>244695878</v>
      </c>
      <c r="M35" s="14">
        <f t="shared" si="2"/>
        <v>3.1932749837520147E-2</v>
      </c>
      <c r="N35" s="15">
        <f t="shared" si="13"/>
        <v>1471391006</v>
      </c>
      <c r="O35" s="14">
        <f t="shared" si="3"/>
        <v>0.19201615201615743</v>
      </c>
    </row>
    <row r="36" spans="1:15" ht="42.75" x14ac:dyDescent="0.25">
      <c r="A36" s="17" t="s">
        <v>8</v>
      </c>
      <c r="B36" s="15">
        <f>VLOOKUP(A36,'[1]TD-EPA'!$A$5:$H$38,2,0)</f>
        <v>26256655097</v>
      </c>
      <c r="C36" s="16">
        <f>VLOOKUP(A36,'[1]TD-EPA'!$A$5:$H$38,3,0)</f>
        <v>21486655097</v>
      </c>
      <c r="D36" s="16">
        <f>VLOOKUP(A36,'[1]TD-EPA'!$A$5:$H$38,5,0)</f>
        <v>21367270119.889999</v>
      </c>
      <c r="E36" s="14">
        <f t="shared" si="7"/>
        <v>0.99444376164782067</v>
      </c>
      <c r="F36" s="15">
        <f>VLOOKUP(A36,'[1]TD-EPA'!$A$5:$H$38,6,0)</f>
        <v>18458600182.59</v>
      </c>
      <c r="G36" s="14">
        <f t="shared" si="0"/>
        <v>0.85907276396721322</v>
      </c>
      <c r="H36" s="15">
        <f>VLOOKUP(A36,'[1]TD-EPA'!$A$5:$H$38,4,0)</f>
        <v>21459164005.389999</v>
      </c>
      <c r="I36" s="15">
        <f>VLOOKUP(A36,'[1]TD-EPA'!$A$5:$H$36,7,0)</f>
        <v>18458179837.59</v>
      </c>
      <c r="J36" s="15">
        <f t="shared" si="11"/>
        <v>27491091.61000061</v>
      </c>
      <c r="K36" s="14">
        <f t="shared" si="1"/>
        <v>1.2794495693207715E-3</v>
      </c>
      <c r="L36" s="15">
        <f t="shared" si="12"/>
        <v>119384977.11000061</v>
      </c>
      <c r="M36" s="14">
        <f t="shared" si="2"/>
        <v>5.5562383521793176E-3</v>
      </c>
      <c r="N36" s="15">
        <f t="shared" si="13"/>
        <v>3028054914.4099998</v>
      </c>
      <c r="O36" s="14">
        <f t="shared" si="3"/>
        <v>0.14092723603278676</v>
      </c>
    </row>
    <row r="37" spans="1:15" ht="57" x14ac:dyDescent="0.25">
      <c r="A37" s="17" t="s">
        <v>7</v>
      </c>
      <c r="B37" s="15">
        <f>VLOOKUP(A37,'[1]TD-EPA'!$A$5:$H$38,2,0)</f>
        <v>3214838333</v>
      </c>
      <c r="C37" s="16">
        <f>VLOOKUP(A37,'[1]TD-EPA'!$A$5:$H$38,3,0)</f>
        <v>3214838333</v>
      </c>
      <c r="D37" s="16">
        <f>VLOOKUP(A37,'[1]TD-EPA'!$A$5:$H$38,5,0)</f>
        <v>2825687411</v>
      </c>
      <c r="E37" s="14">
        <f t="shared" si="7"/>
        <v>0.87895163560624368</v>
      </c>
      <c r="F37" s="15">
        <f>VLOOKUP(A37,'[1]TD-EPA'!$A$5:$H$38,6,0)</f>
        <v>2545514694</v>
      </c>
      <c r="G37" s="14">
        <f t="shared" si="0"/>
        <v>0.79180177362903181</v>
      </c>
      <c r="H37" s="15">
        <f>VLOOKUP(A37,'[1]TD-EPA'!$A$5:$H$38,4,0)</f>
        <v>3146692007</v>
      </c>
      <c r="I37" s="15">
        <f>VLOOKUP(A37,'[1]TD-EPA'!$A$5:$H$36,7,0)</f>
        <v>2545514694</v>
      </c>
      <c r="J37" s="15">
        <f t="shared" si="11"/>
        <v>68146326</v>
      </c>
      <c r="K37" s="14">
        <f t="shared" si="1"/>
        <v>2.1197434813590672E-2</v>
      </c>
      <c r="L37" s="15">
        <f t="shared" si="12"/>
        <v>389150922</v>
      </c>
      <c r="M37" s="14">
        <f t="shared" si="2"/>
        <v>0.12104836439375628</v>
      </c>
      <c r="N37" s="15">
        <f t="shared" si="13"/>
        <v>669323639</v>
      </c>
      <c r="O37" s="14">
        <f t="shared" si="3"/>
        <v>0.20819822637096819</v>
      </c>
    </row>
    <row r="38" spans="1:15" ht="57" x14ac:dyDescent="0.25">
      <c r="A38" s="17" t="s">
        <v>6</v>
      </c>
      <c r="B38" s="15">
        <f>VLOOKUP(A38,'[1]TD-EPA'!$A$5:$H$38,2,0)</f>
        <v>835224000</v>
      </c>
      <c r="C38" s="16">
        <f>VLOOKUP(A38,'[1]TD-EPA'!$A$5:$H$38,3,0)</f>
        <v>835224000</v>
      </c>
      <c r="D38" s="16">
        <f>VLOOKUP(A38,'[1]TD-EPA'!$A$5:$H$38,5,0)</f>
        <v>815941460</v>
      </c>
      <c r="E38" s="14">
        <f t="shared" si="7"/>
        <v>0.9769133310345488</v>
      </c>
      <c r="F38" s="15">
        <f>VLOOKUP(A38,'[1]TD-EPA'!$A$5:$H$38,6,0)</f>
        <v>635853041</v>
      </c>
      <c r="G38" s="14">
        <f t="shared" si="0"/>
        <v>0.76129641988257046</v>
      </c>
      <c r="H38" s="15">
        <f>VLOOKUP(A38,'[1]TD-EPA'!$A$5:$H$38,4,0)</f>
        <v>829634500</v>
      </c>
      <c r="I38" s="15">
        <f>VLOOKUP(A38,'[1]TD-EPA'!$A$5:$H$36,7,0)</f>
        <v>635853041</v>
      </c>
      <c r="J38" s="15">
        <f t="shared" si="11"/>
        <v>5589500</v>
      </c>
      <c r="K38" s="14">
        <f t="shared" si="1"/>
        <v>6.6922166987538672E-3</v>
      </c>
      <c r="L38" s="15">
        <f t="shared" si="12"/>
        <v>19282540</v>
      </c>
      <c r="M38" s="14">
        <f t="shared" si="2"/>
        <v>2.3086668965451185E-2</v>
      </c>
      <c r="N38" s="15">
        <f t="shared" si="13"/>
        <v>199370959</v>
      </c>
      <c r="O38" s="14">
        <f t="shared" si="3"/>
        <v>0.23870358011742956</v>
      </c>
    </row>
    <row r="39" spans="1:15" ht="42.75" x14ac:dyDescent="0.25">
      <c r="A39" s="17" t="s">
        <v>5</v>
      </c>
      <c r="B39" s="15">
        <f>VLOOKUP(A39,'[1]TD-EPA'!$A$5:$H$38,2,0)</f>
        <v>24300000000</v>
      </c>
      <c r="C39" s="16">
        <f>VLOOKUP(A39,'[1]TD-EPA'!$A$5:$H$38,3,0)</f>
        <v>22590822958</v>
      </c>
      <c r="D39" s="16">
        <f>VLOOKUP(A39,'[1]TD-EPA'!$A$5:$H$38,5,0)</f>
        <v>21308321194.34</v>
      </c>
      <c r="E39" s="14">
        <f t="shared" si="7"/>
        <v>0.94322908173622633</v>
      </c>
      <c r="F39" s="15">
        <f>VLOOKUP(A39,'[1]TD-EPA'!$A$5:$H$38,6,0)</f>
        <v>16268210200.299999</v>
      </c>
      <c r="G39" s="14">
        <f t="shared" si="0"/>
        <v>0.72012472633446056</v>
      </c>
      <c r="H39" s="15">
        <f>VLOOKUP(A39,'[1]TD-EPA'!$A$5:$H$38,4,0)</f>
        <v>21938733021.200001</v>
      </c>
      <c r="I39" s="15">
        <f>VLOOKUP(A39,'[1]TD-EPA'!$A$5:$H$38,7,0)</f>
        <v>16268210200.299999</v>
      </c>
      <c r="J39" s="15">
        <f t="shared" si="11"/>
        <v>652089936.79999924</v>
      </c>
      <c r="K39" s="14">
        <f t="shared" si="1"/>
        <v>2.8865258163119602E-2</v>
      </c>
      <c r="L39" s="15">
        <f t="shared" si="12"/>
        <v>1282501763.6599998</v>
      </c>
      <c r="M39" s="14">
        <f t="shared" si="2"/>
        <v>5.6770918263773673E-2</v>
      </c>
      <c r="N39" s="15">
        <f t="shared" si="13"/>
        <v>6322612757.7000008</v>
      </c>
      <c r="O39" s="14">
        <f t="shared" si="3"/>
        <v>0.27987527366553944</v>
      </c>
    </row>
    <row r="40" spans="1:15" ht="57" x14ac:dyDescent="0.25">
      <c r="A40" s="17" t="s">
        <v>4</v>
      </c>
      <c r="B40" s="15">
        <f>VLOOKUP(A40,'[1]TD-EPA'!$A$5:$H$38,2,0)</f>
        <v>0</v>
      </c>
      <c r="C40" s="16">
        <f>VLOOKUP(A40,'[1]TD-EPA'!$A$5:$H$38,3,0)</f>
        <v>4770000000</v>
      </c>
      <c r="D40" s="16">
        <f>VLOOKUP(A40,'[1]TD-EPA'!$A$5:$H$38,5,0)</f>
        <v>4694115652</v>
      </c>
      <c r="E40" s="14">
        <f t="shared" si="7"/>
        <v>0.98409133165618445</v>
      </c>
      <c r="F40" s="15">
        <f>VLOOKUP(A40,'[1]TD-EPA'!$A$5:$H$38,6,0)</f>
        <v>2591800007</v>
      </c>
      <c r="G40" s="14">
        <f t="shared" si="0"/>
        <v>0.54335429916142552</v>
      </c>
      <c r="H40" s="15">
        <f>VLOOKUP(A40,'[1]TD-EPA'!$A$5:$H$38,4,0)</f>
        <v>4770000000</v>
      </c>
      <c r="I40" s="15">
        <f>VLOOKUP(A40,'[1]TD-EPA'!$A$5:$H$38,7,0)</f>
        <v>2591800007</v>
      </c>
      <c r="J40" s="15">
        <f t="shared" si="11"/>
        <v>0</v>
      </c>
      <c r="K40" s="14">
        <f t="shared" si="1"/>
        <v>0</v>
      </c>
      <c r="L40" s="15">
        <f t="shared" si="12"/>
        <v>75884348</v>
      </c>
      <c r="M40" s="14">
        <f t="shared" si="2"/>
        <v>1.5908668343815515E-2</v>
      </c>
      <c r="N40" s="15">
        <f t="shared" si="13"/>
        <v>2178199993</v>
      </c>
      <c r="O40" s="14">
        <f t="shared" si="3"/>
        <v>0.45664570083857442</v>
      </c>
    </row>
    <row r="41" spans="1:15" ht="57" x14ac:dyDescent="0.25">
      <c r="A41" s="17" t="s">
        <v>3</v>
      </c>
      <c r="B41" s="15">
        <f>VLOOKUP(A41,'[1]TD-EPA'!$A$5:$H$40,2,0)</f>
        <v>0</v>
      </c>
      <c r="C41" s="16">
        <f>VLOOKUP(A41,'[1]TD-EPA'!$A$5:$H$40,3,0)</f>
        <v>1709177042</v>
      </c>
      <c r="D41" s="16">
        <f>VLOOKUP(A41,'[1]TD-EPA'!$A$5:$H$40,5,0)</f>
        <v>0</v>
      </c>
      <c r="E41" s="14">
        <f t="shared" si="7"/>
        <v>0</v>
      </c>
      <c r="F41" s="15">
        <f>VLOOKUP(A41,'[1]TD-EPA'!$A$5:$H$40,6,0)</f>
        <v>0</v>
      </c>
      <c r="G41" s="14">
        <f t="shared" si="0"/>
        <v>0</v>
      </c>
      <c r="H41" s="15">
        <f>VLOOKUP(A41,'[1]TD-EPA'!$A$5:$H$40,4,0)</f>
        <v>484000000</v>
      </c>
      <c r="I41" s="15">
        <f>VLOOKUP(A41,'[1]TD-EPA'!$A$5:$H$40,7,0)</f>
        <v>0</v>
      </c>
      <c r="J41" s="15">
        <f t="shared" si="11"/>
        <v>1225177042</v>
      </c>
      <c r="K41" s="14">
        <f t="shared" si="1"/>
        <v>0.71682278189645843</v>
      </c>
      <c r="L41" s="15">
        <f t="shared" si="12"/>
        <v>1709177042</v>
      </c>
      <c r="M41" s="14">
        <f t="shared" si="2"/>
        <v>1</v>
      </c>
      <c r="N41" s="15">
        <f t="shared" si="13"/>
        <v>1709177042</v>
      </c>
      <c r="O41" s="14">
        <f t="shared" si="3"/>
        <v>1</v>
      </c>
    </row>
    <row r="42" spans="1:15" ht="71.25" x14ac:dyDescent="0.25">
      <c r="A42" s="17" t="s">
        <v>2</v>
      </c>
      <c r="B42" s="15">
        <f>VLOOKUP(A42,'[1]TD-EPA'!$A$5:$H$41,2,0)</f>
        <v>0</v>
      </c>
      <c r="C42" s="16">
        <f>VLOOKUP(A42,'[1]TD-EPA'!$A$5:$H$41,3,0)</f>
        <v>96357814</v>
      </c>
      <c r="D42" s="16">
        <f>VLOOKUP(A42,'[1]TD-EPA'!$A$5:$H$41,5,0)</f>
        <v>0</v>
      </c>
      <c r="E42" s="14">
        <f t="shared" si="7"/>
        <v>0</v>
      </c>
      <c r="F42" s="15">
        <f>VLOOKUP(A42,'[1]TD-EPA'!$A$5:$H$41,6,0)</f>
        <v>0</v>
      </c>
      <c r="G42" s="14">
        <f t="shared" si="0"/>
        <v>0</v>
      </c>
      <c r="H42" s="15">
        <f>VLOOKUP(A42,'[1]TD-EPA'!$A$5:$H$41,4,0)</f>
        <v>0</v>
      </c>
      <c r="I42" s="15">
        <f>VLOOKUP(A42,'[1]TD-EPA'!$A$5:$H$41,7,0)</f>
        <v>0</v>
      </c>
      <c r="J42" s="15">
        <f t="shared" si="11"/>
        <v>96357814</v>
      </c>
      <c r="K42" s="14">
        <f t="shared" si="1"/>
        <v>1</v>
      </c>
      <c r="L42" s="15">
        <f t="shared" si="12"/>
        <v>96357814</v>
      </c>
      <c r="M42" s="14">
        <f t="shared" si="2"/>
        <v>1</v>
      </c>
      <c r="N42" s="15">
        <f t="shared" si="13"/>
        <v>96357814</v>
      </c>
      <c r="O42" s="14">
        <f t="shared" si="3"/>
        <v>1</v>
      </c>
    </row>
    <row r="43" spans="1:15" ht="57" x14ac:dyDescent="0.25">
      <c r="A43" s="17" t="s">
        <v>1</v>
      </c>
      <c r="B43" s="15">
        <f>VLOOKUP(A43,'[1]TD-EPA'!$A$5:$H$41,2,0)</f>
        <v>9000000000</v>
      </c>
      <c r="C43" s="16">
        <f>VLOOKUP(A43,'[1]TD-EPA'!$A$5:$H$41,3,0)</f>
        <v>9000000000</v>
      </c>
      <c r="D43" s="16">
        <f>VLOOKUP(A43,'[1]TD-EPA'!$A$5:$H$41,5,0)</f>
        <v>0</v>
      </c>
      <c r="E43" s="14">
        <f t="shared" si="7"/>
        <v>0</v>
      </c>
      <c r="F43" s="15">
        <f>VLOOKUP(A43,'[1]TD-EPA'!$A$5:$H$41,6,0)</f>
        <v>0</v>
      </c>
      <c r="G43" s="14">
        <f t="shared" si="0"/>
        <v>0</v>
      </c>
      <c r="H43" s="15">
        <f>VLOOKUP(A43,'[1]TD-EPA'!$A$5:$H$41,4,0)</f>
        <v>0</v>
      </c>
      <c r="I43" s="15">
        <f>VLOOKUP(A43,'[1]TD-EPA'!$A$5:$H$41,7,0)</f>
        <v>0</v>
      </c>
      <c r="J43" s="15">
        <f t="shared" si="11"/>
        <v>9000000000</v>
      </c>
      <c r="K43" s="14">
        <f t="shared" si="1"/>
        <v>1</v>
      </c>
      <c r="L43" s="15">
        <f t="shared" si="12"/>
        <v>9000000000</v>
      </c>
      <c r="M43" s="14">
        <f t="shared" si="2"/>
        <v>1</v>
      </c>
      <c r="N43" s="15">
        <f t="shared" si="13"/>
        <v>9000000000</v>
      </c>
      <c r="O43" s="14">
        <f t="shared" si="3"/>
        <v>1</v>
      </c>
    </row>
    <row r="44" spans="1:15" s="10" customFormat="1" ht="15.75" x14ac:dyDescent="0.25">
      <c r="A44" s="13" t="s">
        <v>0</v>
      </c>
      <c r="B44" s="12">
        <f>B8+B28</f>
        <v>185545700000</v>
      </c>
      <c r="C44" s="12">
        <f>C8+C28</f>
        <v>189346321579</v>
      </c>
      <c r="D44" s="12">
        <f>D8+D28</f>
        <v>160758477207.37</v>
      </c>
      <c r="E44" s="11">
        <f t="shared" si="7"/>
        <v>0.84901822156760276</v>
      </c>
      <c r="F44" s="12">
        <f>F8+F28</f>
        <v>136092635617.41</v>
      </c>
      <c r="G44" s="11">
        <f t="shared" si="0"/>
        <v>0.71874982562377776</v>
      </c>
      <c r="H44" s="12">
        <f>H8+H28</f>
        <v>172600903497.23999</v>
      </c>
      <c r="I44" s="12">
        <f>I8+I28</f>
        <v>136085731413.21001</v>
      </c>
      <c r="J44" s="12">
        <f>J8+J28</f>
        <v>16745418081.759998</v>
      </c>
      <c r="K44" s="11">
        <f t="shared" si="1"/>
        <v>8.8438042746837267E-2</v>
      </c>
      <c r="L44" s="12">
        <f>L8+L28</f>
        <v>28587844371.630001</v>
      </c>
      <c r="M44" s="11">
        <f t="shared" si="2"/>
        <v>0.15098177843239716</v>
      </c>
      <c r="N44" s="12">
        <f>N8+N28</f>
        <v>53253685961.589996</v>
      </c>
      <c r="O44" s="11">
        <f t="shared" si="3"/>
        <v>0.28125017437622218</v>
      </c>
    </row>
    <row r="45" spans="1:15" s="6" customFormat="1" x14ac:dyDescent="0.25">
      <c r="B45" s="8">
        <f>B44-[2]REP_EPG034_EjecucionPresupuesta!P32</f>
        <v>45050817000</v>
      </c>
      <c r="C45" s="9">
        <f>C44-[2]REP_EPG034_EjecucionPresupuesta!S32</f>
        <v>48851438579</v>
      </c>
      <c r="D45" s="9">
        <f>D44-[2]REP_EPG034_EjecucionPresupuesta!W32</f>
        <v>108074762012.81999</v>
      </c>
      <c r="E45" s="7">
        <f>D44/C44</f>
        <v>0.84901822156760276</v>
      </c>
      <c r="F45" s="8">
        <f>F44-[2]REP_EPG034_EjecucionPresupuesta!X32</f>
        <v>131171385378.21001</v>
      </c>
      <c r="G45" s="7">
        <f>F44/C44</f>
        <v>0.71874982562377776</v>
      </c>
      <c r="H45" s="8">
        <f>H44-[2]REP_EPG034_EjecucionPresupuesta!U32</f>
        <v>63589350063.159988</v>
      </c>
      <c r="I45" s="8">
        <f>I44-[2]REP_EPG034_EjecucionPresupuesta!Z32</f>
        <v>131813358371.75</v>
      </c>
      <c r="J45" s="8">
        <f>C44-(H44+J44)</f>
        <v>0</v>
      </c>
      <c r="K45" s="7">
        <f>J44/C44</f>
        <v>8.8438042746837267E-2</v>
      </c>
      <c r="L45" s="8">
        <f>C44-(D44+L44)</f>
        <v>0</v>
      </c>
      <c r="M45" s="7">
        <f>L44/C44</f>
        <v>0.15098177843239716</v>
      </c>
      <c r="N45" s="8">
        <f>C44-(F44+N44)</f>
        <v>0</v>
      </c>
      <c r="O45" s="7">
        <f>N44/C44</f>
        <v>0.28125017437622218</v>
      </c>
    </row>
    <row r="46" spans="1:15" x14ac:dyDescent="0.25">
      <c r="C46" s="4"/>
      <c r="F46" s="5"/>
    </row>
    <row r="48" spans="1:15" x14ac:dyDescent="0.25">
      <c r="C4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John Vargas</cp:lastModifiedBy>
  <dcterms:created xsi:type="dcterms:W3CDTF">2018-12-07T21:11:39Z</dcterms:created>
  <dcterms:modified xsi:type="dcterms:W3CDTF">2018-12-10T14:23:58Z</dcterms:modified>
</cp:coreProperties>
</file>