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camontano\Documents\2018\WEB SIC\PUBLICACION\"/>
    </mc:Choice>
  </mc:AlternateContent>
  <bookViews>
    <workbookView xWindow="0" yWindow="0" windowWidth="20490" windowHeight="7755"/>
  </bookViews>
  <sheets>
    <sheet name="EJECUCIÓN WEB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F39" i="1"/>
  <c r="G39" i="1" s="1"/>
  <c r="D39" i="1"/>
  <c r="E39" i="1" s="1"/>
  <c r="C39" i="1"/>
  <c r="N39" i="1" s="1"/>
  <c r="O39" i="1" s="1"/>
  <c r="B39" i="1"/>
  <c r="I38" i="1"/>
  <c r="H38" i="1"/>
  <c r="J38" i="1" s="1"/>
  <c r="K38" i="1" s="1"/>
  <c r="F38" i="1"/>
  <c r="G38" i="1" s="1"/>
  <c r="D38" i="1"/>
  <c r="E38" i="1" s="1"/>
  <c r="C38" i="1"/>
  <c r="B38" i="1"/>
  <c r="I37" i="1"/>
  <c r="H37" i="1"/>
  <c r="J37" i="1" s="1"/>
  <c r="K37" i="1" s="1"/>
  <c r="F37" i="1"/>
  <c r="G37" i="1" s="1"/>
  <c r="D37" i="1"/>
  <c r="E37" i="1" s="1"/>
  <c r="C37" i="1"/>
  <c r="B37" i="1"/>
  <c r="I36" i="1"/>
  <c r="H36" i="1"/>
  <c r="J36" i="1" s="1"/>
  <c r="K36" i="1" s="1"/>
  <c r="F36" i="1"/>
  <c r="G36" i="1" s="1"/>
  <c r="D36" i="1"/>
  <c r="E36" i="1" s="1"/>
  <c r="C36" i="1"/>
  <c r="B36" i="1"/>
  <c r="I35" i="1"/>
  <c r="H35" i="1"/>
  <c r="J35" i="1" s="1"/>
  <c r="K35" i="1" s="1"/>
  <c r="F35" i="1"/>
  <c r="G35" i="1" s="1"/>
  <c r="D35" i="1"/>
  <c r="E35" i="1" s="1"/>
  <c r="C35" i="1"/>
  <c r="B35" i="1"/>
  <c r="I34" i="1"/>
  <c r="H34" i="1"/>
  <c r="J34" i="1" s="1"/>
  <c r="K34" i="1" s="1"/>
  <c r="F34" i="1"/>
  <c r="G34" i="1" s="1"/>
  <c r="D34" i="1"/>
  <c r="E34" i="1" s="1"/>
  <c r="C34" i="1"/>
  <c r="B34" i="1"/>
  <c r="I33" i="1"/>
  <c r="H33" i="1"/>
  <c r="J33" i="1" s="1"/>
  <c r="K33" i="1" s="1"/>
  <c r="F33" i="1"/>
  <c r="G33" i="1" s="1"/>
  <c r="D33" i="1"/>
  <c r="E33" i="1" s="1"/>
  <c r="C33" i="1"/>
  <c r="B33" i="1"/>
  <c r="I32" i="1"/>
  <c r="H32" i="1"/>
  <c r="J32" i="1" s="1"/>
  <c r="K32" i="1" s="1"/>
  <c r="F32" i="1"/>
  <c r="G32" i="1" s="1"/>
  <c r="D32" i="1"/>
  <c r="E32" i="1" s="1"/>
  <c r="C32" i="1"/>
  <c r="B32" i="1"/>
  <c r="I31" i="1"/>
  <c r="H31" i="1"/>
  <c r="J31" i="1" s="1"/>
  <c r="K31" i="1" s="1"/>
  <c r="F31" i="1"/>
  <c r="G31" i="1" s="1"/>
  <c r="D31" i="1"/>
  <c r="E31" i="1" s="1"/>
  <c r="C31" i="1"/>
  <c r="B31" i="1"/>
  <c r="I30" i="1"/>
  <c r="H30" i="1"/>
  <c r="J30" i="1" s="1"/>
  <c r="K30" i="1" s="1"/>
  <c r="F30" i="1"/>
  <c r="G30" i="1" s="1"/>
  <c r="D30" i="1"/>
  <c r="E30" i="1" s="1"/>
  <c r="C30" i="1"/>
  <c r="B30" i="1"/>
  <c r="I29" i="1"/>
  <c r="H29" i="1"/>
  <c r="J29" i="1" s="1"/>
  <c r="K29" i="1" s="1"/>
  <c r="F29" i="1"/>
  <c r="G29" i="1" s="1"/>
  <c r="D29" i="1"/>
  <c r="E29" i="1" s="1"/>
  <c r="C29" i="1"/>
  <c r="B29" i="1"/>
  <c r="J28" i="1"/>
  <c r="K28" i="1" s="1"/>
  <c r="I28" i="1"/>
  <c r="H28" i="1"/>
  <c r="F28" i="1"/>
  <c r="G28" i="1" s="1"/>
  <c r="D28" i="1"/>
  <c r="E28" i="1" s="1"/>
  <c r="C28" i="1"/>
  <c r="B28" i="1"/>
  <c r="B27" i="1" s="1"/>
  <c r="J27" i="1"/>
  <c r="K27" i="1" s="1"/>
  <c r="I27" i="1"/>
  <c r="H27" i="1"/>
  <c r="F27" i="1"/>
  <c r="G27" i="1" s="1"/>
  <c r="C27" i="1"/>
  <c r="N26" i="1"/>
  <c r="O26" i="1" s="1"/>
  <c r="I26" i="1"/>
  <c r="H26" i="1"/>
  <c r="J26" i="1" s="1"/>
  <c r="K26" i="1" s="1"/>
  <c r="F26" i="1"/>
  <c r="G26" i="1" s="1"/>
  <c r="D26" i="1"/>
  <c r="E26" i="1" s="1"/>
  <c r="C26" i="1"/>
  <c r="B26" i="1"/>
  <c r="L25" i="1"/>
  <c r="M25" i="1" s="1"/>
  <c r="I25" i="1"/>
  <c r="H25" i="1"/>
  <c r="J25" i="1" s="1"/>
  <c r="K25" i="1" s="1"/>
  <c r="F25" i="1"/>
  <c r="G25" i="1" s="1"/>
  <c r="D25" i="1"/>
  <c r="E25" i="1" s="1"/>
  <c r="C25" i="1"/>
  <c r="B25" i="1"/>
  <c r="N24" i="1"/>
  <c r="O24" i="1" s="1"/>
  <c r="J24" i="1"/>
  <c r="K24" i="1" s="1"/>
  <c r="I24" i="1"/>
  <c r="H24" i="1"/>
  <c r="F24" i="1"/>
  <c r="G24" i="1" s="1"/>
  <c r="D24" i="1"/>
  <c r="E24" i="1" s="1"/>
  <c r="C24" i="1"/>
  <c r="B24" i="1"/>
  <c r="L23" i="1"/>
  <c r="M23" i="1" s="1"/>
  <c r="J23" i="1"/>
  <c r="K23" i="1" s="1"/>
  <c r="I23" i="1"/>
  <c r="H23" i="1"/>
  <c r="F23" i="1"/>
  <c r="G23" i="1" s="1"/>
  <c r="D23" i="1"/>
  <c r="E23" i="1" s="1"/>
  <c r="C23" i="1"/>
  <c r="B23" i="1"/>
  <c r="N22" i="1"/>
  <c r="O22" i="1" s="1"/>
  <c r="I22" i="1"/>
  <c r="H22" i="1"/>
  <c r="J22" i="1" s="1"/>
  <c r="K22" i="1" s="1"/>
  <c r="F22" i="1"/>
  <c r="G22" i="1" s="1"/>
  <c r="D22" i="1"/>
  <c r="E22" i="1" s="1"/>
  <c r="C22" i="1"/>
  <c r="B22" i="1"/>
  <c r="L21" i="1"/>
  <c r="M21" i="1" s="1"/>
  <c r="I21" i="1"/>
  <c r="H21" i="1"/>
  <c r="H20" i="1" s="1"/>
  <c r="F21" i="1"/>
  <c r="G21" i="1" s="1"/>
  <c r="D21" i="1"/>
  <c r="E21" i="1" s="1"/>
  <c r="C21" i="1"/>
  <c r="B21" i="1"/>
  <c r="B20" i="1" s="1"/>
  <c r="I20" i="1"/>
  <c r="D20" i="1"/>
  <c r="E20" i="1" s="1"/>
  <c r="C20" i="1"/>
  <c r="L19" i="1"/>
  <c r="M19" i="1" s="1"/>
  <c r="J19" i="1"/>
  <c r="K19" i="1" s="1"/>
  <c r="I19" i="1"/>
  <c r="H19" i="1"/>
  <c r="F19" i="1"/>
  <c r="G19" i="1" s="1"/>
  <c r="D19" i="1"/>
  <c r="E19" i="1" s="1"/>
  <c r="C19" i="1"/>
  <c r="B19" i="1"/>
  <c r="N18" i="1"/>
  <c r="O18" i="1" s="1"/>
  <c r="L18" i="1"/>
  <c r="M18" i="1" s="1"/>
  <c r="I18" i="1"/>
  <c r="H18" i="1"/>
  <c r="H17" i="1" s="1"/>
  <c r="F18" i="1"/>
  <c r="G18" i="1" s="1"/>
  <c r="D18" i="1"/>
  <c r="E18" i="1" s="1"/>
  <c r="C18" i="1"/>
  <c r="B18" i="1"/>
  <c r="B17" i="1" s="1"/>
  <c r="I17" i="1"/>
  <c r="C17" i="1"/>
  <c r="N16" i="1"/>
  <c r="O16" i="1" s="1"/>
  <c r="J16" i="1"/>
  <c r="K16" i="1" s="1"/>
  <c r="I16" i="1"/>
  <c r="H16" i="1"/>
  <c r="F16" i="1"/>
  <c r="G16" i="1" s="1"/>
  <c r="D16" i="1"/>
  <c r="E16" i="1" s="1"/>
  <c r="C16" i="1"/>
  <c r="B16" i="1"/>
  <c r="L15" i="1"/>
  <c r="M15" i="1" s="1"/>
  <c r="J15" i="1"/>
  <c r="K15" i="1" s="1"/>
  <c r="I15" i="1"/>
  <c r="H15" i="1"/>
  <c r="F15" i="1"/>
  <c r="G15" i="1" s="1"/>
  <c r="D15" i="1"/>
  <c r="E15" i="1" s="1"/>
  <c r="C15" i="1"/>
  <c r="B15" i="1"/>
  <c r="N14" i="1"/>
  <c r="O14" i="1" s="1"/>
  <c r="L14" i="1"/>
  <c r="M14" i="1" s="1"/>
  <c r="I14" i="1"/>
  <c r="H14" i="1"/>
  <c r="J14" i="1" s="1"/>
  <c r="K14" i="1" s="1"/>
  <c r="F14" i="1"/>
  <c r="G14" i="1" s="1"/>
  <c r="D14" i="1"/>
  <c r="E14" i="1" s="1"/>
  <c r="C14" i="1"/>
  <c r="B14" i="1"/>
  <c r="N13" i="1"/>
  <c r="O13" i="1" s="1"/>
  <c r="L13" i="1"/>
  <c r="M13" i="1" s="1"/>
  <c r="I13" i="1"/>
  <c r="H13" i="1"/>
  <c r="J13" i="1" s="1"/>
  <c r="K13" i="1" s="1"/>
  <c r="F13" i="1"/>
  <c r="G13" i="1" s="1"/>
  <c r="D13" i="1"/>
  <c r="E13" i="1" s="1"/>
  <c r="C13" i="1"/>
  <c r="B13" i="1"/>
  <c r="N12" i="1"/>
  <c r="O12" i="1" s="1"/>
  <c r="J12" i="1"/>
  <c r="K12" i="1" s="1"/>
  <c r="I12" i="1"/>
  <c r="H12" i="1"/>
  <c r="F12" i="1"/>
  <c r="G12" i="1" s="1"/>
  <c r="D12" i="1"/>
  <c r="E12" i="1" s="1"/>
  <c r="C12" i="1"/>
  <c r="B12" i="1"/>
  <c r="J11" i="1"/>
  <c r="K11" i="1" s="1"/>
  <c r="I11" i="1"/>
  <c r="H11" i="1"/>
  <c r="F11" i="1"/>
  <c r="G11" i="1" s="1"/>
  <c r="D11" i="1"/>
  <c r="E11" i="1" s="1"/>
  <c r="C11" i="1"/>
  <c r="B11" i="1"/>
  <c r="L10" i="1"/>
  <c r="M10" i="1" s="1"/>
  <c r="I10" i="1"/>
  <c r="H10" i="1"/>
  <c r="J10" i="1" s="1"/>
  <c r="F10" i="1"/>
  <c r="G10" i="1" s="1"/>
  <c r="D10" i="1"/>
  <c r="E10" i="1" s="1"/>
  <c r="C10" i="1"/>
  <c r="B10" i="1"/>
  <c r="B9" i="1" s="1"/>
  <c r="I9" i="1"/>
  <c r="H9" i="1"/>
  <c r="C9" i="1"/>
  <c r="C8" i="1" s="1"/>
  <c r="C40" i="1" s="1"/>
  <c r="I8" i="1"/>
  <c r="I40" i="1" s="1"/>
  <c r="I41" i="1" s="1"/>
  <c r="B4" i="1"/>
  <c r="B8" i="1" l="1"/>
  <c r="B40" i="1" s="1"/>
  <c r="B41" i="1" s="1"/>
  <c r="C41" i="1"/>
  <c r="K10" i="1"/>
  <c r="J9" i="1"/>
  <c r="H8" i="1"/>
  <c r="H40" i="1" s="1"/>
  <c r="H41" i="1" s="1"/>
  <c r="N11" i="1"/>
  <c r="O11" i="1" s="1"/>
  <c r="L12" i="1"/>
  <c r="M12" i="1" s="1"/>
  <c r="N15" i="1"/>
  <c r="O15" i="1" s="1"/>
  <c r="L16" i="1"/>
  <c r="M16" i="1" s="1"/>
  <c r="D17" i="1"/>
  <c r="E17" i="1" s="1"/>
  <c r="N19" i="1"/>
  <c r="O19" i="1" s="1"/>
  <c r="F20" i="1"/>
  <c r="G20" i="1" s="1"/>
  <c r="J21" i="1"/>
  <c r="N23" i="1"/>
  <c r="O23" i="1" s="1"/>
  <c r="L24" i="1"/>
  <c r="M24" i="1" s="1"/>
  <c r="L28" i="1"/>
  <c r="D9" i="1"/>
  <c r="L11" i="1"/>
  <c r="M11" i="1" s="1"/>
  <c r="F9" i="1"/>
  <c r="F17" i="1"/>
  <c r="G17" i="1" s="1"/>
  <c r="L17" i="1"/>
  <c r="M17" i="1" s="1"/>
  <c r="J18" i="1"/>
  <c r="N28" i="1"/>
  <c r="N17" i="1"/>
  <c r="O17" i="1" s="1"/>
  <c r="N21" i="1"/>
  <c r="L22" i="1"/>
  <c r="M22" i="1" s="1"/>
  <c r="N25" i="1"/>
  <c r="O25" i="1" s="1"/>
  <c r="L26" i="1"/>
  <c r="M26" i="1" s="1"/>
  <c r="D27" i="1"/>
  <c r="E27" i="1" s="1"/>
  <c r="N10" i="1"/>
  <c r="L29" i="1"/>
  <c r="M29" i="1" s="1"/>
  <c r="N30" i="1"/>
  <c r="O30" i="1" s="1"/>
  <c r="L31" i="1"/>
  <c r="M31" i="1" s="1"/>
  <c r="N32" i="1"/>
  <c r="O32" i="1" s="1"/>
  <c r="L33" i="1"/>
  <c r="M33" i="1" s="1"/>
  <c r="N34" i="1"/>
  <c r="O34" i="1" s="1"/>
  <c r="L35" i="1"/>
  <c r="M35" i="1" s="1"/>
  <c r="N36" i="1"/>
  <c r="O36" i="1" s="1"/>
  <c r="L37" i="1"/>
  <c r="M37" i="1" s="1"/>
  <c r="N38" i="1"/>
  <c r="O38" i="1" s="1"/>
  <c r="L39" i="1"/>
  <c r="M39" i="1" s="1"/>
  <c r="N29" i="1"/>
  <c r="O29" i="1" s="1"/>
  <c r="L30" i="1"/>
  <c r="M30" i="1" s="1"/>
  <c r="N31" i="1"/>
  <c r="O31" i="1" s="1"/>
  <c r="L32" i="1"/>
  <c r="M32" i="1" s="1"/>
  <c r="N33" i="1"/>
  <c r="O33" i="1" s="1"/>
  <c r="L34" i="1"/>
  <c r="M34" i="1" s="1"/>
  <c r="N35" i="1"/>
  <c r="O35" i="1" s="1"/>
  <c r="L36" i="1"/>
  <c r="M36" i="1" s="1"/>
  <c r="N37" i="1"/>
  <c r="O37" i="1" s="1"/>
  <c r="L38" i="1"/>
  <c r="M38" i="1" s="1"/>
  <c r="J39" i="1"/>
  <c r="K39" i="1" s="1"/>
  <c r="O28" i="1" l="1"/>
  <c r="N27" i="1"/>
  <c r="O27" i="1" s="1"/>
  <c r="L9" i="1"/>
  <c r="M28" i="1"/>
  <c r="L27" i="1"/>
  <c r="M27" i="1" s="1"/>
  <c r="L20" i="1"/>
  <c r="M20" i="1" s="1"/>
  <c r="O10" i="1"/>
  <c r="N9" i="1"/>
  <c r="K18" i="1"/>
  <c r="J17" i="1"/>
  <c r="K17" i="1" s="1"/>
  <c r="G9" i="1"/>
  <c r="F8" i="1"/>
  <c r="K9" i="1"/>
  <c r="O21" i="1"/>
  <c r="N20" i="1"/>
  <c r="O20" i="1" s="1"/>
  <c r="D8" i="1"/>
  <c r="E9" i="1"/>
  <c r="K21" i="1"/>
  <c r="J20" i="1"/>
  <c r="K20" i="1" s="1"/>
  <c r="J8" i="1" l="1"/>
  <c r="M9" i="1"/>
  <c r="L8" i="1"/>
  <c r="D40" i="1"/>
  <c r="E8" i="1"/>
  <c r="F40" i="1"/>
  <c r="G8" i="1"/>
  <c r="O9" i="1"/>
  <c r="N8" i="1"/>
  <c r="E40" i="1" l="1"/>
  <c r="E41" i="1"/>
  <c r="D41" i="1"/>
  <c r="L40" i="1"/>
  <c r="L41" i="1" s="1"/>
  <c r="M8" i="1"/>
  <c r="G41" i="1"/>
  <c r="F41" i="1"/>
  <c r="G40" i="1"/>
  <c r="N40" i="1"/>
  <c r="O8" i="1"/>
  <c r="J40" i="1"/>
  <c r="K8" i="1"/>
  <c r="O41" i="1" l="1"/>
  <c r="O40" i="1"/>
  <c r="N41" i="1"/>
  <c r="K41" i="1"/>
  <c r="K40" i="1"/>
  <c r="J41" i="1"/>
  <c r="M40" i="1"/>
  <c r="M41" i="1"/>
</calcChain>
</file>

<file path=xl/sharedStrings.xml><?xml version="1.0" encoding="utf-8"?>
<sst xmlns="http://schemas.openxmlformats.org/spreadsheetml/2006/main" count="51" uniqueCount="51">
  <si>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</si>
  <si>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</si>
  <si>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</si>
  <si>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</si>
  <si>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</si>
  <si>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</si>
  <si>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</si>
  <si>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</si>
  <si>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</si>
  <si>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</si>
  <si>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</si>
  <si>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</si>
  <si>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</si>
  <si>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</si>
  <si>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</si>
  <si>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</si>
  <si>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</si>
  <si>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</si>
  <si>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</si>
  <si>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</si>
  <si>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SUELDOS DE PERSONAL DE NOMINA</t>
  </si>
  <si>
    <t>PRIMA TECNICA</t>
  </si>
  <si>
    <t>OTROS</t>
  </si>
  <si>
    <t>HORAS EXTRAS, DIAS FESTIVOS E INDEMNIZACION POR VACACIONES</t>
  </si>
  <si>
    <t>OTROS GASTOS PERSONALES - PREVIO CONCEPTO DGPPN</t>
  </si>
  <si>
    <t>SERVICIOS PERSONALES INDIRECTOS</t>
  </si>
  <si>
    <t>CONTRIBUCIONES INHERENTES A LA NOMINA SECTOR PRIVADO Y PUBLICO</t>
  </si>
  <si>
    <t>Gastos Generales</t>
  </si>
  <si>
    <t>IMPUESTOS Y MULTAS</t>
  </si>
  <si>
    <t>ADQUISICION DE BIENES Y SERVICIOS</t>
  </si>
  <si>
    <t>Transferencias Corrientes</t>
  </si>
  <si>
    <t>CUOTA DE AUDITAJE CONTRANAL</t>
  </si>
  <si>
    <t>ORGANIZACION PARA LA COOPERACION Y EL DESARROLLO ECONOMICO OCDE-ARTICULO 47 LEY 1450 DE 2011</t>
  </si>
  <si>
    <t>CONVENCION DEL METRO - OFICINA INTERNACIONAL DE PESAS Y MEDIDAS - BIPM. LEY 1512 DE 2012</t>
  </si>
  <si>
    <t>MESADAS PENSIONALES</t>
  </si>
  <si>
    <t>APORTE PREVISION SOCIAL SERVICIOS MEDICOS</t>
  </si>
  <si>
    <t>SENTENCIAS Y CONCILIACIONES</t>
  </si>
  <si>
    <t>Gastos de Inversión</t>
  </si>
  <si>
    <t>ADECUACION,DOTACION Y MANTENIMIENTO SEDE SIC.</t>
  </si>
  <si>
    <t>IMPLEMENTACIÓN Y FORTALECIMIENTO DE LA SUPERVISIÓN A LA ACTIVIDAD DE ADMINISTRACIÓN DE DATOS PERSONALES EN EL ÁMBITO NACIONAL</t>
  </si>
  <si>
    <t>FORTALECIMIENTO DEL ESQUEMA DE CONTROL, VIGILANCIA Y DIVULGACIÓN DE LOS DERECHOS DEL CONSUMIDOR A NIVEL NACIONAL</t>
  </si>
  <si>
    <t>FORTALECIMIENTO RENOVACIÓN Y MANTENIMIENTO DE LAS TECNOLOGÍAS DE INFORMACIÓN Y DE LAS COMUNICACIONES DE LA SIC A NIVEL NACIONAL</t>
  </si>
  <si>
    <t>INCREMENTO DEL USO DEL SISTEMA DE PROPIEDAD INDUSTRIAL Y DE LA EFICIENCIA Y CALIDAD EN LOS PROCESOS DE LOS TRÁMITES Y SERVICIOS DE PROPIEDAD INDUSTRIAL A NIVEL NACIONAL</t>
  </si>
  <si>
    <t>FORTALECIMIENTO DEL CONTROL Y VIGILANCIA DE LA REGLAMENTACIÓN TÉCNICA, METROLÓGICA, DE HIDROCARBUROS Y PRECIOS EN EL TERRITORIO NACIONAL</t>
  </si>
  <si>
    <t>DIVULGACIÓN Y FORTALECIMIENTO DE LAS FUNCIONES DE PROTECCIÓN DE LA COMPETENCIA A NIVEL NACIONAL</t>
  </si>
  <si>
    <t>FORTALECIMIENTO DE LA RED NACIONAL DE PROTECCIÓN AL CONSUMIDOR EN COLOMBIA</t>
  </si>
  <si>
    <t>DIFUSIÓN E INCREMENTO DE LOS NIVELES DE EFICIENCIA EN LA ATENCIÓN DE TRÁMITES Y SERVICIOS EN MATERIA JURISDICCIONAL A NIVEL NACIONAL</t>
  </si>
  <si>
    <t>FORTALECIMIENTO DE LOS MECANISMOS PARA EJERCER CONTROL Y VIGILANCIA A LAS CÁMARAS DE COMERCIO Y COMERCIANTES A NIVEL NACIONAL</t>
  </si>
  <si>
    <t>FORTALECIMIENTO Y MODERNIZACIÓN DEL SISTEMA DE ATENCIÓN AL CIUDADANO DE LA SIC A NIVEL NACIONAL</t>
  </si>
  <si>
    <t>IMPLEMENTACIÓN DE UNA SOLUCIÓN INMOBILIARIA PARA LA SUPERINTENDENCIA DE INDUSTRIA Y COMERCIO EN  BOGOTÁ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</si>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</sst>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8/WEB%20SIC/INFORME%20EPA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MARZO- 2018</v>
          </cell>
        </row>
      </sheetData>
      <sheetData sheetId="3"/>
      <sheetData sheetId="4">
        <row r="5">
          <cell r="A5" t="str">
            <v>1</v>
          </cell>
          <cell r="B5">
            <v>55529658488</v>
          </cell>
          <cell r="C5">
            <v>55529658488</v>
          </cell>
          <cell r="D5">
            <v>52900000000</v>
          </cell>
          <cell r="E5">
            <v>11266762339</v>
          </cell>
          <cell r="F5">
            <v>10857272389</v>
          </cell>
          <cell r="G5">
            <v>10857272389</v>
          </cell>
          <cell r="H5">
            <v>2624658488</v>
          </cell>
        </row>
        <row r="6">
          <cell r="A6" t="str">
            <v>CONTRIBUCIONES INHERENTES A LA NOMINA SECTOR PRIVADO Y PUBLICO</v>
          </cell>
          <cell r="B6">
            <v>12123000000</v>
          </cell>
          <cell r="C6">
            <v>12123000000</v>
          </cell>
          <cell r="D6">
            <v>12123000000</v>
          </cell>
          <cell r="E6">
            <v>2231228982</v>
          </cell>
          <cell r="F6">
            <v>2231228982</v>
          </cell>
          <cell r="G6">
            <v>2231228982</v>
          </cell>
          <cell r="H6">
            <v>0</v>
          </cell>
        </row>
        <row r="7">
          <cell r="A7" t="str">
            <v>HORAS EXTRAS, DIAS FESTIVOS E INDEMNIZACION POR VACACIONES</v>
          </cell>
          <cell r="B7">
            <v>352000000</v>
          </cell>
          <cell r="C7">
            <v>352000000</v>
          </cell>
          <cell r="D7">
            <v>352000000</v>
          </cell>
          <cell r="E7">
            <v>71547432</v>
          </cell>
          <cell r="F7">
            <v>71547432</v>
          </cell>
          <cell r="G7">
            <v>71547432</v>
          </cell>
          <cell r="H7">
            <v>0</v>
          </cell>
        </row>
        <row r="8">
          <cell r="A8" t="str">
            <v>OTROS</v>
          </cell>
          <cell r="B8">
            <v>23087000000</v>
          </cell>
          <cell r="C8">
            <v>23087000000</v>
          </cell>
          <cell r="D8">
            <v>23087000000</v>
          </cell>
          <cell r="E8">
            <v>2786290275</v>
          </cell>
          <cell r="F8">
            <v>2786290275</v>
          </cell>
          <cell r="G8">
            <v>2786290275</v>
          </cell>
          <cell r="H8">
            <v>0</v>
          </cell>
        </row>
        <row r="9">
          <cell r="A9" t="str">
            <v>OTROS GASTOS PERSONALES - PREVIO CONCEPTO DGPPN</v>
          </cell>
          <cell r="B9">
            <v>2624658488</v>
          </cell>
          <cell r="C9">
            <v>2624658488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2624658488</v>
          </cell>
        </row>
        <row r="10">
          <cell r="A10" t="str">
            <v>PRIMA TECNICA</v>
          </cell>
          <cell r="B10">
            <v>998000000</v>
          </cell>
          <cell r="C10">
            <v>998000000</v>
          </cell>
          <cell r="D10">
            <v>998000000</v>
          </cell>
          <cell r="E10">
            <v>167166355</v>
          </cell>
          <cell r="F10">
            <v>167166355</v>
          </cell>
          <cell r="G10">
            <v>167166355</v>
          </cell>
          <cell r="H10">
            <v>0</v>
          </cell>
        </row>
        <row r="11">
          <cell r="A11" t="str">
            <v>SERVICIOS PERSONALES INDIRECTOS</v>
          </cell>
          <cell r="B11">
            <v>478000000</v>
          </cell>
          <cell r="C11">
            <v>478000000</v>
          </cell>
          <cell r="D11">
            <v>473000000</v>
          </cell>
          <cell r="E11">
            <v>469445185</v>
          </cell>
          <cell r="F11">
            <v>59955235</v>
          </cell>
          <cell r="G11">
            <v>59955235</v>
          </cell>
          <cell r="H11">
            <v>0</v>
          </cell>
        </row>
        <row r="12">
          <cell r="A12" t="str">
            <v>SUELDOS DE PERSONAL DE NOMINA</v>
          </cell>
          <cell r="B12">
            <v>15867000000</v>
          </cell>
          <cell r="C12">
            <v>15867000000</v>
          </cell>
          <cell r="D12">
            <v>15867000000</v>
          </cell>
          <cell r="E12">
            <v>5541084110</v>
          </cell>
          <cell r="F12">
            <v>5541084110</v>
          </cell>
          <cell r="G12">
            <v>5541084110</v>
          </cell>
          <cell r="H12">
            <v>0</v>
          </cell>
        </row>
        <row r="13">
          <cell r="A13" t="str">
            <v>2</v>
          </cell>
          <cell r="B13">
            <v>12885500000</v>
          </cell>
          <cell r="C13">
            <v>12885500000</v>
          </cell>
          <cell r="D13">
            <v>10917332142.34</v>
          </cell>
          <cell r="E13">
            <v>9512196753.6700001</v>
          </cell>
          <cell r="F13">
            <v>4945887108.8999996</v>
          </cell>
          <cell r="G13">
            <v>4942171784.8999996</v>
          </cell>
          <cell r="H13">
            <v>0</v>
          </cell>
        </row>
        <row r="14">
          <cell r="A14" t="str">
            <v>ADQUISICION DE BIENES Y SERVICIOS</v>
          </cell>
          <cell r="B14">
            <v>12834000000</v>
          </cell>
          <cell r="C14">
            <v>12834000000</v>
          </cell>
          <cell r="D14">
            <v>10915025842.34</v>
          </cell>
          <cell r="E14">
            <v>9509890453.6700001</v>
          </cell>
          <cell r="F14">
            <v>4943591108.8999996</v>
          </cell>
          <cell r="G14">
            <v>4939875784.8999996</v>
          </cell>
          <cell r="H14">
            <v>0</v>
          </cell>
        </row>
        <row r="15">
          <cell r="A15" t="str">
            <v>IMPUESTOS Y MULTAS</v>
          </cell>
          <cell r="B15">
            <v>51500000</v>
          </cell>
          <cell r="C15">
            <v>51500000</v>
          </cell>
          <cell r="D15">
            <v>2306300</v>
          </cell>
          <cell r="E15">
            <v>2306300</v>
          </cell>
          <cell r="F15">
            <v>2296000</v>
          </cell>
          <cell r="G15">
            <v>2296000</v>
          </cell>
          <cell r="H15">
            <v>0</v>
          </cell>
        </row>
        <row r="16">
          <cell r="A16" t="str">
            <v>3</v>
          </cell>
          <cell r="B16">
            <v>7044341512</v>
          </cell>
          <cell r="C16">
            <v>7044341512</v>
          </cell>
          <cell r="D16">
            <v>1479295804</v>
          </cell>
          <cell r="E16">
            <v>523148311.00999999</v>
          </cell>
          <cell r="F16">
            <v>508697681.65999997</v>
          </cell>
          <cell r="G16">
            <v>495791563.65999997</v>
          </cell>
          <cell r="H16">
            <v>1431341512</v>
          </cell>
        </row>
        <row r="17">
          <cell r="A17" t="str">
            <v>APORTE PREVISION SOCIAL SERVICIOS MEDICOS</v>
          </cell>
          <cell r="B17">
            <v>626000000</v>
          </cell>
          <cell r="C17">
            <v>626000000</v>
          </cell>
          <cell r="D17">
            <v>626000000</v>
          </cell>
          <cell r="E17">
            <v>109389315</v>
          </cell>
          <cell r="F17">
            <v>109389315</v>
          </cell>
          <cell r="G17">
            <v>109389315</v>
          </cell>
          <cell r="H17">
            <v>0</v>
          </cell>
        </row>
        <row r="18">
          <cell r="A18" t="str">
            <v>CONVENCION DEL METRO - OFICINA INTERNACIONAL DE PESAS Y MEDIDAS - BIPM. LEY 1512 DE 2012</v>
          </cell>
          <cell r="B18">
            <v>182000000</v>
          </cell>
          <cell r="C18">
            <v>182000000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CUOTA DE AUDITAJE CONTRANAL</v>
          </cell>
          <cell r="B19">
            <v>209000000</v>
          </cell>
          <cell r="C19">
            <v>209000000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MESADAS PENSIONALES</v>
          </cell>
          <cell r="B20">
            <v>405000000</v>
          </cell>
          <cell r="C20">
            <v>405000000</v>
          </cell>
          <cell r="D20">
            <v>404876000</v>
          </cell>
          <cell r="E20">
            <v>69803766.010000005</v>
          </cell>
          <cell r="F20">
            <v>69534513.659999996</v>
          </cell>
          <cell r="G20">
            <v>69534513.659999996</v>
          </cell>
          <cell r="H20">
            <v>0</v>
          </cell>
        </row>
        <row r="21">
          <cell r="A21" t="str">
            <v>ORGANIZACION PARA LA COOPERACION Y EL DESARROLLO ECONOMICO OCDE-ARTICULO 47 LEY 1450 DE 2011</v>
          </cell>
          <cell r="B21">
            <v>71000000</v>
          </cell>
          <cell r="C21">
            <v>71000000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SENTENCIAS Y CONCILIACIONES</v>
          </cell>
          <cell r="B22">
            <v>4120000000</v>
          </cell>
          <cell r="C22">
            <v>4120000000</v>
          </cell>
          <cell r="D22">
            <v>448419804</v>
          </cell>
          <cell r="E22">
            <v>343955230</v>
          </cell>
          <cell r="F22">
            <v>329773853</v>
          </cell>
          <cell r="G22">
            <v>316867735</v>
          </cell>
          <cell r="H22">
            <v>0</v>
          </cell>
        </row>
        <row r="23">
          <cell r="A23" t="str">
            <v>PROVISION PARA GASTOS INSTITUCIONALES Y/O SECTORIALES CONTINGENTES - PREVIO CONCEPTO DGPPN</v>
          </cell>
          <cell r="B23">
            <v>1431341512</v>
          </cell>
          <cell r="C23">
            <v>1431341512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1431341512</v>
          </cell>
        </row>
        <row r="24">
          <cell r="A24" t="str">
            <v>C</v>
          </cell>
          <cell r="B24">
            <v>110086200000</v>
          </cell>
          <cell r="C24">
            <v>113886821579</v>
          </cell>
          <cell r="D24">
            <v>76628032652.040009</v>
          </cell>
          <cell r="E24">
            <v>67831058146.639999</v>
          </cell>
          <cell r="F24">
            <v>11104891849</v>
          </cell>
          <cell r="G24">
            <v>10915041882</v>
          </cell>
          <cell r="H24">
            <v>0</v>
          </cell>
        </row>
        <row r="25">
          <cell r="A25" t="str">
            <v>3503</v>
          </cell>
          <cell r="B25">
            <v>52278125314</v>
          </cell>
          <cell r="C25">
            <v>56078746893</v>
          </cell>
          <cell r="D25">
            <v>44835750126.5</v>
          </cell>
          <cell r="E25">
            <v>39655809134.5</v>
          </cell>
          <cell r="F25">
            <v>7389036279</v>
          </cell>
          <cell r="G25">
            <v>7199186312</v>
          </cell>
          <cell r="H25">
            <v>0</v>
          </cell>
        </row>
        <row r="26">
          <cell r="A26" t="str">
            <v>DIFUSIÓN E INCREMENTO DE LOS NIVELES DE EFICIENCIA EN LA ATENCIÓN DE TRÁMITES Y SERVICIOS EN MATERIA JURISDICCIONAL A NIVEL NACIONAL</v>
          </cell>
          <cell r="B26">
            <v>3214838333</v>
          </cell>
          <cell r="C26">
            <v>3214838333</v>
          </cell>
          <cell r="D26">
            <v>3132688192</v>
          </cell>
          <cell r="E26">
            <v>1952616791</v>
          </cell>
          <cell r="F26">
            <v>459839519</v>
          </cell>
          <cell r="G26">
            <v>459839519</v>
          </cell>
          <cell r="H26">
            <v>0</v>
          </cell>
        </row>
        <row r="27">
          <cell r="A27" t="str">
            <v>DIVULGACIÓN Y FORTALECIMIENTO DE LAS FUNCIONES DE PROTECCIÓN DE LA COMPETENCIA A NIVEL NACIONAL</v>
          </cell>
          <cell r="B27">
            <v>7662850185</v>
          </cell>
          <cell r="C27">
            <v>7662850185</v>
          </cell>
          <cell r="D27">
            <v>7584608333</v>
          </cell>
          <cell r="E27">
            <v>7333373360</v>
          </cell>
          <cell r="F27">
            <v>1067131380</v>
          </cell>
          <cell r="G27">
            <v>1067131380</v>
          </cell>
          <cell r="H27">
            <v>0</v>
          </cell>
        </row>
        <row r="28">
          <cell r="A28" t="str">
            <v>FORTALECIMIENTO DE LA RED NACIONAL DE PROTECCIÓN AL CONSUMIDOR EN COLOMBIA</v>
          </cell>
          <cell r="B28">
            <v>26256655097</v>
          </cell>
          <cell r="C28">
            <v>26256655097</v>
          </cell>
          <cell r="D28">
            <v>17467356914.5</v>
          </cell>
          <cell r="E28">
            <v>14565148404.5</v>
          </cell>
          <cell r="F28">
            <v>3595227344</v>
          </cell>
          <cell r="G28">
            <v>3405597010</v>
          </cell>
          <cell r="H28">
            <v>0</v>
          </cell>
        </row>
        <row r="29">
          <cell r="A29" t="str">
            <v>FORTALECIMIENTO DE LOS MECANISMOS PARA EJERCER CONTROL Y VIGILANCIA A LAS CÁMARAS DE COMERCIO Y COMERCIANTES A NIVEL NACIONAL</v>
          </cell>
          <cell r="B29">
            <v>835224000</v>
          </cell>
          <cell r="C29">
            <v>835224000</v>
          </cell>
          <cell r="D29">
            <v>727824000</v>
          </cell>
          <cell r="E29">
            <v>638832500</v>
          </cell>
          <cell r="F29">
            <v>87282500</v>
          </cell>
          <cell r="G29">
            <v>87282500</v>
          </cell>
          <cell r="H29">
            <v>0</v>
          </cell>
        </row>
        <row r="30">
          <cell r="A30" t="str">
            <v>FORTALECIMIENTO DEL CONTROL Y VIGILANCIA DE LA REGLAMENTACIÓN TÉCNICA, METROLÓGICA, DE HIDROCARBUROS Y PRECIOS EN EL TERRITORIO NACIONAL</v>
          </cell>
          <cell r="B30">
            <v>4403115820</v>
          </cell>
          <cell r="C30">
            <v>4403115820</v>
          </cell>
          <cell r="D30">
            <v>4333603481</v>
          </cell>
          <cell r="E30">
            <v>4100379676</v>
          </cell>
          <cell r="F30">
            <v>638966945.22000003</v>
          </cell>
          <cell r="G30">
            <v>638966945.22000003</v>
          </cell>
          <cell r="H30">
            <v>0</v>
          </cell>
        </row>
        <row r="31">
          <cell r="A31" t="str">
            <v>FORTALECIMIENTO DEL ESQUEMA DE CONTROL, VIGILANCIA Y DIVULGACIÓN DE LOS DERECHOS DEL CONSUMIDOR A NIVEL NACIONAL</v>
          </cell>
          <cell r="B31">
            <v>2202396813</v>
          </cell>
          <cell r="C31">
            <v>6003018392</v>
          </cell>
          <cell r="D31">
            <v>4282222206</v>
          </cell>
          <cell r="E31">
            <v>4200072214</v>
          </cell>
          <cell r="F31">
            <v>634052723.77999997</v>
          </cell>
          <cell r="G31">
            <v>633833090.77999997</v>
          </cell>
          <cell r="H31">
            <v>0</v>
          </cell>
        </row>
        <row r="32">
          <cell r="A32" t="str">
            <v>IMPLEMENTACIÓN Y FORTALECIMIENTO DE LA SUPERVISIÓN A LA ACTIVIDAD DE ADMINISTRACIÓN DE DATOS PERSONALES EN EL ÁMBITO NACIONAL</v>
          </cell>
          <cell r="B32">
            <v>1400000000</v>
          </cell>
          <cell r="C32">
            <v>1400000000</v>
          </cell>
          <cell r="D32">
            <v>1399720000</v>
          </cell>
          <cell r="E32">
            <v>1376084352</v>
          </cell>
          <cell r="F32">
            <v>210260800</v>
          </cell>
          <cell r="G32">
            <v>210260800</v>
          </cell>
          <cell r="H32">
            <v>0</v>
          </cell>
        </row>
        <row r="33">
          <cell r="A33" t="str">
            <v>INCREMENTO DEL USO DEL SISTEMA DE PROPIEDAD INDUSTRIAL Y DE LA EFICIENCIA Y CALIDAD EN LOS PROCESOS DE LOS TRÁMITES Y SERVICIOS DE PROPIEDAD INDUSTRIAL A NIVEL NACIONAL</v>
          </cell>
          <cell r="B33">
            <v>6303045066</v>
          </cell>
          <cell r="C33">
            <v>6303045066</v>
          </cell>
          <cell r="D33">
            <v>5907727000</v>
          </cell>
          <cell r="E33">
            <v>5489301837</v>
          </cell>
          <cell r="F33">
            <v>696275067</v>
          </cell>
          <cell r="G33">
            <v>696275067</v>
          </cell>
          <cell r="H33">
            <v>0</v>
          </cell>
        </row>
        <row r="34">
          <cell r="A34" t="str">
            <v>3599</v>
          </cell>
          <cell r="B34">
            <v>57808074686</v>
          </cell>
          <cell r="C34">
            <v>57808074686</v>
          </cell>
          <cell r="D34">
            <v>31792282525.540001</v>
          </cell>
          <cell r="E34">
            <v>28175249012.139999</v>
          </cell>
          <cell r="F34">
            <v>3715855570</v>
          </cell>
          <cell r="G34">
            <v>3715855570</v>
          </cell>
          <cell r="H34">
            <v>0</v>
          </cell>
        </row>
        <row r="35">
          <cell r="A35" t="str">
            <v>ADECUACION,DOTACION Y MANTENIMIENTO SEDE SIC.</v>
          </cell>
          <cell r="B35">
            <v>560928463</v>
          </cell>
          <cell r="C35">
            <v>560928463</v>
          </cell>
          <cell r="D35">
            <v>434074715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FORTALECIMIENTO RENOVACIÓN Y MANTENIMIENTO DE LAS TECNOLOGÍAS DE INFORMACIÓN Y DE LAS COMUNICACIONES DE LA SIC A NIVEL NACIONAL</v>
          </cell>
          <cell r="B36">
            <v>23947146223</v>
          </cell>
          <cell r="C36">
            <v>23947146223</v>
          </cell>
          <cell r="D36">
            <v>11129733949.540001</v>
          </cell>
          <cell r="E36">
            <v>10990338042.940001</v>
          </cell>
          <cell r="F36">
            <v>1206329989</v>
          </cell>
          <cell r="G36">
            <v>1206329989</v>
          </cell>
          <cell r="H36">
            <v>0</v>
          </cell>
        </row>
        <row r="37">
          <cell r="A37" t="str">
            <v>FORTALECIMIENTO Y MODERNIZACIÓN DEL SISTEMA DE ATENCIÓN AL CIUDADANO DE LA SIC A NIVEL NACIONAL</v>
          </cell>
          <cell r="B37">
            <v>24300000000</v>
          </cell>
          <cell r="C37">
            <v>24300000000</v>
          </cell>
          <cell r="D37">
            <v>20228473861</v>
          </cell>
          <cell r="E37">
            <v>17184910969.200001</v>
          </cell>
          <cell r="F37">
            <v>2509525581</v>
          </cell>
          <cell r="G37">
            <v>2509525581</v>
          </cell>
          <cell r="H37">
            <v>0</v>
          </cell>
        </row>
        <row r="38">
          <cell r="A38" t="str">
            <v>IMPLEMENTACIÓN DE UNA SOLUCIÓN INMOBILIARIA PARA LA SUPERINTENDENCIA DE INDUSTRIA Y COMERCIO EN  BOGOTÁ</v>
          </cell>
          <cell r="B38">
            <v>9000000000</v>
          </cell>
          <cell r="C38">
            <v>9000000000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L39" sqref="L39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MARZO- 2018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B9+B17+B20</f>
        <v>74028158488</v>
      </c>
      <c r="C8" s="16">
        <f t="shared" ref="C8:F8" si="0">C9+C17+C20</f>
        <v>74028158488</v>
      </c>
      <c r="D8" s="16">
        <f t="shared" si="0"/>
        <v>21302107403.679996</v>
      </c>
      <c r="E8" s="17">
        <f t="shared" ref="E8:E9" si="1">+D8/C8</f>
        <v>0.28775681901006733</v>
      </c>
      <c r="F8" s="16">
        <f t="shared" si="0"/>
        <v>16311857179.559999</v>
      </c>
      <c r="G8" s="17">
        <f t="shared" ref="G8:G9" si="2">+F8/C8</f>
        <v>0.22034665609308868</v>
      </c>
      <c r="H8" s="16">
        <f t="shared" ref="H8:N8" si="3">H9+H17+H20</f>
        <v>65296627946.339996</v>
      </c>
      <c r="I8" s="16">
        <f t="shared" si="3"/>
        <v>16295235737.559999</v>
      </c>
      <c r="J8" s="16">
        <f t="shared" si="3"/>
        <v>8731530541.6599998</v>
      </c>
      <c r="K8" s="17">
        <f t="shared" ref="K8:K9" si="4">+J8/C8</f>
        <v>0.11794877408811115</v>
      </c>
      <c r="L8" s="16">
        <f t="shared" si="3"/>
        <v>52726051084.32</v>
      </c>
      <c r="M8" s="17">
        <f t="shared" ref="M8:M9" si="5">+L8/C8</f>
        <v>0.71224318098993256</v>
      </c>
      <c r="N8" s="16">
        <f t="shared" si="3"/>
        <v>57716301308.440002</v>
      </c>
      <c r="O8" s="17">
        <f t="shared" ref="O8:O9" si="6">+N8/C8</f>
        <v>0.77965334390691132</v>
      </c>
    </row>
    <row r="9" spans="1:15" s="18" customFormat="1" ht="15.75" x14ac:dyDescent="0.25">
      <c r="A9" s="19" t="s">
        <v>19</v>
      </c>
      <c r="B9" s="20">
        <f>SUM(B10:B16)</f>
        <v>55529658488</v>
      </c>
      <c r="C9" s="20">
        <f t="shared" ref="C9:F9" si="7">SUM(C10:C16)</f>
        <v>55529658488</v>
      </c>
      <c r="D9" s="20">
        <f t="shared" si="7"/>
        <v>11266762339</v>
      </c>
      <c r="E9" s="21">
        <f t="shared" si="1"/>
        <v>0.20289630164814998</v>
      </c>
      <c r="F9" s="20">
        <f t="shared" si="7"/>
        <v>10857272389</v>
      </c>
      <c r="G9" s="21">
        <f t="shared" si="2"/>
        <v>0.19552204505897086</v>
      </c>
      <c r="H9" s="20">
        <f t="shared" ref="H9:N9" si="8">SUM(H10:H16)</f>
        <v>52900000000</v>
      </c>
      <c r="I9" s="20">
        <f t="shared" si="8"/>
        <v>10857272389</v>
      </c>
      <c r="J9" s="20">
        <f t="shared" si="8"/>
        <v>2629658488</v>
      </c>
      <c r="K9" s="21">
        <f t="shared" si="4"/>
        <v>4.7355927617820141E-2</v>
      </c>
      <c r="L9" s="20">
        <f t="shared" si="8"/>
        <v>44262896149</v>
      </c>
      <c r="M9" s="21">
        <f t="shared" si="5"/>
        <v>0.79710369835185002</v>
      </c>
      <c r="N9" s="20">
        <f t="shared" si="8"/>
        <v>44672386099</v>
      </c>
      <c r="O9" s="21">
        <f t="shared" si="6"/>
        <v>0.80447795494102914</v>
      </c>
    </row>
    <row r="10" spans="1:15" x14ac:dyDescent="0.25">
      <c r="A10" s="22" t="s">
        <v>20</v>
      </c>
      <c r="B10" s="23">
        <f>VLOOKUP(A10,'[1]TD-EPA'!$A$5:$H$36,2,0)</f>
        <v>15867000000</v>
      </c>
      <c r="C10" s="24">
        <f>VLOOKUP(A10,'[1]TD-EPA'!$A$5:$H$36,3,0)</f>
        <v>15867000000</v>
      </c>
      <c r="D10" s="24">
        <f>VLOOKUP(A10,'[1]TD-EPA'!$A$5:$H$36,5,0)</f>
        <v>5541084110</v>
      </c>
      <c r="E10" s="25">
        <f>+D10/C10</f>
        <v>0.34922065355769838</v>
      </c>
      <c r="F10" s="23">
        <f>VLOOKUP(A10,'[1]TD-EPA'!$A$5:$H$36,6,0)</f>
        <v>5541084110</v>
      </c>
      <c r="G10" s="25">
        <f>+F10/C10</f>
        <v>0.34922065355769838</v>
      </c>
      <c r="H10" s="23">
        <f>VLOOKUP(A10,'[1]TD-EPA'!$A$5:$H$36,4,0)</f>
        <v>15867000000</v>
      </c>
      <c r="I10" s="23">
        <f>VLOOKUP(A10,'[1]TD-EPA'!$A$5:$H$36,7,0)</f>
        <v>5541084110</v>
      </c>
      <c r="J10" s="23">
        <f>+C10-H10</f>
        <v>0</v>
      </c>
      <c r="K10" s="25">
        <f>+J10/C10</f>
        <v>0</v>
      </c>
      <c r="L10" s="23">
        <f>+C10-D10</f>
        <v>10325915890</v>
      </c>
      <c r="M10" s="25">
        <f>+L10/C10</f>
        <v>0.65077934644230162</v>
      </c>
      <c r="N10" s="23">
        <f>+C10-F10</f>
        <v>10325915890</v>
      </c>
      <c r="O10" s="25">
        <f>+N10/C10</f>
        <v>0.65077934644230162</v>
      </c>
    </row>
    <row r="11" spans="1:15" x14ac:dyDescent="0.25">
      <c r="A11" s="22" t="s">
        <v>21</v>
      </c>
      <c r="B11" s="23">
        <f>VLOOKUP(A11,'[1]TD-EPA'!$A$5:$H$36,2,0)</f>
        <v>998000000</v>
      </c>
      <c r="C11" s="24">
        <f>VLOOKUP(A11,'[1]TD-EPA'!$A$5:$H$36,3,0)</f>
        <v>998000000</v>
      </c>
      <c r="D11" s="24">
        <f>VLOOKUP(A11,'[1]TD-EPA'!$A$5:$H$36,5,0)</f>
        <v>167166355</v>
      </c>
      <c r="E11" s="25">
        <f t="shared" ref="E11:E40" si="9">D11/C11</f>
        <v>0.16750135771543087</v>
      </c>
      <c r="F11" s="23">
        <f>VLOOKUP(A11,'[1]TD-EPA'!$A$5:$H$36,6,0)</f>
        <v>167166355</v>
      </c>
      <c r="G11" s="25">
        <f t="shared" ref="G11:G40" si="10">+F11/C11</f>
        <v>0.16750135771543087</v>
      </c>
      <c r="H11" s="23">
        <f>VLOOKUP(A11,'[1]TD-EPA'!$A$5:$H$36,4,0)</f>
        <v>998000000</v>
      </c>
      <c r="I11" s="23">
        <f>VLOOKUP(A11,'[1]TD-EPA'!$A$5:$H$36,7,0)</f>
        <v>167166355</v>
      </c>
      <c r="J11" s="23">
        <f t="shared" ref="J11:J39" si="11">+C11-H11</f>
        <v>0</v>
      </c>
      <c r="K11" s="25">
        <f t="shared" ref="K11:K40" si="12">+J11/C11</f>
        <v>0</v>
      </c>
      <c r="L11" s="23">
        <f t="shared" ref="L11:L39" si="13">+C11-D11</f>
        <v>830833645</v>
      </c>
      <c r="M11" s="25">
        <f>+L11/C11</f>
        <v>0.83249864228456916</v>
      </c>
      <c r="N11" s="23">
        <f t="shared" ref="N11:N39" si="14">+C11-F11</f>
        <v>830833645</v>
      </c>
      <c r="O11" s="25">
        <f t="shared" ref="O11:O40" si="15">+N11/C11</f>
        <v>0.83249864228456916</v>
      </c>
    </row>
    <row r="12" spans="1:15" x14ac:dyDescent="0.25">
      <c r="A12" s="22" t="s">
        <v>22</v>
      </c>
      <c r="B12" s="23">
        <f>VLOOKUP(A12,'[1]TD-EPA'!$A$5:$H$36,2,0)</f>
        <v>23087000000</v>
      </c>
      <c r="C12" s="24">
        <f>VLOOKUP(A12,'[1]TD-EPA'!$A$5:$H$36,3,0)</f>
        <v>23087000000</v>
      </c>
      <c r="D12" s="24">
        <f>VLOOKUP(A12,'[1]TD-EPA'!$A$5:$H$36,5,0)</f>
        <v>2786290275</v>
      </c>
      <c r="E12" s="25">
        <f t="shared" si="9"/>
        <v>0.12068654545848313</v>
      </c>
      <c r="F12" s="23">
        <f>VLOOKUP(A12,'[1]TD-EPA'!$A$5:$H$36,6,0)</f>
        <v>2786290275</v>
      </c>
      <c r="G12" s="25">
        <f t="shared" si="10"/>
        <v>0.12068654545848313</v>
      </c>
      <c r="H12" s="23">
        <f>VLOOKUP(A12,'[1]TD-EPA'!$A$5:$H$36,4,0)</f>
        <v>23087000000</v>
      </c>
      <c r="I12" s="23">
        <f>VLOOKUP(A12,'[1]TD-EPA'!$A$5:$H$36,7,0)</f>
        <v>2786290275</v>
      </c>
      <c r="J12" s="23">
        <f t="shared" si="11"/>
        <v>0</v>
      </c>
      <c r="K12" s="25">
        <f t="shared" si="12"/>
        <v>0</v>
      </c>
      <c r="L12" s="23">
        <f t="shared" si="13"/>
        <v>20300709725</v>
      </c>
      <c r="M12" s="25">
        <f t="shared" ref="M12:M40" si="16">+L12/C12</f>
        <v>0.87931345454151688</v>
      </c>
      <c r="N12" s="23">
        <f t="shared" si="14"/>
        <v>20300709725</v>
      </c>
      <c r="O12" s="25">
        <f t="shared" si="15"/>
        <v>0.87931345454151688</v>
      </c>
    </row>
    <row r="13" spans="1:15" ht="28.5" x14ac:dyDescent="0.25">
      <c r="A13" s="22" t="s">
        <v>23</v>
      </c>
      <c r="B13" s="23">
        <f>VLOOKUP(A13,'[1]TD-EPA'!$A$5:$H$36,2,0)</f>
        <v>352000000</v>
      </c>
      <c r="C13" s="24">
        <f>VLOOKUP(A13,'[1]TD-EPA'!$A$5:$H$36,3,0)</f>
        <v>352000000</v>
      </c>
      <c r="D13" s="24">
        <f>VLOOKUP(A13,'[1]TD-EPA'!$A$5:$H$36,5,0)</f>
        <v>71547432</v>
      </c>
      <c r="E13" s="25">
        <f t="shared" si="9"/>
        <v>0.20325974999999999</v>
      </c>
      <c r="F13" s="23">
        <f>VLOOKUP(A13,'[1]TD-EPA'!$A$5:$H$36,6,0)</f>
        <v>71547432</v>
      </c>
      <c r="G13" s="25">
        <f t="shared" si="10"/>
        <v>0.20325974999999999</v>
      </c>
      <c r="H13" s="23">
        <f>VLOOKUP(A13,'[1]TD-EPA'!$A$5:$H$36,4,0)</f>
        <v>352000000</v>
      </c>
      <c r="I13" s="23">
        <f>VLOOKUP(A13,'[1]TD-EPA'!$A$5:$H$36,7,0)</f>
        <v>71547432</v>
      </c>
      <c r="J13" s="23">
        <f t="shared" si="11"/>
        <v>0</v>
      </c>
      <c r="K13" s="25">
        <f t="shared" si="12"/>
        <v>0</v>
      </c>
      <c r="L13" s="23">
        <f t="shared" si="13"/>
        <v>280452568</v>
      </c>
      <c r="M13" s="25">
        <f t="shared" si="16"/>
        <v>0.79674025000000004</v>
      </c>
      <c r="N13" s="23">
        <f t="shared" si="14"/>
        <v>280452568</v>
      </c>
      <c r="O13" s="25">
        <f t="shared" si="15"/>
        <v>0.79674025000000004</v>
      </c>
    </row>
    <row r="14" spans="1:15" ht="28.5" x14ac:dyDescent="0.25">
      <c r="A14" s="22" t="s">
        <v>24</v>
      </c>
      <c r="B14" s="23">
        <f>VLOOKUP(A14,'[1]TD-EPA'!$A$5:$H$36,2,0)</f>
        <v>2624658488</v>
      </c>
      <c r="C14" s="24">
        <f>VLOOKUP(A14,'[1]TD-EPA'!$A$5:$H$36,3,0)</f>
        <v>2624658488</v>
      </c>
      <c r="D14" s="24">
        <f>VLOOKUP(A14,'[1]TD-EPA'!$A$5:$H$36,5,0)</f>
        <v>0</v>
      </c>
      <c r="E14" s="25">
        <f t="shared" si="9"/>
        <v>0</v>
      </c>
      <c r="F14" s="23">
        <f>VLOOKUP(A14,'[1]TD-EPA'!$A$5:$H$36,6,0)</f>
        <v>0</v>
      </c>
      <c r="G14" s="25">
        <f t="shared" si="10"/>
        <v>0</v>
      </c>
      <c r="H14" s="23">
        <f>VLOOKUP(A14,'[1]TD-EPA'!$A$5:$H$36,4,0)</f>
        <v>0</v>
      </c>
      <c r="I14" s="23">
        <f>VLOOKUP(A14,'[1]TD-EPA'!$A$5:$H$36,7,0)</f>
        <v>0</v>
      </c>
      <c r="J14" s="23">
        <f t="shared" si="11"/>
        <v>2624658488</v>
      </c>
      <c r="K14" s="25">
        <f t="shared" si="12"/>
        <v>1</v>
      </c>
      <c r="L14" s="23">
        <f t="shared" si="13"/>
        <v>2624658488</v>
      </c>
      <c r="M14" s="25">
        <f t="shared" si="16"/>
        <v>1</v>
      </c>
      <c r="N14" s="23">
        <f t="shared" si="14"/>
        <v>2624658488</v>
      </c>
      <c r="O14" s="25">
        <f t="shared" si="15"/>
        <v>1</v>
      </c>
    </row>
    <row r="15" spans="1:15" x14ac:dyDescent="0.25">
      <c r="A15" s="22" t="s">
        <v>25</v>
      </c>
      <c r="B15" s="23">
        <f>VLOOKUP(A15,'[1]TD-EPA'!$A$5:$H$36,2,0)</f>
        <v>478000000</v>
      </c>
      <c r="C15" s="24">
        <f>VLOOKUP(A15,'[1]TD-EPA'!$A$5:$H$36,3,0)</f>
        <v>478000000</v>
      </c>
      <c r="D15" s="24">
        <f>VLOOKUP(A15,'[1]TD-EPA'!$A$5:$H$36,5,0)</f>
        <v>469445185</v>
      </c>
      <c r="E15" s="25">
        <f t="shared" si="9"/>
        <v>0.98210289748953972</v>
      </c>
      <c r="F15" s="23">
        <f>VLOOKUP(A15,'[1]TD-EPA'!$A$5:$H$36,6,0)</f>
        <v>59955235</v>
      </c>
      <c r="G15" s="25">
        <f t="shared" si="10"/>
        <v>0.12542936192468621</v>
      </c>
      <c r="H15" s="23">
        <f>VLOOKUP(A15,'[1]TD-EPA'!$A$5:$H$36,4,0)</f>
        <v>473000000</v>
      </c>
      <c r="I15" s="23">
        <f>VLOOKUP(A15,'[1]TD-EPA'!$A$5:$H$36,7,0)</f>
        <v>59955235</v>
      </c>
      <c r="J15" s="23">
        <f t="shared" si="11"/>
        <v>5000000</v>
      </c>
      <c r="K15" s="25">
        <f t="shared" si="12"/>
        <v>1.0460251046025104E-2</v>
      </c>
      <c r="L15" s="23">
        <f t="shared" si="13"/>
        <v>8554815</v>
      </c>
      <c r="M15" s="25">
        <f t="shared" si="16"/>
        <v>1.7897102510460252E-2</v>
      </c>
      <c r="N15" s="23">
        <f t="shared" si="14"/>
        <v>418044765</v>
      </c>
      <c r="O15" s="25">
        <f t="shared" si="15"/>
        <v>0.87457063807531377</v>
      </c>
    </row>
    <row r="16" spans="1:15" ht="43.5" customHeight="1" x14ac:dyDescent="0.25">
      <c r="A16" s="22" t="s">
        <v>26</v>
      </c>
      <c r="B16" s="23">
        <f>VLOOKUP(A16,'[1]TD-EPA'!$A$5:$H$36,2,0)</f>
        <v>12123000000</v>
      </c>
      <c r="C16" s="24">
        <f>VLOOKUP(A16,'[1]TD-EPA'!$A$5:$H$36,3,0)</f>
        <v>12123000000</v>
      </c>
      <c r="D16" s="24">
        <f>VLOOKUP(A16,'[1]TD-EPA'!$A$5:$H$36,5,0)</f>
        <v>2231228982</v>
      </c>
      <c r="E16" s="25">
        <f t="shared" si="9"/>
        <v>0.18404924375154666</v>
      </c>
      <c r="F16" s="23">
        <f>VLOOKUP(A16,'[1]TD-EPA'!$A$5:$H$36,6,0)</f>
        <v>2231228982</v>
      </c>
      <c r="G16" s="25">
        <f t="shared" si="10"/>
        <v>0.18404924375154666</v>
      </c>
      <c r="H16" s="23">
        <f>VLOOKUP(A16,'[1]TD-EPA'!$A$5:$H$36,4,0)</f>
        <v>12123000000</v>
      </c>
      <c r="I16" s="23">
        <f>VLOOKUP(A16,'[1]TD-EPA'!$A$5:$H$36,7,0)</f>
        <v>2231228982</v>
      </c>
      <c r="J16" s="23">
        <f t="shared" si="11"/>
        <v>0</v>
      </c>
      <c r="K16" s="25">
        <f t="shared" si="12"/>
        <v>0</v>
      </c>
      <c r="L16" s="23">
        <f t="shared" si="13"/>
        <v>9891771018</v>
      </c>
      <c r="M16" s="25">
        <f t="shared" si="16"/>
        <v>0.81595075624845337</v>
      </c>
      <c r="N16" s="23">
        <f t="shared" si="14"/>
        <v>9891771018</v>
      </c>
      <c r="O16" s="25">
        <f t="shared" si="15"/>
        <v>0.81595075624845337</v>
      </c>
    </row>
    <row r="17" spans="1:15" s="18" customFormat="1" ht="15" customHeight="1" x14ac:dyDescent="0.25">
      <c r="A17" s="19" t="s">
        <v>27</v>
      </c>
      <c r="B17" s="20">
        <f>SUM(B18:B19)</f>
        <v>12885500000</v>
      </c>
      <c r="C17" s="20">
        <f t="shared" ref="C17:F17" si="17">SUM(C18:C19)</f>
        <v>12885500000</v>
      </c>
      <c r="D17" s="20">
        <f t="shared" si="17"/>
        <v>9512196753.6700001</v>
      </c>
      <c r="E17" s="21">
        <f t="shared" si="9"/>
        <v>0.73820936352256417</v>
      </c>
      <c r="F17" s="20">
        <f t="shared" si="17"/>
        <v>4945887108.8999996</v>
      </c>
      <c r="G17" s="21">
        <f t="shared" si="10"/>
        <v>0.38383354226844124</v>
      </c>
      <c r="H17" s="20">
        <f t="shared" ref="H17:N17" si="18">SUM(H18:H19)</f>
        <v>10917332142.34</v>
      </c>
      <c r="I17" s="20">
        <f t="shared" si="18"/>
        <v>4942171784.8999996</v>
      </c>
      <c r="J17" s="20">
        <f t="shared" si="18"/>
        <v>1968167857.6599998</v>
      </c>
      <c r="K17" s="21">
        <f t="shared" si="12"/>
        <v>0.15274283944433664</v>
      </c>
      <c r="L17" s="20">
        <f t="shared" si="18"/>
        <v>3373303246.3299999</v>
      </c>
      <c r="M17" s="21">
        <f t="shared" si="16"/>
        <v>0.26179063647743589</v>
      </c>
      <c r="N17" s="20">
        <f t="shared" si="18"/>
        <v>7939612891.1000004</v>
      </c>
      <c r="O17" s="21">
        <f t="shared" si="15"/>
        <v>0.61616645773155876</v>
      </c>
    </row>
    <row r="18" spans="1:15" x14ac:dyDescent="0.25">
      <c r="A18" s="22" t="s">
        <v>28</v>
      </c>
      <c r="B18" s="23">
        <f>VLOOKUP(A18,'[1]TD-EPA'!$A$5:$H$36,2,0)</f>
        <v>51500000</v>
      </c>
      <c r="C18" s="24">
        <f>VLOOKUP(A18,'[1]TD-EPA'!$A$5:$H$36,3,0)</f>
        <v>51500000</v>
      </c>
      <c r="D18" s="24">
        <f>VLOOKUP(A18,'[1]TD-EPA'!$A$5:$H$36,5,0)</f>
        <v>2306300</v>
      </c>
      <c r="E18" s="25">
        <f t="shared" si="9"/>
        <v>4.4782524271844662E-2</v>
      </c>
      <c r="F18" s="23">
        <f>VLOOKUP(A18,'[1]TD-EPA'!$A$5:$H$36,6,0)</f>
        <v>2296000</v>
      </c>
      <c r="G18" s="25">
        <f t="shared" si="10"/>
        <v>4.4582524271844663E-2</v>
      </c>
      <c r="H18" s="23">
        <f>VLOOKUP(A18,'[1]TD-EPA'!$A$5:$H$36,4,0)</f>
        <v>2306300</v>
      </c>
      <c r="I18" s="23">
        <f>VLOOKUP(A18,'[1]TD-EPA'!$A$5:$H$36,7,0)</f>
        <v>2296000</v>
      </c>
      <c r="J18" s="23">
        <f t="shared" si="11"/>
        <v>49193700</v>
      </c>
      <c r="K18" s="25">
        <f t="shared" si="12"/>
        <v>0.9552174757281553</v>
      </c>
      <c r="L18" s="23">
        <f t="shared" si="13"/>
        <v>49193700</v>
      </c>
      <c r="M18" s="25">
        <f t="shared" si="16"/>
        <v>0.9552174757281553</v>
      </c>
      <c r="N18" s="23">
        <f t="shared" si="14"/>
        <v>49204000</v>
      </c>
      <c r="O18" s="25">
        <f t="shared" si="15"/>
        <v>0.95541747572815539</v>
      </c>
    </row>
    <row r="19" spans="1:15" x14ac:dyDescent="0.25">
      <c r="A19" s="22" t="s">
        <v>29</v>
      </c>
      <c r="B19" s="23">
        <f>VLOOKUP(A19,'[1]TD-EPA'!$A$5:$H$36,2,0)</f>
        <v>12834000000</v>
      </c>
      <c r="C19" s="24">
        <f>VLOOKUP(A19,'[1]TD-EPA'!$A$5:$H$36,3,0)</f>
        <v>12834000000</v>
      </c>
      <c r="D19" s="24">
        <f>VLOOKUP(A19,'[1]TD-EPA'!$A$5:$H$36,5,0)</f>
        <v>9509890453.6700001</v>
      </c>
      <c r="E19" s="25">
        <f t="shared" si="9"/>
        <v>0.74099193187392864</v>
      </c>
      <c r="F19" s="23">
        <f>VLOOKUP(A19,'[1]TD-EPA'!$A$5:$H$36,6,0)</f>
        <v>4943591108.8999996</v>
      </c>
      <c r="G19" s="25">
        <f t="shared" si="10"/>
        <v>0.3851948814788842</v>
      </c>
      <c r="H19" s="23">
        <f>VLOOKUP(A19,'[1]TD-EPA'!$A$5:$H$36,4,0)</f>
        <v>10915025842.34</v>
      </c>
      <c r="I19" s="23">
        <f>VLOOKUP(A19,'[1]TD-EPA'!$A$5:$H$36,7,0)</f>
        <v>4939875784.8999996</v>
      </c>
      <c r="J19" s="23">
        <f t="shared" si="11"/>
        <v>1918974157.6599998</v>
      </c>
      <c r="K19" s="25">
        <f t="shared" si="12"/>
        <v>0.14952268643135419</v>
      </c>
      <c r="L19" s="23">
        <f t="shared" si="13"/>
        <v>3324109546.3299999</v>
      </c>
      <c r="M19" s="25">
        <f t="shared" si="16"/>
        <v>0.25900806812607136</v>
      </c>
      <c r="N19" s="23">
        <f t="shared" si="14"/>
        <v>7890408891.1000004</v>
      </c>
      <c r="O19" s="25">
        <f t="shared" si="15"/>
        <v>0.61480511852111586</v>
      </c>
    </row>
    <row r="20" spans="1:15" s="18" customFormat="1" ht="15.75" x14ac:dyDescent="0.25">
      <c r="A20" s="19" t="s">
        <v>30</v>
      </c>
      <c r="B20" s="20">
        <f>SUM(B21:B26)</f>
        <v>5613000000</v>
      </c>
      <c r="C20" s="20">
        <f>SUM(C21:C26)</f>
        <v>5613000000</v>
      </c>
      <c r="D20" s="20">
        <f>SUM(D21:D26)</f>
        <v>523148311.00999999</v>
      </c>
      <c r="E20" s="21">
        <f t="shared" si="9"/>
        <v>9.3202977197577058E-2</v>
      </c>
      <c r="F20" s="20">
        <f>SUM(F21:F26)</f>
        <v>508697681.65999997</v>
      </c>
      <c r="G20" s="21">
        <f t="shared" si="10"/>
        <v>9.0628484172456794E-2</v>
      </c>
      <c r="H20" s="20">
        <f>SUM(H21:H26)</f>
        <v>1479295804</v>
      </c>
      <c r="I20" s="20">
        <f>SUM(I21:I26)</f>
        <v>495791563.65999997</v>
      </c>
      <c r="J20" s="20">
        <f>SUM(J21:J26)</f>
        <v>4133704196</v>
      </c>
      <c r="K20" s="21">
        <f t="shared" si="12"/>
        <v>0.73645184322109392</v>
      </c>
      <c r="L20" s="20">
        <f>SUM(L21:L26)</f>
        <v>5089851688.9899998</v>
      </c>
      <c r="M20" s="21">
        <f t="shared" si="16"/>
        <v>0.90679702280242291</v>
      </c>
      <c r="N20" s="20">
        <f>SUM(N21:N26)</f>
        <v>5104302318.3400002</v>
      </c>
      <c r="O20" s="21">
        <f t="shared" si="15"/>
        <v>0.90937151582754328</v>
      </c>
    </row>
    <row r="21" spans="1:15" x14ac:dyDescent="0.25">
      <c r="A21" s="22" t="s">
        <v>31</v>
      </c>
      <c r="B21" s="23">
        <f>VLOOKUP(A21,'[1]TD-EPA'!$A$5:$H$36,2,0)</f>
        <v>209000000</v>
      </c>
      <c r="C21" s="24">
        <f>VLOOKUP(A21,'[1]TD-EPA'!$A$5:$H$36,3,0)</f>
        <v>209000000</v>
      </c>
      <c r="D21" s="24">
        <f>VLOOKUP(A21,'[1]TD-EPA'!$A$5:$H$36,5,0)</f>
        <v>0</v>
      </c>
      <c r="E21" s="25">
        <f t="shared" si="9"/>
        <v>0</v>
      </c>
      <c r="F21" s="23">
        <f>VLOOKUP(A21,'[1]TD-EPA'!$A$5:$H$36,6,0)</f>
        <v>0</v>
      </c>
      <c r="G21" s="25">
        <f t="shared" si="10"/>
        <v>0</v>
      </c>
      <c r="H21" s="23">
        <f>VLOOKUP(A21,'[1]TD-EPA'!$A$5:$H$36,4,0)</f>
        <v>0</v>
      </c>
      <c r="I21" s="23">
        <f>VLOOKUP(A21,'[1]TD-EPA'!$A$5:$H$36,7,0)</f>
        <v>0</v>
      </c>
      <c r="J21" s="23">
        <f t="shared" si="11"/>
        <v>209000000</v>
      </c>
      <c r="K21" s="25">
        <f t="shared" si="12"/>
        <v>1</v>
      </c>
      <c r="L21" s="23">
        <f t="shared" si="13"/>
        <v>209000000</v>
      </c>
      <c r="M21" s="25">
        <f t="shared" si="16"/>
        <v>1</v>
      </c>
      <c r="N21" s="23">
        <f t="shared" si="14"/>
        <v>209000000</v>
      </c>
      <c r="O21" s="25">
        <f t="shared" si="15"/>
        <v>1</v>
      </c>
    </row>
    <row r="22" spans="1:15" ht="42.75" x14ac:dyDescent="0.25">
      <c r="A22" s="22" t="s">
        <v>32</v>
      </c>
      <c r="B22" s="23">
        <f>VLOOKUP(A22,'[1]TD-EPA'!$A$5:$H$36,2,0)</f>
        <v>71000000</v>
      </c>
      <c r="C22" s="24">
        <f>VLOOKUP(A22,'[1]TD-EPA'!$A$5:$H$36,3,0)</f>
        <v>71000000</v>
      </c>
      <c r="D22" s="24">
        <f>VLOOKUP(A22,'[1]TD-EPA'!$A$5:$H$36,5,0)</f>
        <v>0</v>
      </c>
      <c r="E22" s="25">
        <f t="shared" si="9"/>
        <v>0</v>
      </c>
      <c r="F22" s="23">
        <f>VLOOKUP(A22,'[1]TD-EPA'!$A$5:$H$36,6,0)</f>
        <v>0</v>
      </c>
      <c r="G22" s="25">
        <f t="shared" si="10"/>
        <v>0</v>
      </c>
      <c r="H22" s="23">
        <f>VLOOKUP(A22,'[1]TD-EPA'!$A$5:$H$36,4,0)</f>
        <v>0</v>
      </c>
      <c r="I22" s="23">
        <f>VLOOKUP(A22,'[1]TD-EPA'!$A$5:$H$36,7,0)</f>
        <v>0</v>
      </c>
      <c r="J22" s="23">
        <f t="shared" si="11"/>
        <v>71000000</v>
      </c>
      <c r="K22" s="25">
        <f t="shared" si="12"/>
        <v>1</v>
      </c>
      <c r="L22" s="23">
        <f t="shared" si="13"/>
        <v>71000000</v>
      </c>
      <c r="M22" s="25">
        <f t="shared" si="16"/>
        <v>1</v>
      </c>
      <c r="N22" s="23">
        <f t="shared" si="14"/>
        <v>71000000</v>
      </c>
      <c r="O22" s="25">
        <f t="shared" si="15"/>
        <v>1</v>
      </c>
    </row>
    <row r="23" spans="1:15" ht="42.75" x14ac:dyDescent="0.25">
      <c r="A23" s="22" t="s">
        <v>33</v>
      </c>
      <c r="B23" s="23">
        <f>VLOOKUP(A23,'[1]TD-EPA'!$A$5:$H$36,2,0)</f>
        <v>182000000</v>
      </c>
      <c r="C23" s="24">
        <f>VLOOKUP(A23,'[1]TD-EPA'!$A$5:$H$36,3,0)</f>
        <v>182000000</v>
      </c>
      <c r="D23" s="24">
        <f>VLOOKUP(A23,'[1]TD-EPA'!$A$5:$H$36,5,0)</f>
        <v>0</v>
      </c>
      <c r="E23" s="25">
        <f t="shared" si="9"/>
        <v>0</v>
      </c>
      <c r="F23" s="23">
        <f>VLOOKUP(A23,'[1]TD-EPA'!$A$5:$H$36,6,0)</f>
        <v>0</v>
      </c>
      <c r="G23" s="25">
        <f t="shared" si="10"/>
        <v>0</v>
      </c>
      <c r="H23" s="23">
        <f>VLOOKUP(A23,'[1]TD-EPA'!$A$5:$H$36,4,0)</f>
        <v>0</v>
      </c>
      <c r="I23" s="23">
        <f>VLOOKUP(A23,'[1]TD-EPA'!$A$5:$H$36,7,0)</f>
        <v>0</v>
      </c>
      <c r="J23" s="23">
        <f t="shared" si="11"/>
        <v>182000000</v>
      </c>
      <c r="K23" s="25">
        <f t="shared" si="12"/>
        <v>1</v>
      </c>
      <c r="L23" s="23">
        <f t="shared" si="13"/>
        <v>182000000</v>
      </c>
      <c r="M23" s="25">
        <f t="shared" si="16"/>
        <v>1</v>
      </c>
      <c r="N23" s="23">
        <f t="shared" si="14"/>
        <v>182000000</v>
      </c>
      <c r="O23" s="25">
        <f t="shared" si="15"/>
        <v>1</v>
      </c>
    </row>
    <row r="24" spans="1:15" x14ac:dyDescent="0.25">
      <c r="A24" s="22" t="s">
        <v>34</v>
      </c>
      <c r="B24" s="23">
        <f>VLOOKUP(A24,'[1]TD-EPA'!$A$5:$H$36,2,0)</f>
        <v>405000000</v>
      </c>
      <c r="C24" s="24">
        <f>VLOOKUP(A24,'[1]TD-EPA'!$A$5:$H$36,3,0)</f>
        <v>405000000</v>
      </c>
      <c r="D24" s="24">
        <f>VLOOKUP(A24,'[1]TD-EPA'!$A$5:$H$36,5,0)</f>
        <v>69803766.010000005</v>
      </c>
      <c r="E24" s="25">
        <f t="shared" si="9"/>
        <v>0.17235497780246914</v>
      </c>
      <c r="F24" s="23">
        <f>VLOOKUP(A24,'[1]TD-EPA'!$A$5:$H$36,6,0)</f>
        <v>69534513.659999996</v>
      </c>
      <c r="G24" s="25">
        <f t="shared" si="10"/>
        <v>0.17169015718518518</v>
      </c>
      <c r="H24" s="23">
        <f>VLOOKUP(A24,'[1]TD-EPA'!$A$5:$H$36,4,0)</f>
        <v>404876000</v>
      </c>
      <c r="I24" s="23">
        <f>VLOOKUP(A24,'[1]TD-EPA'!$A$5:$H$36,7,0)</f>
        <v>69534513.659999996</v>
      </c>
      <c r="J24" s="23">
        <f t="shared" si="11"/>
        <v>124000</v>
      </c>
      <c r="K24" s="25">
        <f t="shared" si="12"/>
        <v>3.0617283950617287E-4</v>
      </c>
      <c r="L24" s="23">
        <f t="shared" si="13"/>
        <v>335196233.99000001</v>
      </c>
      <c r="M24" s="25">
        <f t="shared" si="16"/>
        <v>0.82764502219753089</v>
      </c>
      <c r="N24" s="23">
        <f t="shared" si="14"/>
        <v>335465486.34000003</v>
      </c>
      <c r="O24" s="25">
        <f t="shared" si="15"/>
        <v>0.8283098428148149</v>
      </c>
    </row>
    <row r="25" spans="1:15" ht="28.5" x14ac:dyDescent="0.25">
      <c r="A25" s="22" t="s">
        <v>35</v>
      </c>
      <c r="B25" s="23">
        <f>VLOOKUP(A25,'[1]TD-EPA'!$A$5:$H$36,2,0)</f>
        <v>626000000</v>
      </c>
      <c r="C25" s="24">
        <f>VLOOKUP(A25,'[1]TD-EPA'!$A$5:$H$36,3,0)</f>
        <v>626000000</v>
      </c>
      <c r="D25" s="24">
        <f>VLOOKUP(A25,'[1]TD-EPA'!$A$5:$H$36,5,0)</f>
        <v>109389315</v>
      </c>
      <c r="E25" s="25">
        <f t="shared" si="9"/>
        <v>0.17474331469648563</v>
      </c>
      <c r="F25" s="23">
        <f>VLOOKUP(A25,'[1]TD-EPA'!$A$5:$H$36,6,0)</f>
        <v>109389315</v>
      </c>
      <c r="G25" s="25">
        <f t="shared" si="10"/>
        <v>0.17474331469648563</v>
      </c>
      <c r="H25" s="23">
        <f>VLOOKUP(A25,'[1]TD-EPA'!$A$5:$H$36,4,0)</f>
        <v>626000000</v>
      </c>
      <c r="I25" s="23">
        <f>VLOOKUP(A25,'[1]TD-EPA'!$A$5:$H$36,7,0)</f>
        <v>109389315</v>
      </c>
      <c r="J25" s="23">
        <f t="shared" si="11"/>
        <v>0</v>
      </c>
      <c r="K25" s="25">
        <f t="shared" si="12"/>
        <v>0</v>
      </c>
      <c r="L25" s="23">
        <f t="shared" si="13"/>
        <v>516610685</v>
      </c>
      <c r="M25" s="25">
        <f t="shared" si="16"/>
        <v>0.82525668530351437</v>
      </c>
      <c r="N25" s="23">
        <f t="shared" si="14"/>
        <v>516610685</v>
      </c>
      <c r="O25" s="25">
        <f t="shared" si="15"/>
        <v>0.82525668530351437</v>
      </c>
    </row>
    <row r="26" spans="1:15" x14ac:dyDescent="0.25">
      <c r="A26" s="22" t="s">
        <v>36</v>
      </c>
      <c r="B26" s="23">
        <f>VLOOKUP(A26,'[1]TD-EPA'!$A$5:$H$36,2,0)</f>
        <v>4120000000</v>
      </c>
      <c r="C26" s="24">
        <f>VLOOKUP(A26,'[1]TD-EPA'!$A$5:$H$36,3,0)</f>
        <v>4120000000</v>
      </c>
      <c r="D26" s="24">
        <f>VLOOKUP(A26,'[1]TD-EPA'!$A$5:$H$36,5,0)</f>
        <v>343955230</v>
      </c>
      <c r="E26" s="25">
        <f t="shared" si="9"/>
        <v>8.348427912621359E-2</v>
      </c>
      <c r="F26" s="23">
        <f>VLOOKUP(A26,'[1]TD-EPA'!$A$5:$H$36,6,0)</f>
        <v>329773853</v>
      </c>
      <c r="G26" s="25">
        <f t="shared" si="10"/>
        <v>8.0042197330097084E-2</v>
      </c>
      <c r="H26" s="23">
        <f>VLOOKUP(A26,'[1]TD-EPA'!$A$5:$H$36,4,0)</f>
        <v>448419804</v>
      </c>
      <c r="I26" s="23">
        <f>VLOOKUP(A26,'[1]TD-EPA'!$A$5:$H$36,7,0)</f>
        <v>316867735</v>
      </c>
      <c r="J26" s="23">
        <f t="shared" si="11"/>
        <v>3671580196</v>
      </c>
      <c r="K26" s="25">
        <f t="shared" si="12"/>
        <v>0.8911602417475728</v>
      </c>
      <c r="L26" s="23">
        <f t="shared" si="13"/>
        <v>3776044770</v>
      </c>
      <c r="M26" s="25">
        <f t="shared" si="16"/>
        <v>0.91651572087378641</v>
      </c>
      <c r="N26" s="23">
        <f t="shared" si="14"/>
        <v>3790226147</v>
      </c>
      <c r="O26" s="25">
        <f t="shared" si="15"/>
        <v>0.9199578026699029</v>
      </c>
    </row>
    <row r="27" spans="1:15" s="18" customFormat="1" ht="15.75" customHeight="1" x14ac:dyDescent="0.25">
      <c r="A27" s="15" t="s">
        <v>37</v>
      </c>
      <c r="B27" s="16">
        <f>SUM(B28:B38)</f>
        <v>101086200000</v>
      </c>
      <c r="C27" s="16">
        <f t="shared" ref="C27:F27" si="19">SUM(C28:C38)</f>
        <v>104886821579</v>
      </c>
      <c r="D27" s="16">
        <f t="shared" si="19"/>
        <v>67831058146.639999</v>
      </c>
      <c r="E27" s="17">
        <f t="shared" si="9"/>
        <v>0.64670715658544509</v>
      </c>
      <c r="F27" s="16">
        <f t="shared" si="19"/>
        <v>11104891849</v>
      </c>
      <c r="G27" s="17">
        <f t="shared" si="10"/>
        <v>0.10587499632292581</v>
      </c>
      <c r="H27" s="16">
        <f>SUM(H28:H38)</f>
        <v>76628032652.040009</v>
      </c>
      <c r="I27" s="16" t="e">
        <f t="shared" ref="I27:N27" si="20">SUM(I28:I38)</f>
        <v>#N/A</v>
      </c>
      <c r="J27" s="16">
        <f t="shared" si="20"/>
        <v>28258788926.959999</v>
      </c>
      <c r="K27" s="17">
        <f t="shared" si="12"/>
        <v>0.26942173002807301</v>
      </c>
      <c r="L27" s="16">
        <f t="shared" si="20"/>
        <v>37055763432.360001</v>
      </c>
      <c r="M27" s="17">
        <f t="shared" si="16"/>
        <v>0.35329284341455486</v>
      </c>
      <c r="N27" s="16">
        <f t="shared" si="20"/>
        <v>93781929730</v>
      </c>
      <c r="O27" s="17">
        <f t="shared" si="15"/>
        <v>0.89412500367707415</v>
      </c>
    </row>
    <row r="28" spans="1:15" ht="28.5" x14ac:dyDescent="0.25">
      <c r="A28" s="22" t="s">
        <v>38</v>
      </c>
      <c r="B28" s="23">
        <f>VLOOKUP(A28,'[1]TD-EPA'!$A$5:$H$38,2,0)</f>
        <v>560928463</v>
      </c>
      <c r="C28" s="24">
        <f>VLOOKUP(A28,'[1]TD-EPA'!$A$5:$H$38,3,0)</f>
        <v>560928463</v>
      </c>
      <c r="D28" s="24">
        <f>VLOOKUP(A28,'[1]TD-EPA'!$A$5:$H$38,5,0)</f>
        <v>0</v>
      </c>
      <c r="E28" s="25">
        <f t="shared" si="9"/>
        <v>0</v>
      </c>
      <c r="F28" s="23">
        <f>VLOOKUP(A28,'[1]TD-EPA'!$A$5:$H$38,6,0)</f>
        <v>0</v>
      </c>
      <c r="G28" s="25">
        <f t="shared" si="10"/>
        <v>0</v>
      </c>
      <c r="H28" s="23">
        <f>VLOOKUP(A28,'[1]TD-EPA'!$A$5:$H$38,4,0)</f>
        <v>434074715</v>
      </c>
      <c r="I28" s="23">
        <f>VLOOKUP(A28,'[1]TD-EPA'!$A$5:$H$36,7,0)</f>
        <v>0</v>
      </c>
      <c r="J28" s="23">
        <f t="shared" si="11"/>
        <v>126853748</v>
      </c>
      <c r="K28" s="25">
        <f t="shared" si="12"/>
        <v>0.22614960082708443</v>
      </c>
      <c r="L28" s="23">
        <f t="shared" si="13"/>
        <v>560928463</v>
      </c>
      <c r="M28" s="25">
        <f t="shared" si="16"/>
        <v>1</v>
      </c>
      <c r="N28" s="23">
        <f t="shared" si="14"/>
        <v>560928463</v>
      </c>
      <c r="O28" s="25">
        <f t="shared" si="15"/>
        <v>1</v>
      </c>
    </row>
    <row r="29" spans="1:15" ht="57" x14ac:dyDescent="0.25">
      <c r="A29" s="22" t="s">
        <v>39</v>
      </c>
      <c r="B29" s="23">
        <f>VLOOKUP(A29,'[1]TD-EPA'!$A$5:$H$38,2,0)</f>
        <v>1400000000</v>
      </c>
      <c r="C29" s="24">
        <f>VLOOKUP(A29,'[1]TD-EPA'!$A$5:$H$38,3,0)</f>
        <v>1400000000</v>
      </c>
      <c r="D29" s="24">
        <f>VLOOKUP(A29,'[1]TD-EPA'!$A$5:$H$38,5,0)</f>
        <v>1376084352</v>
      </c>
      <c r="E29" s="25">
        <f t="shared" si="9"/>
        <v>0.98291739428571434</v>
      </c>
      <c r="F29" s="23">
        <f>VLOOKUP(A29,'[1]TD-EPA'!$A$5:$H$38,6,0)</f>
        <v>210260800</v>
      </c>
      <c r="G29" s="25">
        <f t="shared" si="10"/>
        <v>0.15018628571428572</v>
      </c>
      <c r="H29" s="23">
        <f>VLOOKUP(A29,'[1]TD-EPA'!$A$5:$H$38,4,0)</f>
        <v>1399720000</v>
      </c>
      <c r="I29" s="23">
        <f>VLOOKUP(A29,'[1]TD-EPA'!$A$5:$H$36,7,0)</f>
        <v>210260800</v>
      </c>
      <c r="J29" s="23">
        <f t="shared" si="11"/>
        <v>280000</v>
      </c>
      <c r="K29" s="25">
        <f t="shared" si="12"/>
        <v>2.0000000000000001E-4</v>
      </c>
      <c r="L29" s="23">
        <f t="shared" si="13"/>
        <v>23915648</v>
      </c>
      <c r="M29" s="25">
        <f t="shared" si="16"/>
        <v>1.7082605714285715E-2</v>
      </c>
      <c r="N29" s="23">
        <f t="shared" si="14"/>
        <v>1189739200</v>
      </c>
      <c r="O29" s="25">
        <f t="shared" si="15"/>
        <v>0.84981371428571428</v>
      </c>
    </row>
    <row r="30" spans="1:15" ht="57" x14ac:dyDescent="0.25">
      <c r="A30" s="22" t="s">
        <v>40</v>
      </c>
      <c r="B30" s="23">
        <f>VLOOKUP(A30,'[1]TD-EPA'!$A$5:$H$38,2,0)</f>
        <v>2202396813</v>
      </c>
      <c r="C30" s="24">
        <f>VLOOKUP(A30,'[1]TD-EPA'!$A$5:$H$38,3,0)</f>
        <v>6003018392</v>
      </c>
      <c r="D30" s="24">
        <f>VLOOKUP(A30,'[1]TD-EPA'!$A$5:$H$38,5,0)</f>
        <v>4200072214</v>
      </c>
      <c r="E30" s="25">
        <f t="shared" si="9"/>
        <v>0.69966006094488742</v>
      </c>
      <c r="F30" s="23">
        <f>VLOOKUP(A30,'[1]TD-EPA'!$A$5:$H$38,6,0)</f>
        <v>634052723.77999997</v>
      </c>
      <c r="G30" s="25">
        <f t="shared" si="10"/>
        <v>0.10562231903619994</v>
      </c>
      <c r="H30" s="23">
        <f>VLOOKUP(A30,'[1]TD-EPA'!$A$5:$H$38,4,0)</f>
        <v>4282222206</v>
      </c>
      <c r="I30" s="23">
        <f>VLOOKUP(A30,'[1]TD-EPA'!$A$5:$H$36,7,0)</f>
        <v>633833090.77999997</v>
      </c>
      <c r="J30" s="23">
        <f t="shared" si="11"/>
        <v>1720796186</v>
      </c>
      <c r="K30" s="25">
        <f t="shared" si="12"/>
        <v>0.28665515806069181</v>
      </c>
      <c r="L30" s="23">
        <f t="shared" si="13"/>
        <v>1802946178</v>
      </c>
      <c r="M30" s="25">
        <f t="shared" si="16"/>
        <v>0.30033993905511258</v>
      </c>
      <c r="N30" s="23">
        <f t="shared" si="14"/>
        <v>5368965668.2200003</v>
      </c>
      <c r="O30" s="25">
        <f t="shared" si="15"/>
        <v>0.8943776809638001</v>
      </c>
    </row>
    <row r="31" spans="1:15" ht="71.25" x14ac:dyDescent="0.25">
      <c r="A31" s="22" t="s">
        <v>41</v>
      </c>
      <c r="B31" s="23">
        <f>VLOOKUP(A31,'[1]TD-EPA'!$A$5:$H$38,2,0)</f>
        <v>23947146223</v>
      </c>
      <c r="C31" s="24">
        <f>VLOOKUP(A31,'[1]TD-EPA'!$A$5:$H$38,3,0)</f>
        <v>23947146223</v>
      </c>
      <c r="D31" s="24">
        <f>VLOOKUP(A31,'[1]TD-EPA'!$A$5:$H$38,5,0)</f>
        <v>10990338042.940001</v>
      </c>
      <c r="E31" s="25">
        <f t="shared" si="9"/>
        <v>0.45894145133604047</v>
      </c>
      <c r="F31" s="23">
        <f>VLOOKUP(A31,'[1]TD-EPA'!$A$5:$H$38,6,0)</f>
        <v>1206329989</v>
      </c>
      <c r="G31" s="25">
        <f t="shared" si="10"/>
        <v>5.0374686727447389E-2</v>
      </c>
      <c r="H31" s="23">
        <f>VLOOKUP(A31,'[1]TD-EPA'!$A$5:$H$38,4,0)</f>
        <v>11129733949.540001</v>
      </c>
      <c r="I31" s="23">
        <f>VLOOKUP(A31,'[1]TD-EPA'!$A$5:$H$36,7,0)</f>
        <v>1206329989</v>
      </c>
      <c r="J31" s="23">
        <f t="shared" si="11"/>
        <v>12817412273.459999</v>
      </c>
      <c r="K31" s="25">
        <f t="shared" si="12"/>
        <v>0.53523756668548406</v>
      </c>
      <c r="L31" s="23">
        <f t="shared" si="13"/>
        <v>12956808180.059999</v>
      </c>
      <c r="M31" s="25">
        <f t="shared" si="16"/>
        <v>0.54105854866395953</v>
      </c>
      <c r="N31" s="23">
        <f t="shared" si="14"/>
        <v>22740816234</v>
      </c>
      <c r="O31" s="25">
        <f t="shared" si="15"/>
        <v>0.94962531327255262</v>
      </c>
    </row>
    <row r="32" spans="1:15" ht="85.5" x14ac:dyDescent="0.25">
      <c r="A32" s="22" t="s">
        <v>42</v>
      </c>
      <c r="B32" s="23">
        <f>VLOOKUP(A32,'[1]TD-EPA'!$A$5:$H$38,2,0)</f>
        <v>6303045066</v>
      </c>
      <c r="C32" s="24">
        <f>VLOOKUP(A32,'[1]TD-EPA'!$A$5:$H$38,3,0)</f>
        <v>6303045066</v>
      </c>
      <c r="D32" s="24">
        <f>VLOOKUP(A32,'[1]TD-EPA'!$A$5:$H$38,5,0)</f>
        <v>5489301837</v>
      </c>
      <c r="E32" s="25">
        <f t="shared" si="9"/>
        <v>0.87089680932324143</v>
      </c>
      <c r="F32" s="23">
        <f>VLOOKUP(A32,'[1]TD-EPA'!$A$5:$H$38,6,0)</f>
        <v>696275067</v>
      </c>
      <c r="G32" s="25">
        <f t="shared" si="10"/>
        <v>0.11046645862582509</v>
      </c>
      <c r="H32" s="23">
        <f>VLOOKUP(A32,'[1]TD-EPA'!$A$5:$H$38,4,0)</f>
        <v>5907727000</v>
      </c>
      <c r="I32" s="23">
        <f>VLOOKUP(A32,'[1]TD-EPA'!$A$5:$H$36,7,0)</f>
        <v>696275067</v>
      </c>
      <c r="J32" s="23">
        <f t="shared" si="11"/>
        <v>395318066</v>
      </c>
      <c r="K32" s="25">
        <f t="shared" si="12"/>
        <v>6.271858472541024E-2</v>
      </c>
      <c r="L32" s="23">
        <f t="shared" si="13"/>
        <v>813743229</v>
      </c>
      <c r="M32" s="25">
        <f t="shared" si="16"/>
        <v>0.12910319067675852</v>
      </c>
      <c r="N32" s="23">
        <f t="shared" si="14"/>
        <v>5606769999</v>
      </c>
      <c r="O32" s="25">
        <f t="shared" si="15"/>
        <v>0.88953354137417495</v>
      </c>
    </row>
    <row r="33" spans="1:15" ht="71.25" x14ac:dyDescent="0.25">
      <c r="A33" s="22" t="s">
        <v>43</v>
      </c>
      <c r="B33" s="23">
        <f>VLOOKUP(A33,'[1]TD-EPA'!$A$5:$H$38,2,0)</f>
        <v>4403115820</v>
      </c>
      <c r="C33" s="24">
        <f>VLOOKUP(A33,'[1]TD-EPA'!$A$5:$H$38,3,0)</f>
        <v>4403115820</v>
      </c>
      <c r="D33" s="24">
        <f>VLOOKUP(A33,'[1]TD-EPA'!$A$5:$H$38,5,0)</f>
        <v>4100379676</v>
      </c>
      <c r="E33" s="25">
        <f t="shared" si="9"/>
        <v>0.93124501912375313</v>
      </c>
      <c r="F33" s="23">
        <f>VLOOKUP(A33,'[1]TD-EPA'!$A$5:$H$38,6,0)</f>
        <v>638966945.22000003</v>
      </c>
      <c r="G33" s="25">
        <f t="shared" si="10"/>
        <v>0.14511699699509609</v>
      </c>
      <c r="H33" s="23">
        <f>VLOOKUP(A33,'[1]TD-EPA'!$A$5:$H$38,4,0)</f>
        <v>4333603481</v>
      </c>
      <c r="I33" s="23">
        <f>VLOOKUP(A33,'[1]TD-EPA'!$A$5:$H$36,7,0)</f>
        <v>638966945.22000003</v>
      </c>
      <c r="J33" s="23">
        <f t="shared" si="11"/>
        <v>69512339</v>
      </c>
      <c r="K33" s="25">
        <f t="shared" si="12"/>
        <v>1.5787079386887441E-2</v>
      </c>
      <c r="L33" s="23">
        <f t="shared" si="13"/>
        <v>302736144</v>
      </c>
      <c r="M33" s="25">
        <f t="shared" si="16"/>
        <v>6.875498087624686E-2</v>
      </c>
      <c r="N33" s="23">
        <f t="shared" si="14"/>
        <v>3764148874.7799997</v>
      </c>
      <c r="O33" s="25">
        <f t="shared" si="15"/>
        <v>0.85488300300490383</v>
      </c>
    </row>
    <row r="34" spans="1:15" ht="42.75" x14ac:dyDescent="0.25">
      <c r="A34" s="22" t="s">
        <v>44</v>
      </c>
      <c r="B34" s="23">
        <f>VLOOKUP(A34,'[1]TD-EPA'!$A$5:$H$38,2,0)</f>
        <v>7662850185</v>
      </c>
      <c r="C34" s="24">
        <f>VLOOKUP(A34,'[1]TD-EPA'!$A$5:$H$38,3,0)</f>
        <v>7662850185</v>
      </c>
      <c r="D34" s="24">
        <f>VLOOKUP(A34,'[1]TD-EPA'!$A$5:$H$38,5,0)</f>
        <v>7333373360</v>
      </c>
      <c r="E34" s="25">
        <f t="shared" si="9"/>
        <v>0.95700335814408199</v>
      </c>
      <c r="F34" s="23">
        <f>VLOOKUP(A34,'[1]TD-EPA'!$A$5:$H$38,6,0)</f>
        <v>1067131380</v>
      </c>
      <c r="G34" s="25">
        <f t="shared" si="10"/>
        <v>0.13926037365168714</v>
      </c>
      <c r="H34" s="23">
        <f>VLOOKUP(A34,'[1]TD-EPA'!$A$5:$H$38,4,0)</f>
        <v>7584608333</v>
      </c>
      <c r="I34" s="23">
        <f>VLOOKUP(A34,'[1]TD-EPA'!$A$5:$H$36,7,0)</f>
        <v>1067131380</v>
      </c>
      <c r="J34" s="23">
        <f t="shared" si="11"/>
        <v>78241852</v>
      </c>
      <c r="K34" s="25">
        <f t="shared" si="12"/>
        <v>1.021054178419906E-2</v>
      </c>
      <c r="L34" s="23">
        <f t="shared" si="13"/>
        <v>329476825</v>
      </c>
      <c r="M34" s="25">
        <f t="shared" si="16"/>
        <v>4.2996641855917998E-2</v>
      </c>
      <c r="N34" s="23">
        <f t="shared" si="14"/>
        <v>6595718805</v>
      </c>
      <c r="O34" s="25">
        <f t="shared" si="15"/>
        <v>0.8607396263483128</v>
      </c>
    </row>
    <row r="35" spans="1:15" ht="42.75" x14ac:dyDescent="0.25">
      <c r="A35" s="22" t="s">
        <v>45</v>
      </c>
      <c r="B35" s="23">
        <f>VLOOKUP(A35,'[1]TD-EPA'!$A$5:$H$38,2,0)</f>
        <v>26256655097</v>
      </c>
      <c r="C35" s="24">
        <f>VLOOKUP(A35,'[1]TD-EPA'!$A$5:$H$38,3,0)</f>
        <v>26256655097</v>
      </c>
      <c r="D35" s="24">
        <f>VLOOKUP(A35,'[1]TD-EPA'!$A$5:$H$38,5,0)</f>
        <v>14565148404.5</v>
      </c>
      <c r="E35" s="25">
        <f t="shared" si="9"/>
        <v>0.55472215903708799</v>
      </c>
      <c r="F35" s="23">
        <f>VLOOKUP(A35,'[1]TD-EPA'!$A$5:$H$38,6,0)</f>
        <v>3595227344</v>
      </c>
      <c r="G35" s="25">
        <f t="shared" si="10"/>
        <v>0.1369263270861481</v>
      </c>
      <c r="H35" s="23">
        <f>VLOOKUP(A35,'[1]TD-EPA'!$A$5:$H$38,4,0)</f>
        <v>17467356914.5</v>
      </c>
      <c r="I35" s="23">
        <f>VLOOKUP(A35,'[1]TD-EPA'!$A$5:$H$36,7,0)</f>
        <v>3405597010</v>
      </c>
      <c r="J35" s="23">
        <f t="shared" si="11"/>
        <v>8789298182.5</v>
      </c>
      <c r="K35" s="25">
        <f t="shared" si="12"/>
        <v>0.33474553975095772</v>
      </c>
      <c r="L35" s="23">
        <f t="shared" si="13"/>
        <v>11691506692.5</v>
      </c>
      <c r="M35" s="25">
        <f t="shared" si="16"/>
        <v>0.44527784096291206</v>
      </c>
      <c r="N35" s="23">
        <f t="shared" si="14"/>
        <v>22661427753</v>
      </c>
      <c r="O35" s="25">
        <f t="shared" si="15"/>
        <v>0.86307367291385184</v>
      </c>
    </row>
    <row r="36" spans="1:15" ht="57" x14ac:dyDescent="0.25">
      <c r="A36" s="22" t="s">
        <v>46</v>
      </c>
      <c r="B36" s="23">
        <f>VLOOKUP(A36,'[1]TD-EPA'!$A$5:$H$38,2,0)</f>
        <v>3214838333</v>
      </c>
      <c r="C36" s="24">
        <f>VLOOKUP(A36,'[1]TD-EPA'!$A$5:$H$38,3,0)</f>
        <v>3214838333</v>
      </c>
      <c r="D36" s="24">
        <f>VLOOKUP(A36,'[1]TD-EPA'!$A$5:$H$38,5,0)</f>
        <v>1952616791</v>
      </c>
      <c r="E36" s="25">
        <f t="shared" si="9"/>
        <v>0.60737635574286275</v>
      </c>
      <c r="F36" s="23">
        <f>VLOOKUP(A36,'[1]TD-EPA'!$A$5:$H$38,6,0)</f>
        <v>459839519</v>
      </c>
      <c r="G36" s="25">
        <f t="shared" si="10"/>
        <v>0.14303659200520052</v>
      </c>
      <c r="H36" s="23">
        <f>VLOOKUP(A36,'[1]TD-EPA'!$A$5:$H$38,4,0)</f>
        <v>3132688192</v>
      </c>
      <c r="I36" s="23">
        <f>VLOOKUP(A36,'[1]TD-EPA'!$A$5:$H$36,7,0)</f>
        <v>459839519</v>
      </c>
      <c r="J36" s="23">
        <f t="shared" si="11"/>
        <v>82150141</v>
      </c>
      <c r="K36" s="25">
        <f t="shared" si="12"/>
        <v>2.555342835026473E-2</v>
      </c>
      <c r="L36" s="23">
        <f t="shared" si="13"/>
        <v>1262221542</v>
      </c>
      <c r="M36" s="25">
        <f t="shared" si="16"/>
        <v>0.39262364425713719</v>
      </c>
      <c r="N36" s="23">
        <f t="shared" si="14"/>
        <v>2754998814</v>
      </c>
      <c r="O36" s="25">
        <f t="shared" si="15"/>
        <v>0.85696340799479942</v>
      </c>
    </row>
    <row r="37" spans="1:15" ht="57" x14ac:dyDescent="0.25">
      <c r="A37" s="22" t="s">
        <v>47</v>
      </c>
      <c r="B37" s="23">
        <f>VLOOKUP(A37,'[1]TD-EPA'!$A$5:$H$38,2,0)</f>
        <v>835224000</v>
      </c>
      <c r="C37" s="24">
        <f>VLOOKUP(A37,'[1]TD-EPA'!$A$5:$H$38,3,0)</f>
        <v>835224000</v>
      </c>
      <c r="D37" s="24">
        <f>VLOOKUP(A37,'[1]TD-EPA'!$A$5:$H$38,5,0)</f>
        <v>638832500</v>
      </c>
      <c r="E37" s="25">
        <f t="shared" si="9"/>
        <v>0.76486367728896676</v>
      </c>
      <c r="F37" s="23">
        <f>VLOOKUP(A37,'[1]TD-EPA'!$A$5:$H$38,6,0)</f>
        <v>87282500</v>
      </c>
      <c r="G37" s="25">
        <f t="shared" si="10"/>
        <v>0.10450190607549592</v>
      </c>
      <c r="H37" s="23">
        <f>VLOOKUP(A37,'[1]TD-EPA'!$A$5:$H$38,4,0)</f>
        <v>727824000</v>
      </c>
      <c r="I37" s="23">
        <f>VLOOKUP(A37,'[1]TD-EPA'!$A$5:$H$36,7,0)</f>
        <v>87282500</v>
      </c>
      <c r="J37" s="23">
        <f t="shared" si="11"/>
        <v>107400000</v>
      </c>
      <c r="K37" s="25">
        <f t="shared" si="12"/>
        <v>0.12858825895807591</v>
      </c>
      <c r="L37" s="23">
        <f t="shared" si="13"/>
        <v>196391500</v>
      </c>
      <c r="M37" s="25">
        <f t="shared" si="16"/>
        <v>0.23513632271103321</v>
      </c>
      <c r="N37" s="23">
        <f t="shared" si="14"/>
        <v>747941500</v>
      </c>
      <c r="O37" s="25">
        <f t="shared" si="15"/>
        <v>0.89549809392450408</v>
      </c>
    </row>
    <row r="38" spans="1:15" ht="42.75" x14ac:dyDescent="0.25">
      <c r="A38" s="22" t="s">
        <v>48</v>
      </c>
      <c r="B38" s="23">
        <f>VLOOKUP(A38,'[1]TD-EPA'!$A$5:$H$38,2,0)</f>
        <v>24300000000</v>
      </c>
      <c r="C38" s="24">
        <f>VLOOKUP(A38,'[1]TD-EPA'!$A$5:$H$38,3,0)</f>
        <v>24300000000</v>
      </c>
      <c r="D38" s="24">
        <f>VLOOKUP(A38,'[1]TD-EPA'!$A$5:$H$38,5,0)</f>
        <v>17184910969.200001</v>
      </c>
      <c r="E38" s="25">
        <f t="shared" si="9"/>
        <v>0.70719798227160502</v>
      </c>
      <c r="F38" s="23">
        <f>VLOOKUP(A38,'[1]TD-EPA'!$A$5:$H$38,6,0)</f>
        <v>2509525581</v>
      </c>
      <c r="G38" s="25">
        <f t="shared" si="10"/>
        <v>0.10327265765432099</v>
      </c>
      <c r="H38" s="23">
        <f>VLOOKUP(A38,'[1]TD-EPA'!$A$5:$H$38,4,0)</f>
        <v>20228473861</v>
      </c>
      <c r="I38" s="23" t="e">
        <f>VLOOKUP(A38,'[1]TD-EPA'!$A$5:$H$36,7,0)</f>
        <v>#N/A</v>
      </c>
      <c r="J38" s="23">
        <f t="shared" si="11"/>
        <v>4071526139</v>
      </c>
      <c r="K38" s="25">
        <f t="shared" si="12"/>
        <v>0.16755251600823046</v>
      </c>
      <c r="L38" s="23">
        <f t="shared" si="13"/>
        <v>7115089030.7999992</v>
      </c>
      <c r="M38" s="25">
        <f t="shared" si="16"/>
        <v>0.29280201772839504</v>
      </c>
      <c r="N38" s="23">
        <f t="shared" si="14"/>
        <v>21790474419</v>
      </c>
      <c r="O38" s="25">
        <f t="shared" si="15"/>
        <v>0.89672734234567897</v>
      </c>
    </row>
    <row r="39" spans="1:15" ht="57" x14ac:dyDescent="0.25">
      <c r="A39" s="22" t="s">
        <v>49</v>
      </c>
      <c r="B39" s="23">
        <f>VLOOKUP(A39,'[1]TD-EPA'!$A$5:$H$38,2,0)</f>
        <v>9000000000</v>
      </c>
      <c r="C39" s="24">
        <f>VLOOKUP(A39,'[1]TD-EPA'!$A$5:$H$38,3,0)</f>
        <v>9000000000</v>
      </c>
      <c r="D39" s="24">
        <f>VLOOKUP(A39,'[1]TD-EPA'!$A$5:$H$38,5,0)</f>
        <v>0</v>
      </c>
      <c r="E39" s="25">
        <f t="shared" si="9"/>
        <v>0</v>
      </c>
      <c r="F39" s="23">
        <f>VLOOKUP(A39,'[1]TD-EPA'!$A$5:$H$38,6,0)</f>
        <v>0</v>
      </c>
      <c r="G39" s="25">
        <f t="shared" si="10"/>
        <v>0</v>
      </c>
      <c r="H39" s="23">
        <f>VLOOKUP(A39,'[1]TD-EPA'!$A$5:$H$38,4,0)</f>
        <v>0</v>
      </c>
      <c r="I39" s="23" t="e">
        <f>VLOOKUP(A39,'[1]TD-EPA'!$A$5:$H$36,7,0)</f>
        <v>#N/A</v>
      </c>
      <c r="J39" s="23">
        <f t="shared" si="11"/>
        <v>9000000000</v>
      </c>
      <c r="K39" s="25">
        <f t="shared" si="12"/>
        <v>1</v>
      </c>
      <c r="L39" s="23">
        <f t="shared" si="13"/>
        <v>9000000000</v>
      </c>
      <c r="M39" s="25">
        <f t="shared" si="16"/>
        <v>1</v>
      </c>
      <c r="N39" s="23">
        <f t="shared" si="14"/>
        <v>9000000000</v>
      </c>
      <c r="O39" s="25">
        <f t="shared" si="15"/>
        <v>1</v>
      </c>
    </row>
    <row r="40" spans="1:15" s="18" customFormat="1" ht="15.75" x14ac:dyDescent="0.25">
      <c r="A40" s="26" t="s">
        <v>50</v>
      </c>
      <c r="B40" s="27">
        <f>B8+B27</f>
        <v>175114358488</v>
      </c>
      <c r="C40" s="27">
        <f>C8+C27</f>
        <v>178914980067</v>
      </c>
      <c r="D40" s="27">
        <f>D8+D27</f>
        <v>89133165550.319992</v>
      </c>
      <c r="E40" s="17">
        <f t="shared" si="9"/>
        <v>0.49818727038362826</v>
      </c>
      <c r="F40" s="27">
        <f>F8+F27</f>
        <v>27416749028.559998</v>
      </c>
      <c r="G40" s="17">
        <f t="shared" si="10"/>
        <v>0.15323897986794055</v>
      </c>
      <c r="H40" s="27">
        <f>H8+H27</f>
        <v>141924660598.38</v>
      </c>
      <c r="I40" s="27" t="e">
        <f>I8+I27</f>
        <v>#N/A</v>
      </c>
      <c r="J40" s="27">
        <f>J8+J27</f>
        <v>36990319468.619995</v>
      </c>
      <c r="K40" s="17">
        <f t="shared" si="12"/>
        <v>0.20674802889488558</v>
      </c>
      <c r="L40" s="27">
        <f>L8+L27</f>
        <v>89781814516.679993</v>
      </c>
      <c r="M40" s="17">
        <f t="shared" si="16"/>
        <v>0.50181272961637169</v>
      </c>
      <c r="N40" s="27">
        <f>N8+N27</f>
        <v>151498231038.44</v>
      </c>
      <c r="O40" s="17">
        <f t="shared" si="15"/>
        <v>0.84676102013205945</v>
      </c>
    </row>
    <row r="41" spans="1:15" s="28" customFormat="1" x14ac:dyDescent="0.25">
      <c r="B41" s="29">
        <f>B40-[2]REP_EPG034_EjecucionPresupuesta!P32</f>
        <v>34619475488</v>
      </c>
      <c r="C41" s="30">
        <f>C40-[2]REP_EPG034_EjecucionPresupuesta!S32</f>
        <v>38420097067</v>
      </c>
      <c r="D41" s="30">
        <f>D40-[2]REP_EPG034_EjecucionPresupuesta!W32</f>
        <v>36449450355.769989</v>
      </c>
      <c r="E41" s="31">
        <f>D40/C40</f>
        <v>0.49818727038362826</v>
      </c>
      <c r="F41" s="29">
        <f>F40-[2]REP_EPG034_EjecucionPresupuesta!X32</f>
        <v>22495498789.359997</v>
      </c>
      <c r="G41" s="31">
        <f>F40/C40</f>
        <v>0.15323897986794055</v>
      </c>
      <c r="H41" s="29">
        <f>H40-[2]REP_EPG034_EjecucionPresupuesta!U32</f>
        <v>32913107164.300003</v>
      </c>
      <c r="I41" s="29" t="e">
        <f>I40-[2]REP_EPG034_EjecucionPresupuesta!Z32</f>
        <v>#N/A</v>
      </c>
      <c r="J41" s="29">
        <f>C40-(H40+J40)</f>
        <v>0</v>
      </c>
      <c r="K41" s="31">
        <f>J40/C40</f>
        <v>0.20674802889488558</v>
      </c>
      <c r="L41" s="29">
        <f>C40-(D40+L40)</f>
        <v>0</v>
      </c>
      <c r="M41" s="31">
        <f>L40/C40</f>
        <v>0.50181272961637169</v>
      </c>
      <c r="N41" s="29">
        <f>C40-(F40+N40)</f>
        <v>0</v>
      </c>
      <c r="O41" s="31">
        <f>N40/C40</f>
        <v>0.84676102013205945</v>
      </c>
    </row>
    <row r="42" spans="1:15" x14ac:dyDescent="0.25">
      <c r="F42" s="33"/>
    </row>
    <row r="44" spans="1:15" x14ac:dyDescent="0.25">
      <c r="C44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Montaño Patarroyo</dc:creator>
  <cp:lastModifiedBy>Cesar Augusto Montaño Patarroyo</cp:lastModifiedBy>
  <dcterms:created xsi:type="dcterms:W3CDTF">2018-08-09T12:56:48Z</dcterms:created>
  <dcterms:modified xsi:type="dcterms:W3CDTF">2018-08-09T12:57:19Z</dcterms:modified>
</cp:coreProperties>
</file>