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8\WEB SIC\PUBLICACION\"/>
    </mc:Choice>
  </mc:AlternateContent>
  <bookViews>
    <workbookView xWindow="0" yWindow="0" windowWidth="28800" windowHeight="1243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K39" i="1" s="1"/>
  <c r="I39" i="1"/>
  <c r="H39" i="1"/>
  <c r="F39" i="1"/>
  <c r="G39" i="1" s="1"/>
  <c r="D39" i="1"/>
  <c r="E39" i="1" s="1"/>
  <c r="C39" i="1"/>
  <c r="L39" i="1" s="1"/>
  <c r="M39" i="1" s="1"/>
  <c r="B39" i="1"/>
  <c r="I38" i="1"/>
  <c r="H38" i="1"/>
  <c r="F38" i="1"/>
  <c r="G38" i="1" s="1"/>
  <c r="D38" i="1"/>
  <c r="E38" i="1" s="1"/>
  <c r="C38" i="1"/>
  <c r="N38" i="1" s="1"/>
  <c r="O38" i="1" s="1"/>
  <c r="B38" i="1"/>
  <c r="J37" i="1"/>
  <c r="K37" i="1" s="1"/>
  <c r="I37" i="1"/>
  <c r="H37" i="1"/>
  <c r="F37" i="1"/>
  <c r="G37" i="1" s="1"/>
  <c r="D37" i="1"/>
  <c r="E37" i="1" s="1"/>
  <c r="C37" i="1"/>
  <c r="B37" i="1"/>
  <c r="I36" i="1"/>
  <c r="H36" i="1"/>
  <c r="J36" i="1" s="1"/>
  <c r="K36" i="1" s="1"/>
  <c r="F36" i="1"/>
  <c r="G36" i="1" s="1"/>
  <c r="D36" i="1"/>
  <c r="E36" i="1" s="1"/>
  <c r="C36" i="1"/>
  <c r="B36" i="1"/>
  <c r="J35" i="1"/>
  <c r="K35" i="1" s="1"/>
  <c r="I35" i="1"/>
  <c r="H35" i="1"/>
  <c r="F35" i="1"/>
  <c r="G35" i="1" s="1"/>
  <c r="D35" i="1"/>
  <c r="E35" i="1" s="1"/>
  <c r="C35" i="1"/>
  <c r="B35" i="1"/>
  <c r="I34" i="1"/>
  <c r="H34" i="1"/>
  <c r="J34" i="1" s="1"/>
  <c r="K34" i="1" s="1"/>
  <c r="F34" i="1"/>
  <c r="G34" i="1" s="1"/>
  <c r="D34" i="1"/>
  <c r="E34" i="1" s="1"/>
  <c r="C34" i="1"/>
  <c r="B34" i="1"/>
  <c r="J33" i="1"/>
  <c r="K33" i="1" s="1"/>
  <c r="I33" i="1"/>
  <c r="H33" i="1"/>
  <c r="F33" i="1"/>
  <c r="G33" i="1" s="1"/>
  <c r="D33" i="1"/>
  <c r="E33" i="1" s="1"/>
  <c r="C33" i="1"/>
  <c r="B33" i="1"/>
  <c r="I32" i="1"/>
  <c r="H32" i="1"/>
  <c r="J32" i="1" s="1"/>
  <c r="K32" i="1" s="1"/>
  <c r="F32" i="1"/>
  <c r="G32" i="1" s="1"/>
  <c r="D32" i="1"/>
  <c r="C32" i="1"/>
  <c r="B32" i="1"/>
  <c r="J31" i="1"/>
  <c r="K31" i="1" s="1"/>
  <c r="I31" i="1"/>
  <c r="H31" i="1"/>
  <c r="F31" i="1"/>
  <c r="G31" i="1" s="1"/>
  <c r="D31" i="1"/>
  <c r="E31" i="1" s="1"/>
  <c r="C31" i="1"/>
  <c r="B31" i="1"/>
  <c r="I30" i="1"/>
  <c r="H30" i="1"/>
  <c r="J30" i="1" s="1"/>
  <c r="K30" i="1" s="1"/>
  <c r="F30" i="1"/>
  <c r="G30" i="1" s="1"/>
  <c r="D30" i="1"/>
  <c r="E30" i="1" s="1"/>
  <c r="C30" i="1"/>
  <c r="B30" i="1"/>
  <c r="J29" i="1"/>
  <c r="K29" i="1" s="1"/>
  <c r="I29" i="1"/>
  <c r="H29" i="1"/>
  <c r="F29" i="1"/>
  <c r="G29" i="1" s="1"/>
  <c r="D29" i="1"/>
  <c r="E29" i="1" s="1"/>
  <c r="C29" i="1"/>
  <c r="B29" i="1"/>
  <c r="I28" i="1"/>
  <c r="H28" i="1"/>
  <c r="J28" i="1" s="1"/>
  <c r="K28" i="1" s="1"/>
  <c r="F28" i="1"/>
  <c r="G28" i="1" s="1"/>
  <c r="D28" i="1"/>
  <c r="E28" i="1" s="1"/>
  <c r="C28" i="1"/>
  <c r="B28" i="1"/>
  <c r="B27" i="1" s="1"/>
  <c r="I27" i="1"/>
  <c r="D27" i="1"/>
  <c r="E27" i="1" s="1"/>
  <c r="C27" i="1"/>
  <c r="J26" i="1"/>
  <c r="K26" i="1" s="1"/>
  <c r="I26" i="1"/>
  <c r="H26" i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I24" i="1"/>
  <c r="H24" i="1"/>
  <c r="J24" i="1" s="1"/>
  <c r="K24" i="1" s="1"/>
  <c r="F24" i="1"/>
  <c r="G24" i="1" s="1"/>
  <c r="D24" i="1"/>
  <c r="E24" i="1" s="1"/>
  <c r="C24" i="1"/>
  <c r="B24" i="1"/>
  <c r="J23" i="1"/>
  <c r="K23" i="1" s="1"/>
  <c r="I23" i="1"/>
  <c r="H23" i="1"/>
  <c r="F23" i="1"/>
  <c r="G23" i="1" s="1"/>
  <c r="D23" i="1"/>
  <c r="E23" i="1" s="1"/>
  <c r="C23" i="1"/>
  <c r="B23" i="1"/>
  <c r="J22" i="1"/>
  <c r="K22" i="1" s="1"/>
  <c r="I22" i="1"/>
  <c r="H22" i="1"/>
  <c r="F22" i="1"/>
  <c r="G22" i="1" s="1"/>
  <c r="D22" i="1"/>
  <c r="E22" i="1" s="1"/>
  <c r="C22" i="1"/>
  <c r="B22" i="1"/>
  <c r="L21" i="1"/>
  <c r="M21" i="1" s="1"/>
  <c r="I21" i="1"/>
  <c r="H21" i="1"/>
  <c r="J21" i="1" s="1"/>
  <c r="F21" i="1"/>
  <c r="G21" i="1" s="1"/>
  <c r="D21" i="1"/>
  <c r="E21" i="1" s="1"/>
  <c r="C21" i="1"/>
  <c r="B21" i="1"/>
  <c r="I20" i="1"/>
  <c r="H20" i="1"/>
  <c r="C20" i="1"/>
  <c r="B20" i="1"/>
  <c r="J19" i="1"/>
  <c r="K19" i="1" s="1"/>
  <c r="I19" i="1"/>
  <c r="H19" i="1"/>
  <c r="F19" i="1"/>
  <c r="G19" i="1" s="1"/>
  <c r="D19" i="1"/>
  <c r="E19" i="1" s="1"/>
  <c r="C19" i="1"/>
  <c r="B19" i="1"/>
  <c r="J18" i="1"/>
  <c r="K18" i="1" s="1"/>
  <c r="I18" i="1"/>
  <c r="H18" i="1"/>
  <c r="F18" i="1"/>
  <c r="G18" i="1" s="1"/>
  <c r="D18" i="1"/>
  <c r="E18" i="1" s="1"/>
  <c r="C18" i="1"/>
  <c r="B18" i="1"/>
  <c r="I17" i="1"/>
  <c r="H17" i="1"/>
  <c r="C17" i="1"/>
  <c r="B17" i="1"/>
  <c r="N16" i="1"/>
  <c r="O16" i="1" s="1"/>
  <c r="I16" i="1"/>
  <c r="H16" i="1"/>
  <c r="J16" i="1" s="1"/>
  <c r="K16" i="1" s="1"/>
  <c r="F16" i="1"/>
  <c r="G16" i="1" s="1"/>
  <c r="D16" i="1"/>
  <c r="E16" i="1" s="1"/>
  <c r="C16" i="1"/>
  <c r="B16" i="1"/>
  <c r="J15" i="1"/>
  <c r="K15" i="1" s="1"/>
  <c r="I15" i="1"/>
  <c r="H15" i="1"/>
  <c r="F15" i="1"/>
  <c r="G15" i="1" s="1"/>
  <c r="D15" i="1"/>
  <c r="E15" i="1" s="1"/>
  <c r="C15" i="1"/>
  <c r="B15" i="1"/>
  <c r="J14" i="1"/>
  <c r="K14" i="1" s="1"/>
  <c r="I14" i="1"/>
  <c r="H14" i="1"/>
  <c r="F14" i="1"/>
  <c r="G14" i="1" s="1"/>
  <c r="D14" i="1"/>
  <c r="E14" i="1" s="1"/>
  <c r="C14" i="1"/>
  <c r="B14" i="1"/>
  <c r="L13" i="1"/>
  <c r="M13" i="1" s="1"/>
  <c r="I13" i="1"/>
  <c r="H13" i="1"/>
  <c r="J13" i="1" s="1"/>
  <c r="K13" i="1" s="1"/>
  <c r="F13" i="1"/>
  <c r="G13" i="1" s="1"/>
  <c r="D13" i="1"/>
  <c r="E13" i="1" s="1"/>
  <c r="C13" i="1"/>
  <c r="B13" i="1"/>
  <c r="N12" i="1"/>
  <c r="O12" i="1" s="1"/>
  <c r="I12" i="1"/>
  <c r="H12" i="1"/>
  <c r="J12" i="1" s="1"/>
  <c r="K12" i="1" s="1"/>
  <c r="F12" i="1"/>
  <c r="G12" i="1" s="1"/>
  <c r="D12" i="1"/>
  <c r="E12" i="1" s="1"/>
  <c r="C12" i="1"/>
  <c r="B12" i="1"/>
  <c r="B9" i="1" s="1"/>
  <c r="B8" i="1" s="1"/>
  <c r="B40" i="1" s="1"/>
  <c r="B41" i="1" s="1"/>
  <c r="J11" i="1"/>
  <c r="K11" i="1" s="1"/>
  <c r="I11" i="1"/>
  <c r="H11" i="1"/>
  <c r="F11" i="1"/>
  <c r="G11" i="1" s="1"/>
  <c r="D11" i="1"/>
  <c r="E11" i="1" s="1"/>
  <c r="C11" i="1"/>
  <c r="B11" i="1"/>
  <c r="J10" i="1"/>
  <c r="K10" i="1" s="1"/>
  <c r="I10" i="1"/>
  <c r="H10" i="1"/>
  <c r="F10" i="1"/>
  <c r="G10" i="1" s="1"/>
  <c r="D10" i="1"/>
  <c r="E10" i="1" s="1"/>
  <c r="C10" i="1"/>
  <c r="B10" i="1"/>
  <c r="I9" i="1"/>
  <c r="F9" i="1"/>
  <c r="G9" i="1" s="1"/>
  <c r="C9" i="1"/>
  <c r="I8" i="1"/>
  <c r="I40" i="1" s="1"/>
  <c r="I41" i="1" s="1"/>
  <c r="C8" i="1"/>
  <c r="C40" i="1" s="1"/>
  <c r="B4" i="1"/>
  <c r="K21" i="1" l="1"/>
  <c r="J20" i="1"/>
  <c r="K20" i="1" s="1"/>
  <c r="H9" i="1"/>
  <c r="H8" i="1" s="1"/>
  <c r="N10" i="1"/>
  <c r="N14" i="1"/>
  <c r="O14" i="1" s="1"/>
  <c r="L15" i="1"/>
  <c r="M15" i="1" s="1"/>
  <c r="N18" i="1"/>
  <c r="L19" i="1"/>
  <c r="M19" i="1" s="1"/>
  <c r="D20" i="1"/>
  <c r="E20" i="1" s="1"/>
  <c r="N22" i="1"/>
  <c r="O22" i="1" s="1"/>
  <c r="L23" i="1"/>
  <c r="M23" i="1" s="1"/>
  <c r="N26" i="1"/>
  <c r="O26" i="1" s="1"/>
  <c r="F27" i="1"/>
  <c r="G27" i="1" s="1"/>
  <c r="L28" i="1"/>
  <c r="N29" i="1"/>
  <c r="O29" i="1" s="1"/>
  <c r="C41" i="1"/>
  <c r="N13" i="1"/>
  <c r="O13" i="1" s="1"/>
  <c r="L11" i="1"/>
  <c r="M11" i="1" s="1"/>
  <c r="D9" i="1"/>
  <c r="J9" i="1"/>
  <c r="N11" i="1"/>
  <c r="O11" i="1" s="1"/>
  <c r="L12" i="1"/>
  <c r="M12" i="1" s="1"/>
  <c r="N15" i="1"/>
  <c r="O15" i="1" s="1"/>
  <c r="L16" i="1"/>
  <c r="M16" i="1" s="1"/>
  <c r="D17" i="1"/>
  <c r="E17" i="1" s="1"/>
  <c r="J17" i="1"/>
  <c r="K17" i="1" s="1"/>
  <c r="N19" i="1"/>
  <c r="O19" i="1" s="1"/>
  <c r="F20" i="1"/>
  <c r="G20" i="1" s="1"/>
  <c r="N23" i="1"/>
  <c r="O23" i="1" s="1"/>
  <c r="L24" i="1"/>
  <c r="M24" i="1" s="1"/>
  <c r="H27" i="1"/>
  <c r="F17" i="1"/>
  <c r="G17" i="1" s="1"/>
  <c r="E32" i="1"/>
  <c r="L32" i="1"/>
  <c r="M32" i="1" s="1"/>
  <c r="L10" i="1"/>
  <c r="L14" i="1"/>
  <c r="M14" i="1" s="1"/>
  <c r="L18" i="1"/>
  <c r="N21" i="1"/>
  <c r="L22" i="1"/>
  <c r="M22" i="1" s="1"/>
  <c r="N25" i="1"/>
  <c r="O25" i="1" s="1"/>
  <c r="L26" i="1"/>
  <c r="M26" i="1" s="1"/>
  <c r="L30" i="1"/>
  <c r="M30" i="1" s="1"/>
  <c r="N31" i="1"/>
  <c r="O31" i="1" s="1"/>
  <c r="N28" i="1"/>
  <c r="L29" i="1"/>
  <c r="M29" i="1" s="1"/>
  <c r="N30" i="1"/>
  <c r="O30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J38" i="1"/>
  <c r="N33" i="1"/>
  <c r="O33" i="1" s="1"/>
  <c r="L34" i="1"/>
  <c r="M34" i="1" s="1"/>
  <c r="N35" i="1"/>
  <c r="O35" i="1" s="1"/>
  <c r="L36" i="1"/>
  <c r="M36" i="1" s="1"/>
  <c r="N37" i="1"/>
  <c r="O37" i="1" s="1"/>
  <c r="L38" i="1"/>
  <c r="M38" i="1" s="1"/>
  <c r="N39" i="1"/>
  <c r="O39" i="1" s="1"/>
  <c r="M10" i="1" l="1"/>
  <c r="L9" i="1"/>
  <c r="K9" i="1"/>
  <c r="J8" i="1"/>
  <c r="O10" i="1"/>
  <c r="N9" i="1"/>
  <c r="K38" i="1"/>
  <c r="J27" i="1"/>
  <c r="K27" i="1" s="1"/>
  <c r="O21" i="1"/>
  <c r="N20" i="1"/>
  <c r="O20" i="1" s="1"/>
  <c r="E9" i="1"/>
  <c r="D8" i="1"/>
  <c r="O18" i="1"/>
  <c r="N17" i="1"/>
  <c r="O17" i="1" s="1"/>
  <c r="H40" i="1"/>
  <c r="M18" i="1"/>
  <c r="L17" i="1"/>
  <c r="M17" i="1" s="1"/>
  <c r="F8" i="1"/>
  <c r="M28" i="1"/>
  <c r="L27" i="1"/>
  <c r="M27" i="1" s="1"/>
  <c r="O28" i="1"/>
  <c r="N27" i="1"/>
  <c r="O27" i="1" s="1"/>
  <c r="L20" i="1"/>
  <c r="M20" i="1" s="1"/>
  <c r="D40" i="1" l="1"/>
  <c r="E8" i="1"/>
  <c r="J40" i="1"/>
  <c r="J41" i="1" s="1"/>
  <c r="K8" i="1"/>
  <c r="F40" i="1"/>
  <c r="G8" i="1"/>
  <c r="H41" i="1"/>
  <c r="O9" i="1"/>
  <c r="N8" i="1"/>
  <c r="M9" i="1"/>
  <c r="L8" i="1"/>
  <c r="L40" i="1" l="1"/>
  <c r="L41" i="1" s="1"/>
  <c r="M8" i="1"/>
  <c r="K41" i="1"/>
  <c r="K40" i="1"/>
  <c r="N40" i="1"/>
  <c r="N41" i="1" s="1"/>
  <c r="O8" i="1"/>
  <c r="G41" i="1"/>
  <c r="F41" i="1"/>
  <c r="G40" i="1"/>
  <c r="E40" i="1"/>
  <c r="E41" i="1"/>
  <c r="D41" i="1"/>
  <c r="O41" i="1" l="1"/>
  <c r="O40" i="1"/>
  <c r="M40" i="1"/>
  <c r="M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<sst xmlns="http://schemas.openxmlformats.org/spreadsheetml/2006/main" count="51" uniqueCount="51">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</sst>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8/WEB%20SIC/INFORME%20EPA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JUNIO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52892650000</v>
          </cell>
          <cell r="E5">
            <v>25804136755</v>
          </cell>
          <cell r="F5">
            <v>25460827728</v>
          </cell>
          <cell r="G5">
            <v>25460827728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12115650000</v>
          </cell>
          <cell r="E6">
            <v>5315145094</v>
          </cell>
          <cell r="F6">
            <v>5292344028</v>
          </cell>
          <cell r="G6">
            <v>5292344028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98863266</v>
          </cell>
          <cell r="F7">
            <v>98863266</v>
          </cell>
          <cell r="G7">
            <v>98863266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9382229655</v>
          </cell>
          <cell r="F8">
            <v>9382229655</v>
          </cell>
          <cell r="G8">
            <v>9382229655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421372297</v>
          </cell>
          <cell r="F10">
            <v>421372297</v>
          </cell>
          <cell r="G10">
            <v>421372297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170134570</v>
          </cell>
          <cell r="G11">
            <v>170134570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10117081258</v>
          </cell>
          <cell r="F12">
            <v>10095883912</v>
          </cell>
          <cell r="G12">
            <v>10095883912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12487114965.34</v>
          </cell>
          <cell r="E13">
            <v>12088530680.870001</v>
          </cell>
          <cell r="F13">
            <v>6495429373.9499998</v>
          </cell>
          <cell r="G13">
            <v>6495215180.9499998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12484808665.34</v>
          </cell>
          <cell r="E14">
            <v>12086224380.870001</v>
          </cell>
          <cell r="F14">
            <v>6493124189.9499998</v>
          </cell>
          <cell r="G14">
            <v>6492909996.9499998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2306300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2112712028</v>
          </cell>
          <cell r="E16">
            <v>1541164906.3600001</v>
          </cell>
          <cell r="F16">
            <v>1515499662.96</v>
          </cell>
          <cell r="G16">
            <v>1512415498.96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326585805</v>
          </cell>
          <cell r="F17">
            <v>326585805</v>
          </cell>
          <cell r="G17">
            <v>326585805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185666709.36000001</v>
          </cell>
          <cell r="F20">
            <v>185447699.96000001</v>
          </cell>
          <cell r="G20">
            <v>185447699.96000001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899836028</v>
          </cell>
          <cell r="E22">
            <v>846912392</v>
          </cell>
          <cell r="F22">
            <v>821466158</v>
          </cell>
          <cell r="G22">
            <v>818381994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107181324639.76999</v>
          </cell>
          <cell r="E24">
            <v>75146352920.639999</v>
          </cell>
          <cell r="F24">
            <v>36043140311.309998</v>
          </cell>
          <cell r="G24">
            <v>36019873413.309998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54741053363.229996</v>
          </cell>
          <cell r="E25">
            <v>40988260716.729996</v>
          </cell>
          <cell r="F25">
            <v>22948468092</v>
          </cell>
          <cell r="G25">
            <v>22946466909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3154497826</v>
          </cell>
          <cell r="E26">
            <v>2266152426</v>
          </cell>
          <cell r="F26">
            <v>1294309624</v>
          </cell>
          <cell r="G26">
            <v>1294309624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7626590903</v>
          </cell>
          <cell r="E27">
            <v>7273974060</v>
          </cell>
          <cell r="F27">
            <v>3044479106</v>
          </cell>
          <cell r="G27">
            <v>3044479106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26256655097</v>
          </cell>
          <cell r="D28">
            <v>25550142136.23</v>
          </cell>
          <cell r="E28">
            <v>15253964655.73</v>
          </cell>
          <cell r="F28">
            <v>11589309664</v>
          </cell>
          <cell r="G28">
            <v>11588826402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761464000</v>
          </cell>
          <cell r="E29">
            <v>646102609</v>
          </cell>
          <cell r="F29">
            <v>247016712</v>
          </cell>
          <cell r="G29">
            <v>247016712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4341851106</v>
          </cell>
          <cell r="E30">
            <v>4222306690</v>
          </cell>
          <cell r="F30">
            <v>1826788506.4399998</v>
          </cell>
          <cell r="G30">
            <v>1825270585.4399998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5684158783</v>
          </cell>
          <cell r="E31">
            <v>4359547544</v>
          </cell>
          <cell r="F31">
            <v>2037185239.5599999</v>
          </cell>
          <cell r="G31">
            <v>2037185239.5599999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1400000000</v>
          </cell>
          <cell r="E32">
            <v>1383588330</v>
          </cell>
          <cell r="F32">
            <v>546837433</v>
          </cell>
          <cell r="G32">
            <v>546837433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6222348609</v>
          </cell>
          <cell r="E33">
            <v>5582624402</v>
          </cell>
          <cell r="F33">
            <v>2362541807</v>
          </cell>
          <cell r="G33">
            <v>2362541807</v>
          </cell>
          <cell r="H33">
            <v>0</v>
          </cell>
        </row>
        <row r="34">
          <cell r="A34" t="str">
            <v>3599</v>
          </cell>
          <cell r="B34">
            <v>57808074686</v>
          </cell>
          <cell r="C34">
            <v>57808074686</v>
          </cell>
          <cell r="D34">
            <v>52440271276.540001</v>
          </cell>
          <cell r="E34">
            <v>34158092203.91</v>
          </cell>
          <cell r="F34">
            <v>13094672219.309999</v>
          </cell>
          <cell r="G34">
            <v>13073406504.309999</v>
          </cell>
          <cell r="H34">
            <v>0</v>
          </cell>
        </row>
        <row r="35">
          <cell r="A35" t="str">
            <v>ADECUACION,DOTACION Y MANTENIMIENTO SEDE SIC.</v>
          </cell>
          <cell r="B35">
            <v>560928463</v>
          </cell>
          <cell r="C35">
            <v>560928463</v>
          </cell>
          <cell r="D35">
            <v>520928463</v>
          </cell>
          <cell r="E35">
            <v>436186901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FORTALECIMIENTO RENOVACIÓN Y MANTENIMIENTO DE LAS TECNOLOGÍAS DE INFORMACIÓN Y DE LAS COMUNICACIONES DE LA SIC A NIVEL NACIONAL</v>
          </cell>
          <cell r="B36">
            <v>23947146223</v>
          </cell>
          <cell r="C36">
            <v>23947146223</v>
          </cell>
          <cell r="D36">
            <v>20207437997.540001</v>
          </cell>
          <cell r="E36">
            <v>16329619569.07</v>
          </cell>
          <cell r="F36">
            <v>6024252192.6499996</v>
          </cell>
          <cell r="G36">
            <v>6003352532.6499996</v>
          </cell>
          <cell r="H36">
            <v>0</v>
          </cell>
        </row>
        <row r="37">
          <cell r="A37" t="str">
            <v>FORTALECIMIENTO Y MODERNIZACIÓN DEL SISTEMA DE ATENCIÓN AL CIUDADANO DE LA SIC A NIVEL NACIONAL</v>
          </cell>
          <cell r="B37">
            <v>24300000000</v>
          </cell>
          <cell r="C37">
            <v>24300000000</v>
          </cell>
          <cell r="D37">
            <v>22711904816</v>
          </cell>
          <cell r="E37">
            <v>17392285733.84</v>
          </cell>
          <cell r="F37">
            <v>7070420026.6599998</v>
          </cell>
          <cell r="G37">
            <v>7070053971.6599998</v>
          </cell>
          <cell r="H37">
            <v>0</v>
          </cell>
        </row>
        <row r="38">
          <cell r="A38" t="str">
            <v>IMPLEMENTACIÓN DE UNA SOLUCIÓN INMOBILIARIA PARA LA SUPERINTENDENCIA DE INDUSTRIA Y COMERCIO EN  BOGOTÁ</v>
          </cell>
          <cell r="B38">
            <v>9000000000</v>
          </cell>
          <cell r="C38">
            <v>9000000000</v>
          </cell>
          <cell r="D38">
            <v>9000000000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Total general</v>
          </cell>
          <cell r="B39">
            <v>185545700000</v>
          </cell>
          <cell r="C39">
            <v>189346321579</v>
          </cell>
          <cell r="D39">
            <v>174673801633.10999</v>
          </cell>
          <cell r="E39">
            <v>114580185262.87</v>
          </cell>
          <cell r="F39">
            <v>69514897076.220001</v>
          </cell>
          <cell r="G39">
            <v>69488331821.220001</v>
          </cell>
          <cell r="H39">
            <v>4056000000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39" sqref="B39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JUNIO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39433832342.230003</v>
      </c>
      <c r="E8" s="17">
        <f t="shared" ref="E8:E9" si="1">+D8/C8</f>
        <v>0.53268692815886065</v>
      </c>
      <c r="F8" s="16">
        <f t="shared" si="0"/>
        <v>33471756764.91</v>
      </c>
      <c r="G8" s="17">
        <f t="shared" ref="G8:G9" si="2">+F8/C8</f>
        <v>0.45214898558277372</v>
      </c>
      <c r="H8" s="16">
        <f t="shared" ref="H8:N8" si="3">H9+H17+H20</f>
        <v>67492476993.339996</v>
      </c>
      <c r="I8" s="16">
        <f t="shared" si="3"/>
        <v>33468458407.91</v>
      </c>
      <c r="J8" s="16">
        <f t="shared" si="3"/>
        <v>6535681494.6599998</v>
      </c>
      <c r="K8" s="17">
        <f t="shared" ref="K8:K9" si="4">+J8/C8</f>
        <v>8.8286425437955979E-2</v>
      </c>
      <c r="L8" s="16">
        <f t="shared" si="3"/>
        <v>34594326145.769997</v>
      </c>
      <c r="M8" s="17">
        <f t="shared" ref="M8:M9" si="5">+L8/C8</f>
        <v>0.4673130718411394</v>
      </c>
      <c r="N8" s="16">
        <f t="shared" si="3"/>
        <v>40556401723.090004</v>
      </c>
      <c r="O8" s="17">
        <f t="shared" ref="O8:O9" si="6">+N8/C8</f>
        <v>0.54785101441722628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25804136755</v>
      </c>
      <c r="E9" s="21">
        <f t="shared" si="1"/>
        <v>0.46469107604139676</v>
      </c>
      <c r="F9" s="20">
        <f t="shared" si="7"/>
        <v>25460827728</v>
      </c>
      <c r="G9" s="21">
        <f t="shared" si="2"/>
        <v>0.45850863162614447</v>
      </c>
      <c r="H9" s="20">
        <f t="shared" ref="H9:N9" si="8">SUM(H10:H16)</f>
        <v>52892650000</v>
      </c>
      <c r="I9" s="20">
        <f t="shared" si="8"/>
        <v>25460827728</v>
      </c>
      <c r="J9" s="20">
        <f t="shared" si="8"/>
        <v>2637008488</v>
      </c>
      <c r="K9" s="21">
        <f t="shared" si="4"/>
        <v>4.7488289317858125E-2</v>
      </c>
      <c r="L9" s="20">
        <f t="shared" si="8"/>
        <v>29725521733</v>
      </c>
      <c r="M9" s="21">
        <f t="shared" si="5"/>
        <v>0.5353089239586033</v>
      </c>
      <c r="N9" s="20">
        <f t="shared" si="8"/>
        <v>30068830760</v>
      </c>
      <c r="O9" s="21">
        <f t="shared" si="6"/>
        <v>0.54149136837385548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10117081258</v>
      </c>
      <c r="E10" s="25">
        <f>+D10/C10</f>
        <v>0.63761777639125228</v>
      </c>
      <c r="F10" s="23">
        <f>VLOOKUP(A10,'[1]TD-EPA'!$A$5:$H$36,6,0)</f>
        <v>10095883912</v>
      </c>
      <c r="G10" s="25">
        <f>+F10/C10</f>
        <v>0.63628183727232623</v>
      </c>
      <c r="H10" s="23">
        <f>VLOOKUP(A10,'[1]TD-EPA'!$A$5:$H$36,4,0)</f>
        <v>15867000000</v>
      </c>
      <c r="I10" s="23">
        <f>VLOOKUP(A10,'[1]TD-EPA'!$A$5:$H$36,7,0)</f>
        <v>10095883912</v>
      </c>
      <c r="J10" s="23">
        <f>+C10-H10</f>
        <v>0</v>
      </c>
      <c r="K10" s="25">
        <f>+J10/C10</f>
        <v>0</v>
      </c>
      <c r="L10" s="23">
        <f>+C10-D10</f>
        <v>5749918742</v>
      </c>
      <c r="M10" s="25">
        <f>+L10/C10</f>
        <v>0.36238222360874772</v>
      </c>
      <c r="N10" s="23">
        <f>+C10-F10</f>
        <v>5771116088</v>
      </c>
      <c r="O10" s="25">
        <f>+N10/C10</f>
        <v>0.36371816272767377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421372297</v>
      </c>
      <c r="E11" s="25">
        <f t="shared" ref="E11:E40" si="9">D11/C11</f>
        <v>0.42221673046092184</v>
      </c>
      <c r="F11" s="23">
        <f>VLOOKUP(A11,'[1]TD-EPA'!$A$5:$H$36,6,0)</f>
        <v>421372297</v>
      </c>
      <c r="G11" s="25">
        <f t="shared" ref="G11:G40" si="10">+F11/C11</f>
        <v>0.42221673046092184</v>
      </c>
      <c r="H11" s="23">
        <f>VLOOKUP(A11,'[1]TD-EPA'!$A$5:$H$36,4,0)</f>
        <v>998000000</v>
      </c>
      <c r="I11" s="23">
        <f>VLOOKUP(A11,'[1]TD-EPA'!$A$5:$H$36,7,0)</f>
        <v>421372297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576627703</v>
      </c>
      <c r="M11" s="25">
        <f>+L11/C11</f>
        <v>0.5777832695390781</v>
      </c>
      <c r="N11" s="23">
        <f t="shared" ref="N11:N39" si="14">+C11-F11</f>
        <v>576627703</v>
      </c>
      <c r="O11" s="25">
        <f t="shared" ref="O11:O40" si="15">+N11/C11</f>
        <v>0.5777832695390781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9382229655</v>
      </c>
      <c r="E12" s="25">
        <f t="shared" si="9"/>
        <v>0.40638582990427513</v>
      </c>
      <c r="F12" s="23">
        <f>VLOOKUP(A12,'[1]TD-EPA'!$A$5:$H$36,6,0)</f>
        <v>9382229655</v>
      </c>
      <c r="G12" s="25">
        <f t="shared" si="10"/>
        <v>0.40638582990427513</v>
      </c>
      <c r="H12" s="23">
        <f>VLOOKUP(A12,'[1]TD-EPA'!$A$5:$H$36,4,0)</f>
        <v>23087000000</v>
      </c>
      <c r="I12" s="23">
        <f>VLOOKUP(A12,'[1]TD-EPA'!$A$5:$H$36,7,0)</f>
        <v>9382229655</v>
      </c>
      <c r="J12" s="23">
        <f t="shared" si="11"/>
        <v>0</v>
      </c>
      <c r="K12" s="25">
        <f t="shared" si="12"/>
        <v>0</v>
      </c>
      <c r="L12" s="23">
        <f t="shared" si="13"/>
        <v>13704770345</v>
      </c>
      <c r="M12" s="25">
        <f t="shared" ref="M12:M40" si="16">+L12/C12</f>
        <v>0.59361417009572481</v>
      </c>
      <c r="N12" s="23">
        <f t="shared" si="14"/>
        <v>13704770345</v>
      </c>
      <c r="O12" s="25">
        <f t="shared" si="15"/>
        <v>0.59361417009572481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98863266</v>
      </c>
      <c r="E13" s="25">
        <f t="shared" si="9"/>
        <v>0.28086155113636363</v>
      </c>
      <c r="F13" s="23">
        <f>VLOOKUP(A13,'[1]TD-EPA'!$A$5:$H$36,6,0)</f>
        <v>98863266</v>
      </c>
      <c r="G13" s="25">
        <f t="shared" si="10"/>
        <v>0.28086155113636363</v>
      </c>
      <c r="H13" s="23">
        <f>VLOOKUP(A13,'[1]TD-EPA'!$A$5:$H$36,4,0)</f>
        <v>352000000</v>
      </c>
      <c r="I13" s="23">
        <f>VLOOKUP(A13,'[1]TD-EPA'!$A$5:$H$36,7,0)</f>
        <v>98863266</v>
      </c>
      <c r="J13" s="23">
        <f t="shared" si="11"/>
        <v>0</v>
      </c>
      <c r="K13" s="25">
        <f t="shared" si="12"/>
        <v>0</v>
      </c>
      <c r="L13" s="23">
        <f t="shared" si="13"/>
        <v>253136734</v>
      </c>
      <c r="M13" s="25">
        <f t="shared" si="16"/>
        <v>0.71913844886363631</v>
      </c>
      <c r="N13" s="23">
        <f t="shared" si="14"/>
        <v>253136734</v>
      </c>
      <c r="O13" s="25">
        <f t="shared" si="15"/>
        <v>0.71913844886363631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170134570</v>
      </c>
      <c r="G15" s="25">
        <f t="shared" si="10"/>
        <v>0.35593006276150629</v>
      </c>
      <c r="H15" s="23">
        <f>VLOOKUP(A15,'[1]TD-EPA'!$A$5:$H$36,4,0)</f>
        <v>473000000</v>
      </c>
      <c r="I15" s="23">
        <f>VLOOKUP(A15,'[1]TD-EPA'!$A$5:$H$36,7,0)</f>
        <v>170134570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307865430</v>
      </c>
      <c r="O15" s="25">
        <f t="shared" si="15"/>
        <v>0.64406993723849371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5315145094</v>
      </c>
      <c r="E16" s="25">
        <f t="shared" si="9"/>
        <v>0.43843480112183453</v>
      </c>
      <c r="F16" s="23">
        <f>VLOOKUP(A16,'[1]TD-EPA'!$A$5:$H$36,6,0)</f>
        <v>5292344028</v>
      </c>
      <c r="G16" s="25">
        <f t="shared" si="10"/>
        <v>0.43655399059638705</v>
      </c>
      <c r="H16" s="23">
        <f>VLOOKUP(A16,'[1]TD-EPA'!$A$5:$H$36,4,0)</f>
        <v>12115650000</v>
      </c>
      <c r="I16" s="23">
        <f>VLOOKUP(A16,'[1]TD-EPA'!$A$5:$H$36,7,0)</f>
        <v>5292344028</v>
      </c>
      <c r="J16" s="23">
        <f t="shared" si="11"/>
        <v>7350000</v>
      </c>
      <c r="K16" s="25">
        <f t="shared" si="12"/>
        <v>6.0628557287800049E-4</v>
      </c>
      <c r="L16" s="23">
        <f t="shared" si="13"/>
        <v>6807854906</v>
      </c>
      <c r="M16" s="25">
        <f t="shared" si="16"/>
        <v>0.56156519887816547</v>
      </c>
      <c r="N16" s="23">
        <f t="shared" si="14"/>
        <v>6830655972</v>
      </c>
      <c r="O16" s="25">
        <f t="shared" si="15"/>
        <v>0.563446009403613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12088530680.870001</v>
      </c>
      <c r="E17" s="21">
        <f t="shared" si="9"/>
        <v>0.938149911207947</v>
      </c>
      <c r="F17" s="20">
        <f t="shared" si="17"/>
        <v>6495429373.9499998</v>
      </c>
      <c r="G17" s="21">
        <f t="shared" si="10"/>
        <v>0.50408826773893134</v>
      </c>
      <c r="H17" s="20">
        <f t="shared" ref="H17:N17" si="18">SUM(H18:H19)</f>
        <v>12487114965.34</v>
      </c>
      <c r="I17" s="20">
        <f t="shared" si="18"/>
        <v>6495215180.9499998</v>
      </c>
      <c r="J17" s="20">
        <f t="shared" si="18"/>
        <v>398385034.65999985</v>
      </c>
      <c r="K17" s="21">
        <f t="shared" si="12"/>
        <v>3.0917312844670353E-2</v>
      </c>
      <c r="L17" s="20">
        <f t="shared" si="18"/>
        <v>796969319.12999916</v>
      </c>
      <c r="M17" s="21">
        <f t="shared" si="16"/>
        <v>6.1850088792053018E-2</v>
      </c>
      <c r="N17" s="20">
        <f t="shared" si="18"/>
        <v>6390070626.0500002</v>
      </c>
      <c r="O17" s="21">
        <f t="shared" si="15"/>
        <v>0.49591173226106866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2305184</v>
      </c>
      <c r="G18" s="25">
        <f t="shared" si="10"/>
        <v>4.476085436893204E-2</v>
      </c>
      <c r="H18" s="23">
        <f>VLOOKUP(A18,'[1]TD-EPA'!$A$5:$H$36,4,0)</f>
        <v>2306300</v>
      </c>
      <c r="I18" s="23">
        <f>VLOOKUP(A18,'[1]TD-EPA'!$A$5:$H$36,7,0)</f>
        <v>2305184</v>
      </c>
      <c r="J18" s="23">
        <f t="shared" si="11"/>
        <v>49193700</v>
      </c>
      <c r="K18" s="25">
        <f t="shared" si="12"/>
        <v>0.9552174757281553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49194816</v>
      </c>
      <c r="O18" s="25">
        <f t="shared" si="15"/>
        <v>0.95523914563106793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12086224380.870001</v>
      </c>
      <c r="E19" s="25">
        <f t="shared" si="9"/>
        <v>0.94173479670172988</v>
      </c>
      <c r="F19" s="23">
        <f>VLOOKUP(A19,'[1]TD-EPA'!$A$5:$H$36,6,0)</f>
        <v>6493124189.9499998</v>
      </c>
      <c r="G19" s="25">
        <f t="shared" si="10"/>
        <v>0.50593144693392544</v>
      </c>
      <c r="H19" s="23">
        <f>VLOOKUP(A19,'[1]TD-EPA'!$A$5:$H$36,4,0)</f>
        <v>12484808665.34</v>
      </c>
      <c r="I19" s="23">
        <f>VLOOKUP(A19,'[1]TD-EPA'!$A$5:$H$36,7,0)</f>
        <v>6492909996.9499998</v>
      </c>
      <c r="J19" s="23">
        <f t="shared" si="11"/>
        <v>349191334.65999985</v>
      </c>
      <c r="K19" s="25">
        <f t="shared" si="12"/>
        <v>2.7208300970858645E-2</v>
      </c>
      <c r="L19" s="23">
        <f t="shared" si="13"/>
        <v>747775619.12999916</v>
      </c>
      <c r="M19" s="25">
        <f t="shared" si="16"/>
        <v>5.8265203298270153E-2</v>
      </c>
      <c r="N19" s="23">
        <f t="shared" si="14"/>
        <v>6340875810.0500002</v>
      </c>
      <c r="O19" s="25">
        <f t="shared" si="15"/>
        <v>0.4940685530660745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1541164906.3600001</v>
      </c>
      <c r="E20" s="21">
        <f t="shared" si="9"/>
        <v>0.27457062290397294</v>
      </c>
      <c r="F20" s="20">
        <f>SUM(F21:F26)</f>
        <v>1515499662.96</v>
      </c>
      <c r="G20" s="21">
        <f t="shared" si="10"/>
        <v>0.26999815837520041</v>
      </c>
      <c r="H20" s="20">
        <f>SUM(H21:H26)</f>
        <v>2112712028</v>
      </c>
      <c r="I20" s="20">
        <f>SUM(I21:I26)</f>
        <v>1512415498.96</v>
      </c>
      <c r="J20" s="20">
        <f>SUM(J21:J26)</f>
        <v>3500287972</v>
      </c>
      <c r="K20" s="21">
        <f t="shared" si="12"/>
        <v>0.6236037719579548</v>
      </c>
      <c r="L20" s="20">
        <f>SUM(L21:L26)</f>
        <v>4071835093.6399999</v>
      </c>
      <c r="M20" s="21">
        <f t="shared" si="16"/>
        <v>0.72542937709602706</v>
      </c>
      <c r="N20" s="20">
        <f>SUM(N21:N26)</f>
        <v>4097500337.04</v>
      </c>
      <c r="O20" s="21">
        <f t="shared" si="15"/>
        <v>0.73000184162479953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182000000</v>
      </c>
      <c r="E23" s="25">
        <f t="shared" si="9"/>
        <v>1</v>
      </c>
      <c r="F23" s="23">
        <f>VLOOKUP(A23,'[1]TD-EPA'!$A$5:$H$36,6,0)</f>
        <v>182000000</v>
      </c>
      <c r="G23" s="25">
        <f t="shared" si="10"/>
        <v>1</v>
      </c>
      <c r="H23" s="23">
        <f>VLOOKUP(A23,'[1]TD-EPA'!$A$5:$H$36,4,0)</f>
        <v>182000000</v>
      </c>
      <c r="I23" s="23">
        <f>VLOOKUP(A23,'[1]TD-EPA'!$A$5:$H$36,7,0)</f>
        <v>182000000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185666709.36000001</v>
      </c>
      <c r="E24" s="25">
        <f t="shared" si="9"/>
        <v>0.45843631940740742</v>
      </c>
      <c r="F24" s="23">
        <f>VLOOKUP(A24,'[1]TD-EPA'!$A$5:$H$36,6,0)</f>
        <v>185447699.96000001</v>
      </c>
      <c r="G24" s="25">
        <f t="shared" si="10"/>
        <v>0.45789555545679017</v>
      </c>
      <c r="H24" s="23">
        <f>VLOOKUP(A24,'[1]TD-EPA'!$A$5:$H$36,4,0)</f>
        <v>404876000</v>
      </c>
      <c r="I24" s="23">
        <f>VLOOKUP(A24,'[1]TD-EPA'!$A$5:$H$36,7,0)</f>
        <v>185447699.96000001</v>
      </c>
      <c r="J24" s="23">
        <f t="shared" si="11"/>
        <v>124000</v>
      </c>
      <c r="K24" s="25">
        <f t="shared" si="12"/>
        <v>3.0617283950617287E-4</v>
      </c>
      <c r="L24" s="23">
        <f t="shared" si="13"/>
        <v>219333290.63999999</v>
      </c>
      <c r="M24" s="25">
        <f t="shared" si="16"/>
        <v>0.54156368059259252</v>
      </c>
      <c r="N24" s="23">
        <f t="shared" si="14"/>
        <v>219552300.03999999</v>
      </c>
      <c r="O24" s="25">
        <f t="shared" si="15"/>
        <v>0.54210444454320983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326585805</v>
      </c>
      <c r="E25" s="25">
        <f t="shared" si="9"/>
        <v>0.52170256389776359</v>
      </c>
      <c r="F25" s="23">
        <f>VLOOKUP(A25,'[1]TD-EPA'!$A$5:$H$36,6,0)</f>
        <v>326585805</v>
      </c>
      <c r="G25" s="25">
        <f t="shared" si="10"/>
        <v>0.52170256389776359</v>
      </c>
      <c r="H25" s="23">
        <f>VLOOKUP(A25,'[1]TD-EPA'!$A$5:$H$36,4,0)</f>
        <v>626000000</v>
      </c>
      <c r="I25" s="23">
        <f>VLOOKUP(A25,'[1]TD-EPA'!$A$5:$H$36,7,0)</f>
        <v>326585805</v>
      </c>
      <c r="J25" s="23">
        <f t="shared" si="11"/>
        <v>0</v>
      </c>
      <c r="K25" s="25">
        <f t="shared" si="12"/>
        <v>0</v>
      </c>
      <c r="L25" s="23">
        <f t="shared" si="13"/>
        <v>299414195</v>
      </c>
      <c r="M25" s="25">
        <f t="shared" si="16"/>
        <v>0.47829743610223641</v>
      </c>
      <c r="N25" s="23">
        <f t="shared" si="14"/>
        <v>299414195</v>
      </c>
      <c r="O25" s="25">
        <f t="shared" si="15"/>
        <v>0.47829743610223641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846912392</v>
      </c>
      <c r="E26" s="25">
        <f t="shared" si="9"/>
        <v>0.20556126019417476</v>
      </c>
      <c r="F26" s="23">
        <f>VLOOKUP(A26,'[1]TD-EPA'!$A$5:$H$36,6,0)</f>
        <v>821466158</v>
      </c>
      <c r="G26" s="25">
        <f t="shared" si="10"/>
        <v>0.19938498980582525</v>
      </c>
      <c r="H26" s="23">
        <f>VLOOKUP(A26,'[1]TD-EPA'!$A$5:$H$36,4,0)</f>
        <v>899836028</v>
      </c>
      <c r="I26" s="23">
        <f>VLOOKUP(A26,'[1]TD-EPA'!$A$5:$H$36,7,0)</f>
        <v>818381994</v>
      </c>
      <c r="J26" s="23">
        <f t="shared" si="11"/>
        <v>3220163972</v>
      </c>
      <c r="K26" s="25">
        <f t="shared" si="12"/>
        <v>0.78159319708737862</v>
      </c>
      <c r="L26" s="23">
        <f t="shared" si="13"/>
        <v>3273087608</v>
      </c>
      <c r="M26" s="25">
        <f t="shared" si="16"/>
        <v>0.79443873980582524</v>
      </c>
      <c r="N26" s="23">
        <f t="shared" si="14"/>
        <v>3298533842</v>
      </c>
      <c r="O26" s="25">
        <f t="shared" si="15"/>
        <v>0.8006150101941748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104886821579</v>
      </c>
      <c r="D27" s="16">
        <f t="shared" si="19"/>
        <v>75146352920.639999</v>
      </c>
      <c r="E27" s="17">
        <f t="shared" si="9"/>
        <v>0.71645180766623107</v>
      </c>
      <c r="F27" s="16">
        <f t="shared" si="19"/>
        <v>36043140311.309998</v>
      </c>
      <c r="G27" s="17">
        <f t="shared" si="10"/>
        <v>0.34363840727276268</v>
      </c>
      <c r="H27" s="16">
        <f>SUM(H28:H38)</f>
        <v>98181324639.770004</v>
      </c>
      <c r="I27" s="16">
        <f t="shared" ref="I27:N27" si="20">SUM(I28:I38)</f>
        <v>36019873413.309998</v>
      </c>
      <c r="J27" s="16">
        <f t="shared" si="20"/>
        <v>6705496939.2299995</v>
      </c>
      <c r="K27" s="17">
        <f t="shared" si="12"/>
        <v>6.3930785948923693E-2</v>
      </c>
      <c r="L27" s="16">
        <f t="shared" si="20"/>
        <v>29740468658.360001</v>
      </c>
      <c r="M27" s="17">
        <f t="shared" si="16"/>
        <v>0.28354819233376893</v>
      </c>
      <c r="N27" s="16">
        <f t="shared" si="20"/>
        <v>68843681267.690002</v>
      </c>
      <c r="O27" s="17">
        <f t="shared" si="15"/>
        <v>0.65636159272723726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436186901</v>
      </c>
      <c r="E28" s="25">
        <f t="shared" si="9"/>
        <v>0.7776159167733302</v>
      </c>
      <c r="F28" s="23">
        <f>VLOOKUP(A28,'[1]TD-EPA'!$A$5:$H$38,6,0)</f>
        <v>0</v>
      </c>
      <c r="G28" s="25">
        <f t="shared" si="10"/>
        <v>0</v>
      </c>
      <c r="H28" s="23">
        <f>VLOOKUP(A28,'[1]TD-EPA'!$A$5:$H$38,4,0)</f>
        <v>520928463</v>
      </c>
      <c r="I28" s="23">
        <f>VLOOKUP(A28,'[1]TD-EPA'!$A$5:$H$36,7,0)</f>
        <v>0</v>
      </c>
      <c r="J28" s="23">
        <f t="shared" si="11"/>
        <v>40000000</v>
      </c>
      <c r="K28" s="25">
        <f t="shared" si="12"/>
        <v>7.1310341047892231E-2</v>
      </c>
      <c r="L28" s="23">
        <f t="shared" si="13"/>
        <v>124741562</v>
      </c>
      <c r="M28" s="25">
        <f t="shared" si="16"/>
        <v>0.22238408322666986</v>
      </c>
      <c r="N28" s="23">
        <f t="shared" si="14"/>
        <v>560928463</v>
      </c>
      <c r="O28" s="25">
        <f t="shared" si="15"/>
        <v>1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1383588330</v>
      </c>
      <c r="E29" s="25">
        <f t="shared" si="9"/>
        <v>0.98827737857142861</v>
      </c>
      <c r="F29" s="23">
        <f>VLOOKUP(A29,'[1]TD-EPA'!$A$5:$H$38,6,0)</f>
        <v>546837433</v>
      </c>
      <c r="G29" s="25">
        <f t="shared" si="10"/>
        <v>0.39059816642857142</v>
      </c>
      <c r="H29" s="23">
        <f>VLOOKUP(A29,'[1]TD-EPA'!$A$5:$H$38,4,0)</f>
        <v>1400000000</v>
      </c>
      <c r="I29" s="23">
        <f>VLOOKUP(A29,'[1]TD-EPA'!$A$5:$H$36,7,0)</f>
        <v>546837433</v>
      </c>
      <c r="J29" s="23">
        <f t="shared" si="11"/>
        <v>0</v>
      </c>
      <c r="K29" s="25">
        <f t="shared" si="12"/>
        <v>0</v>
      </c>
      <c r="L29" s="23">
        <f t="shared" si="13"/>
        <v>16411670</v>
      </c>
      <c r="M29" s="25">
        <f t="shared" si="16"/>
        <v>1.1722621428571429E-2</v>
      </c>
      <c r="N29" s="23">
        <f t="shared" si="14"/>
        <v>853162567</v>
      </c>
      <c r="O29" s="25">
        <f t="shared" si="15"/>
        <v>0.60940183357142852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4359547544</v>
      </c>
      <c r="E30" s="25">
        <f t="shared" si="9"/>
        <v>0.72622591824969374</v>
      </c>
      <c r="F30" s="23">
        <f>VLOOKUP(A30,'[1]TD-EPA'!$A$5:$H$38,6,0)</f>
        <v>2037185239.5599999</v>
      </c>
      <c r="G30" s="25">
        <f t="shared" si="10"/>
        <v>0.33936015293154542</v>
      </c>
      <c r="H30" s="23">
        <f>VLOOKUP(A30,'[1]TD-EPA'!$A$5:$H$38,4,0)</f>
        <v>5684158783</v>
      </c>
      <c r="I30" s="23">
        <f>VLOOKUP(A30,'[1]TD-EPA'!$A$5:$H$36,7,0)</f>
        <v>2037185239.5599999</v>
      </c>
      <c r="J30" s="23">
        <f t="shared" si="11"/>
        <v>318859609</v>
      </c>
      <c r="K30" s="25">
        <f t="shared" si="12"/>
        <v>5.3116547073207766E-2</v>
      </c>
      <c r="L30" s="23">
        <f t="shared" si="13"/>
        <v>1643470848</v>
      </c>
      <c r="M30" s="25">
        <f t="shared" si="16"/>
        <v>0.27377408175030626</v>
      </c>
      <c r="N30" s="23">
        <f t="shared" si="14"/>
        <v>3965833152.4400001</v>
      </c>
      <c r="O30" s="25">
        <f t="shared" si="15"/>
        <v>0.66063984706845458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23947146223</v>
      </c>
      <c r="D31" s="24">
        <f>VLOOKUP(A31,'[1]TD-EPA'!$A$5:$H$38,5,0)</f>
        <v>16329619569.07</v>
      </c>
      <c r="E31" s="25">
        <f t="shared" si="9"/>
        <v>0.68190252888614522</v>
      </c>
      <c r="F31" s="23">
        <f>VLOOKUP(A31,'[1]TD-EPA'!$A$5:$H$38,6,0)</f>
        <v>6024252192.6499996</v>
      </c>
      <c r="G31" s="25">
        <f t="shared" si="10"/>
        <v>0.25156451363979293</v>
      </c>
      <c r="H31" s="23">
        <f>VLOOKUP(A31,'[1]TD-EPA'!$A$5:$H$38,4,0)</f>
        <v>20207437997.540001</v>
      </c>
      <c r="I31" s="23">
        <f>VLOOKUP(A31,'[1]TD-EPA'!$A$5:$H$38,7,0)</f>
        <v>6003352532.6499996</v>
      </c>
      <c r="J31" s="23">
        <f t="shared" si="11"/>
        <v>3739708225.4599991</v>
      </c>
      <c r="K31" s="25">
        <f t="shared" si="12"/>
        <v>0.15616508917744035</v>
      </c>
      <c r="L31" s="23">
        <f t="shared" si="13"/>
        <v>7617526653.9300003</v>
      </c>
      <c r="M31" s="25">
        <f t="shared" si="16"/>
        <v>0.31809747111385483</v>
      </c>
      <c r="N31" s="23">
        <f t="shared" si="14"/>
        <v>17922894030.349998</v>
      </c>
      <c r="O31" s="25">
        <f t="shared" si="15"/>
        <v>0.74843548636020696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5582624402</v>
      </c>
      <c r="E32" s="25">
        <f t="shared" si="9"/>
        <v>0.88570275851491109</v>
      </c>
      <c r="F32" s="23">
        <f>VLOOKUP(A32,'[1]TD-EPA'!$A$5:$H$38,6,0)</f>
        <v>2362541807</v>
      </c>
      <c r="G32" s="25">
        <f t="shared" si="10"/>
        <v>0.37482546646287934</v>
      </c>
      <c r="H32" s="23">
        <f>VLOOKUP(A32,'[1]TD-EPA'!$A$5:$H$38,4,0)</f>
        <v>6222348609</v>
      </c>
      <c r="I32" s="23">
        <f>VLOOKUP(A32,'[1]TD-EPA'!$A$5:$H$36,7,0)</f>
        <v>2362541807</v>
      </c>
      <c r="J32" s="23">
        <f t="shared" si="11"/>
        <v>80696457</v>
      </c>
      <c r="K32" s="25">
        <f t="shared" si="12"/>
        <v>1.2802773287358247E-2</v>
      </c>
      <c r="L32" s="23">
        <f t="shared" si="13"/>
        <v>720420664</v>
      </c>
      <c r="M32" s="25">
        <f t="shared" si="16"/>
        <v>0.11429724148508888</v>
      </c>
      <c r="N32" s="23">
        <f t="shared" si="14"/>
        <v>3940503259</v>
      </c>
      <c r="O32" s="25">
        <f t="shared" si="15"/>
        <v>0.62517453353712071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4222306690</v>
      </c>
      <c r="E33" s="25">
        <f t="shared" si="9"/>
        <v>0.95893609494015086</v>
      </c>
      <c r="F33" s="23">
        <f>VLOOKUP(A33,'[1]TD-EPA'!$A$5:$H$38,6,0)</f>
        <v>1826788506.4399998</v>
      </c>
      <c r="G33" s="25">
        <f t="shared" si="10"/>
        <v>0.41488540867862062</v>
      </c>
      <c r="H33" s="23">
        <f>VLOOKUP(A33,'[1]TD-EPA'!$A$5:$H$38,4,0)</f>
        <v>4341851106</v>
      </c>
      <c r="I33" s="23">
        <f>VLOOKUP(A33,'[1]TD-EPA'!$A$5:$H$36,7,0)</f>
        <v>1825270585.4399998</v>
      </c>
      <c r="J33" s="23">
        <f t="shared" si="11"/>
        <v>61264714</v>
      </c>
      <c r="K33" s="25">
        <f t="shared" si="12"/>
        <v>1.3913945602275799E-2</v>
      </c>
      <c r="L33" s="23">
        <f t="shared" si="13"/>
        <v>180809130</v>
      </c>
      <c r="M33" s="25">
        <f t="shared" si="16"/>
        <v>4.1063905059849186E-2</v>
      </c>
      <c r="N33" s="23">
        <f t="shared" si="14"/>
        <v>2576327313.5600004</v>
      </c>
      <c r="O33" s="25">
        <f t="shared" si="15"/>
        <v>0.58511459132137944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7273974060</v>
      </c>
      <c r="E34" s="25">
        <f t="shared" si="9"/>
        <v>0.94925176460304239</v>
      </c>
      <c r="F34" s="23">
        <f>VLOOKUP(A34,'[1]TD-EPA'!$A$5:$H$38,6,0)</f>
        <v>3044479106</v>
      </c>
      <c r="G34" s="25">
        <f t="shared" si="10"/>
        <v>0.39730374893137754</v>
      </c>
      <c r="H34" s="23">
        <f>VLOOKUP(A34,'[1]TD-EPA'!$A$5:$H$38,4,0)</f>
        <v>7626590903</v>
      </c>
      <c r="I34" s="23">
        <f>VLOOKUP(A34,'[1]TD-EPA'!$A$5:$H$36,7,0)</f>
        <v>3044479106</v>
      </c>
      <c r="J34" s="23">
        <f t="shared" si="11"/>
        <v>36259282</v>
      </c>
      <c r="K34" s="25">
        <f t="shared" si="12"/>
        <v>4.7318270779947392E-3</v>
      </c>
      <c r="L34" s="23">
        <f t="shared" si="13"/>
        <v>388876125</v>
      </c>
      <c r="M34" s="25">
        <f t="shared" si="16"/>
        <v>5.0748235396957588E-2</v>
      </c>
      <c r="N34" s="23">
        <f t="shared" si="14"/>
        <v>4618371079</v>
      </c>
      <c r="O34" s="25">
        <f t="shared" si="15"/>
        <v>0.60269625106862246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26256655097</v>
      </c>
      <c r="D35" s="24">
        <f>VLOOKUP(A35,'[1]TD-EPA'!$A$5:$H$38,5,0)</f>
        <v>15253964655.73</v>
      </c>
      <c r="E35" s="25">
        <f t="shared" si="9"/>
        <v>0.58095612709910138</v>
      </c>
      <c r="F35" s="23">
        <f>VLOOKUP(A35,'[1]TD-EPA'!$A$5:$H$38,6,0)</f>
        <v>11589309664</v>
      </c>
      <c r="G35" s="25">
        <f t="shared" si="10"/>
        <v>0.44138560761778667</v>
      </c>
      <c r="H35" s="23">
        <f>VLOOKUP(A35,'[1]TD-EPA'!$A$5:$H$38,4,0)</f>
        <v>25550142136.23</v>
      </c>
      <c r="I35" s="23">
        <f>VLOOKUP(A35,'[1]TD-EPA'!$A$5:$H$36,7,0)</f>
        <v>11588826402</v>
      </c>
      <c r="J35" s="23">
        <f t="shared" si="11"/>
        <v>706512960.77000046</v>
      </c>
      <c r="K35" s="25">
        <f t="shared" si="12"/>
        <v>2.6907957550568743E-2</v>
      </c>
      <c r="L35" s="23">
        <f t="shared" si="13"/>
        <v>11002690441.27</v>
      </c>
      <c r="M35" s="25">
        <f t="shared" si="16"/>
        <v>0.41904387290089862</v>
      </c>
      <c r="N35" s="23">
        <f t="shared" si="14"/>
        <v>14667345433</v>
      </c>
      <c r="O35" s="25">
        <f t="shared" si="15"/>
        <v>0.55861439238221333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2266152426</v>
      </c>
      <c r="E36" s="25">
        <f t="shared" si="9"/>
        <v>0.70490400799883701</v>
      </c>
      <c r="F36" s="23">
        <f>VLOOKUP(A36,'[1]TD-EPA'!$A$5:$H$38,6,0)</f>
        <v>1294309624</v>
      </c>
      <c r="G36" s="25">
        <f t="shared" si="10"/>
        <v>0.40260488706820458</v>
      </c>
      <c r="H36" s="23">
        <f>VLOOKUP(A36,'[1]TD-EPA'!$A$5:$H$38,4,0)</f>
        <v>3154497826</v>
      </c>
      <c r="I36" s="23">
        <f>VLOOKUP(A36,'[1]TD-EPA'!$A$5:$H$36,7,0)</f>
        <v>1294309624</v>
      </c>
      <c r="J36" s="23">
        <f t="shared" si="11"/>
        <v>60340507</v>
      </c>
      <c r="K36" s="25">
        <f t="shared" si="12"/>
        <v>1.8769375237507473E-2</v>
      </c>
      <c r="L36" s="23">
        <f t="shared" si="13"/>
        <v>948685907</v>
      </c>
      <c r="M36" s="25">
        <f t="shared" si="16"/>
        <v>0.29509599200116293</v>
      </c>
      <c r="N36" s="23">
        <f t="shared" si="14"/>
        <v>1920528709</v>
      </c>
      <c r="O36" s="25">
        <f t="shared" si="15"/>
        <v>0.59739511293179548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646102609</v>
      </c>
      <c r="E37" s="25">
        <f t="shared" si="9"/>
        <v>0.77356805958641039</v>
      </c>
      <c r="F37" s="23">
        <f>VLOOKUP(A37,'[1]TD-EPA'!$A$5:$H$38,6,0)</f>
        <v>247016712</v>
      </c>
      <c r="G37" s="25">
        <f t="shared" si="10"/>
        <v>0.29574905893508807</v>
      </c>
      <c r="H37" s="23">
        <f>VLOOKUP(A37,'[1]TD-EPA'!$A$5:$H$38,4,0)</f>
        <v>761464000</v>
      </c>
      <c r="I37" s="23">
        <f>VLOOKUP(A37,'[1]TD-EPA'!$A$5:$H$36,7,0)</f>
        <v>247016712</v>
      </c>
      <c r="J37" s="23">
        <f t="shared" si="11"/>
        <v>73760000</v>
      </c>
      <c r="K37" s="25">
        <f t="shared" si="12"/>
        <v>8.8311638554447666E-2</v>
      </c>
      <c r="L37" s="23">
        <f t="shared" si="13"/>
        <v>189121391</v>
      </c>
      <c r="M37" s="25">
        <f t="shared" si="16"/>
        <v>0.22643194041358966</v>
      </c>
      <c r="N37" s="23">
        <f t="shared" si="14"/>
        <v>588207288</v>
      </c>
      <c r="O37" s="25">
        <f t="shared" si="15"/>
        <v>0.70425094106491193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24300000000</v>
      </c>
      <c r="D38" s="24">
        <f>VLOOKUP(A38,'[1]TD-EPA'!$A$5:$H$38,5,0)</f>
        <v>17392285733.84</v>
      </c>
      <c r="E38" s="25">
        <f t="shared" si="9"/>
        <v>0.71573192320329215</v>
      </c>
      <c r="F38" s="23">
        <f>VLOOKUP(A38,'[1]TD-EPA'!$A$5:$H$38,6,0)</f>
        <v>7070420026.6599998</v>
      </c>
      <c r="G38" s="25">
        <f t="shared" si="10"/>
        <v>0.29096378710534981</v>
      </c>
      <c r="H38" s="23">
        <f>VLOOKUP(A38,'[1]TD-EPA'!$A$5:$H$38,4,0)</f>
        <v>22711904816</v>
      </c>
      <c r="I38" s="23">
        <f>VLOOKUP(A38,'[1]TD-EPA'!$A$5:$H$38,7,0)</f>
        <v>7070053971.6599998</v>
      </c>
      <c r="J38" s="23">
        <f t="shared" si="11"/>
        <v>1588095184</v>
      </c>
      <c r="K38" s="25">
        <f t="shared" si="12"/>
        <v>6.5353711275720164E-2</v>
      </c>
      <c r="L38" s="23">
        <f t="shared" si="13"/>
        <v>6907714266.1599998</v>
      </c>
      <c r="M38" s="25">
        <f t="shared" si="16"/>
        <v>0.28426807679670779</v>
      </c>
      <c r="N38" s="23">
        <f t="shared" si="14"/>
        <v>17229579973.34</v>
      </c>
      <c r="O38" s="25">
        <f t="shared" si="15"/>
        <v>0.70903621289465024</v>
      </c>
    </row>
    <row r="39" spans="1:15" ht="57" x14ac:dyDescent="0.25">
      <c r="A39" s="22" t="s">
        <v>49</v>
      </c>
      <c r="B39" s="23">
        <f>VLOOKUP(A39,'[1]TD-EPA'!$A$5:$H$41,2,0)</f>
        <v>9000000000</v>
      </c>
      <c r="C39" s="24">
        <f>VLOOKUP(A39,'[1]TD-EPA'!$A$5:$H$41,3,0)</f>
        <v>9000000000</v>
      </c>
      <c r="D39" s="24">
        <f>VLOOKUP(A39,'[1]TD-EPA'!$A$5:$H$41,5,0)</f>
        <v>0</v>
      </c>
      <c r="E39" s="25">
        <f t="shared" si="9"/>
        <v>0</v>
      </c>
      <c r="F39" s="23">
        <f>VLOOKUP(A39,'[1]TD-EPA'!$A$5:$H$41,6,0)</f>
        <v>0</v>
      </c>
      <c r="G39" s="25">
        <f t="shared" si="10"/>
        <v>0</v>
      </c>
      <c r="H39" s="23">
        <f>VLOOKUP(A39,'[1]TD-EPA'!$A$5:$H$41,4,0)</f>
        <v>9000000000</v>
      </c>
      <c r="I39" s="23">
        <f>VLOOKUP(A39,'[1]TD-EPA'!$A$5:$H$41,7,0)</f>
        <v>0</v>
      </c>
      <c r="J39" s="23">
        <f t="shared" si="11"/>
        <v>0</v>
      </c>
      <c r="K39" s="25">
        <f t="shared" si="12"/>
        <v>0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178914980067</v>
      </c>
      <c r="D40" s="27">
        <f>D8+D27</f>
        <v>114580185262.87</v>
      </c>
      <c r="E40" s="17">
        <f t="shared" si="9"/>
        <v>0.64041694675293293</v>
      </c>
      <c r="F40" s="27">
        <f>F8+F27</f>
        <v>69514897076.220001</v>
      </c>
      <c r="G40" s="17">
        <f t="shared" si="10"/>
        <v>0.38853592387953256</v>
      </c>
      <c r="H40" s="27">
        <f>H8+H27</f>
        <v>165673801633.10999</v>
      </c>
      <c r="I40" s="27">
        <f>I8+I27</f>
        <v>69488331821.220001</v>
      </c>
      <c r="J40" s="27">
        <f>J8+J27</f>
        <v>13241178433.889999</v>
      </c>
      <c r="K40" s="17">
        <f t="shared" si="12"/>
        <v>7.4008215683960335E-2</v>
      </c>
      <c r="L40" s="27">
        <f>L8+L27</f>
        <v>64334794804.129997</v>
      </c>
      <c r="M40" s="17">
        <f t="shared" si="16"/>
        <v>0.35958305324706702</v>
      </c>
      <c r="N40" s="27">
        <f>N8+N27</f>
        <v>109400082990.78</v>
      </c>
      <c r="O40" s="17">
        <f t="shared" si="15"/>
        <v>0.61146407612046738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38420097067</v>
      </c>
      <c r="D41" s="30">
        <f>D40-[2]REP_EPG034_EjecucionPresupuesta!W32</f>
        <v>61896470068.319992</v>
      </c>
      <c r="E41" s="31">
        <f>D40/C40</f>
        <v>0.64041694675293293</v>
      </c>
      <c r="F41" s="29">
        <f>F40-[2]REP_EPG034_EjecucionPresupuesta!X32</f>
        <v>64593646837.020004</v>
      </c>
      <c r="G41" s="31">
        <f>F40/C40</f>
        <v>0.38853592387953256</v>
      </c>
      <c r="H41" s="29">
        <f>H40-[2]REP_EPG034_EjecucionPresupuesta!U32</f>
        <v>56662248199.029984</v>
      </c>
      <c r="I41" s="29">
        <f>I40-[2]REP_EPG034_EjecucionPresupuesta!Z32</f>
        <v>65215958779.760002</v>
      </c>
      <c r="J41" s="29">
        <f>C40-(H40+J40)</f>
        <v>0</v>
      </c>
      <c r="K41" s="31">
        <f>J40/C40</f>
        <v>7.4008215683960335E-2</v>
      </c>
      <c r="L41" s="29">
        <f>C40-(D40+L40)</f>
        <v>0</v>
      </c>
      <c r="M41" s="31">
        <f>L40/C40</f>
        <v>0.35958305324706702</v>
      </c>
      <c r="N41" s="29">
        <f>C40-(F40+N40)</f>
        <v>0</v>
      </c>
      <c r="O41" s="31">
        <f>N40/C40</f>
        <v>0.61146407612046738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2018-08-09T13:10:43Z</dcterms:created>
  <dcterms:modified xsi:type="dcterms:W3CDTF">2018-08-09T13:11:05Z</dcterms:modified>
</cp:coreProperties>
</file>