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D39" i="1"/>
  <c r="E39" i="1" s="1"/>
  <c r="C39" i="1"/>
  <c r="N39" i="1" s="1"/>
  <c r="O39" i="1" s="1"/>
  <c r="B39" i="1"/>
  <c r="I38" i="1"/>
  <c r="H38" i="1"/>
  <c r="F38" i="1"/>
  <c r="G38" i="1" s="1"/>
  <c r="D38" i="1"/>
  <c r="E38" i="1" s="1"/>
  <c r="C38" i="1"/>
  <c r="L38" i="1" s="1"/>
  <c r="M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J28" i="1"/>
  <c r="K28" i="1" s="1"/>
  <c r="I28" i="1"/>
  <c r="H28" i="1"/>
  <c r="F28" i="1"/>
  <c r="G28" i="1" s="1"/>
  <c r="D28" i="1"/>
  <c r="E28" i="1" s="1"/>
  <c r="C28" i="1"/>
  <c r="B28" i="1"/>
  <c r="B27" i="1" s="1"/>
  <c r="I27" i="1"/>
  <c r="H27" i="1"/>
  <c r="F27" i="1"/>
  <c r="G27" i="1" s="1"/>
  <c r="C27" i="1"/>
  <c r="N26" i="1"/>
  <c r="O26" i="1" s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J24" i="1"/>
  <c r="K24" i="1" s="1"/>
  <c r="I24" i="1"/>
  <c r="H24" i="1"/>
  <c r="F24" i="1"/>
  <c r="G24" i="1" s="1"/>
  <c r="D24" i="1"/>
  <c r="E24" i="1" s="1"/>
  <c r="C24" i="1"/>
  <c r="B24" i="1"/>
  <c r="L23" i="1"/>
  <c r="M23" i="1" s="1"/>
  <c r="J23" i="1"/>
  <c r="K23" i="1" s="1"/>
  <c r="I23" i="1"/>
  <c r="H23" i="1"/>
  <c r="F23" i="1"/>
  <c r="G23" i="1" s="1"/>
  <c r="D23" i="1"/>
  <c r="E23" i="1" s="1"/>
  <c r="C23" i="1"/>
  <c r="B23" i="1"/>
  <c r="N22" i="1"/>
  <c r="O22" i="1" s="1"/>
  <c r="I22" i="1"/>
  <c r="H22" i="1"/>
  <c r="J22" i="1" s="1"/>
  <c r="K22" i="1" s="1"/>
  <c r="F22" i="1"/>
  <c r="G22" i="1" s="1"/>
  <c r="D22" i="1"/>
  <c r="E22" i="1" s="1"/>
  <c r="C22" i="1"/>
  <c r="B22" i="1"/>
  <c r="L21" i="1"/>
  <c r="M21" i="1" s="1"/>
  <c r="I21" i="1"/>
  <c r="H21" i="1"/>
  <c r="H20" i="1" s="1"/>
  <c r="F21" i="1"/>
  <c r="G21" i="1" s="1"/>
  <c r="D21" i="1"/>
  <c r="E21" i="1" s="1"/>
  <c r="C21" i="1"/>
  <c r="B21" i="1"/>
  <c r="B20" i="1" s="1"/>
  <c r="I20" i="1"/>
  <c r="D20" i="1"/>
  <c r="E20" i="1" s="1"/>
  <c r="C20" i="1"/>
  <c r="L19" i="1"/>
  <c r="M19" i="1" s="1"/>
  <c r="J19" i="1"/>
  <c r="K19" i="1" s="1"/>
  <c r="I19" i="1"/>
  <c r="H19" i="1"/>
  <c r="F19" i="1"/>
  <c r="G19" i="1" s="1"/>
  <c r="D19" i="1"/>
  <c r="E19" i="1" s="1"/>
  <c r="C19" i="1"/>
  <c r="B19" i="1"/>
  <c r="N18" i="1"/>
  <c r="O18" i="1" s="1"/>
  <c r="L18" i="1"/>
  <c r="M18" i="1" s="1"/>
  <c r="I18" i="1"/>
  <c r="H18" i="1"/>
  <c r="H17" i="1" s="1"/>
  <c r="F18" i="1"/>
  <c r="G18" i="1" s="1"/>
  <c r="D18" i="1"/>
  <c r="E18" i="1" s="1"/>
  <c r="C18" i="1"/>
  <c r="B18" i="1"/>
  <c r="B17" i="1" s="1"/>
  <c r="I17" i="1"/>
  <c r="C17" i="1"/>
  <c r="N16" i="1"/>
  <c r="O16" i="1" s="1"/>
  <c r="J16" i="1"/>
  <c r="K16" i="1" s="1"/>
  <c r="I16" i="1"/>
  <c r="H16" i="1"/>
  <c r="F16" i="1"/>
  <c r="G16" i="1" s="1"/>
  <c r="D16" i="1"/>
  <c r="E16" i="1" s="1"/>
  <c r="C16" i="1"/>
  <c r="B16" i="1"/>
  <c r="L15" i="1"/>
  <c r="M15" i="1" s="1"/>
  <c r="J15" i="1"/>
  <c r="K15" i="1" s="1"/>
  <c r="I15" i="1"/>
  <c r="H15" i="1"/>
  <c r="F15" i="1"/>
  <c r="G15" i="1" s="1"/>
  <c r="D15" i="1"/>
  <c r="E15" i="1" s="1"/>
  <c r="C15" i="1"/>
  <c r="B15" i="1"/>
  <c r="N14" i="1"/>
  <c r="O14" i="1" s="1"/>
  <c r="L14" i="1"/>
  <c r="M14" i="1" s="1"/>
  <c r="I14" i="1"/>
  <c r="H14" i="1"/>
  <c r="J14" i="1" s="1"/>
  <c r="K14" i="1" s="1"/>
  <c r="F14" i="1"/>
  <c r="G14" i="1" s="1"/>
  <c r="D14" i="1"/>
  <c r="E14" i="1" s="1"/>
  <c r="C14" i="1"/>
  <c r="B14" i="1"/>
  <c r="N13" i="1"/>
  <c r="O13" i="1" s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J12" i="1"/>
  <c r="K12" i="1" s="1"/>
  <c r="I12" i="1"/>
  <c r="H12" i="1"/>
  <c r="F12" i="1"/>
  <c r="G12" i="1" s="1"/>
  <c r="D12" i="1"/>
  <c r="E12" i="1" s="1"/>
  <c r="C12" i="1"/>
  <c r="B12" i="1"/>
  <c r="J11" i="1"/>
  <c r="K11" i="1" s="1"/>
  <c r="I11" i="1"/>
  <c r="H11" i="1"/>
  <c r="F11" i="1"/>
  <c r="G11" i="1" s="1"/>
  <c r="D11" i="1"/>
  <c r="E11" i="1" s="1"/>
  <c r="C11" i="1"/>
  <c r="B11" i="1"/>
  <c r="L10" i="1"/>
  <c r="M10" i="1" s="1"/>
  <c r="I10" i="1"/>
  <c r="H10" i="1"/>
  <c r="J10" i="1" s="1"/>
  <c r="F10" i="1"/>
  <c r="G10" i="1" s="1"/>
  <c r="D10" i="1"/>
  <c r="E10" i="1" s="1"/>
  <c r="C10" i="1"/>
  <c r="B10" i="1"/>
  <c r="B9" i="1" s="1"/>
  <c r="I9" i="1"/>
  <c r="H9" i="1"/>
  <c r="H8" i="1" s="1"/>
  <c r="H40" i="1" s="1"/>
  <c r="H41" i="1" s="1"/>
  <c r="C9" i="1"/>
  <c r="C8" i="1" s="1"/>
  <c r="C40" i="1" s="1"/>
  <c r="I8" i="1"/>
  <c r="I40" i="1" s="1"/>
  <c r="I41" i="1" s="1"/>
  <c r="B4" i="1"/>
  <c r="B8" i="1" l="1"/>
  <c r="B40" i="1" s="1"/>
  <c r="B41" i="1" s="1"/>
  <c r="K10" i="1"/>
  <c r="J9" i="1"/>
  <c r="C41" i="1"/>
  <c r="N11" i="1"/>
  <c r="O11" i="1" s="1"/>
  <c r="L12" i="1"/>
  <c r="M12" i="1" s="1"/>
  <c r="N15" i="1"/>
  <c r="O15" i="1" s="1"/>
  <c r="L16" i="1"/>
  <c r="M16" i="1" s="1"/>
  <c r="D17" i="1"/>
  <c r="E17" i="1" s="1"/>
  <c r="N19" i="1"/>
  <c r="O19" i="1" s="1"/>
  <c r="F20" i="1"/>
  <c r="G20" i="1" s="1"/>
  <c r="J21" i="1"/>
  <c r="N23" i="1"/>
  <c r="O23" i="1" s="1"/>
  <c r="L24" i="1"/>
  <c r="M24" i="1" s="1"/>
  <c r="L28" i="1"/>
  <c r="N10" i="1"/>
  <c r="F9" i="1"/>
  <c r="F17" i="1"/>
  <c r="G17" i="1" s="1"/>
  <c r="L17" i="1"/>
  <c r="M17" i="1" s="1"/>
  <c r="J18" i="1"/>
  <c r="N28" i="1"/>
  <c r="N21" i="1"/>
  <c r="L22" i="1"/>
  <c r="M22" i="1" s="1"/>
  <c r="N25" i="1"/>
  <c r="O25" i="1" s="1"/>
  <c r="L26" i="1"/>
  <c r="M26" i="1" s="1"/>
  <c r="D27" i="1"/>
  <c r="E27" i="1" s="1"/>
  <c r="D9" i="1"/>
  <c r="L11" i="1"/>
  <c r="M11" i="1" s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N38" i="1"/>
  <c r="O38" i="1" s="1"/>
  <c r="L39" i="1"/>
  <c r="M39" i="1" s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J39" i="1"/>
  <c r="K39" i="1" s="1"/>
  <c r="O28" i="1" l="1"/>
  <c r="N27" i="1"/>
  <c r="O27" i="1" s="1"/>
  <c r="L9" i="1"/>
  <c r="D8" i="1"/>
  <c r="E9" i="1"/>
  <c r="K18" i="1"/>
  <c r="J17" i="1"/>
  <c r="K17" i="1" s="1"/>
  <c r="G9" i="1"/>
  <c r="F8" i="1"/>
  <c r="K38" i="1"/>
  <c r="J27" i="1"/>
  <c r="K27" i="1" s="1"/>
  <c r="O21" i="1"/>
  <c r="N20" i="1"/>
  <c r="O20" i="1" s="1"/>
  <c r="O10" i="1"/>
  <c r="N9" i="1"/>
  <c r="K21" i="1"/>
  <c r="J20" i="1"/>
  <c r="K20" i="1" s="1"/>
  <c r="N17" i="1"/>
  <c r="O17" i="1" s="1"/>
  <c r="M28" i="1"/>
  <c r="L27" i="1"/>
  <c r="M27" i="1" s="1"/>
  <c r="L20" i="1"/>
  <c r="M20" i="1" s="1"/>
  <c r="K9" i="1"/>
  <c r="D40" i="1" l="1"/>
  <c r="E8" i="1"/>
  <c r="F40" i="1"/>
  <c r="G8" i="1"/>
  <c r="J8" i="1"/>
  <c r="O9" i="1"/>
  <c r="N8" i="1"/>
  <c r="M9" i="1"/>
  <c r="L8" i="1"/>
  <c r="L40" i="1" l="1"/>
  <c r="M8" i="1"/>
  <c r="J40" i="1"/>
  <c r="K8" i="1"/>
  <c r="E40" i="1"/>
  <c r="E41" i="1"/>
  <c r="D41" i="1"/>
  <c r="N40" i="1"/>
  <c r="O8" i="1"/>
  <c r="G41" i="1"/>
  <c r="F41" i="1"/>
  <c r="G40" i="1"/>
  <c r="O41" i="1" l="1"/>
  <c r="O40" i="1"/>
  <c r="M40" i="1"/>
  <c r="M41" i="1"/>
  <c r="L41" i="1"/>
  <c r="K41" i="1"/>
  <c r="K40" i="1"/>
  <c r="J41" i="1"/>
  <c r="N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<sst xmlns="http://schemas.openxmlformats.org/spreadsheetml/2006/main" count="51" uniqueCount="51">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</sst>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FEBRERO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52900000000</v>
          </cell>
          <cell r="E5">
            <v>7224541435</v>
          </cell>
          <cell r="F5">
            <v>6778325040</v>
          </cell>
          <cell r="G5">
            <v>6776178079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12123000000</v>
          </cell>
          <cell r="E6">
            <v>1269461842</v>
          </cell>
          <cell r="F6">
            <v>1269461842</v>
          </cell>
          <cell r="G6">
            <v>1269461842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54386768</v>
          </cell>
          <cell r="F7">
            <v>54386768</v>
          </cell>
          <cell r="G7">
            <v>54386768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1383415611</v>
          </cell>
          <cell r="F8">
            <v>1383415611</v>
          </cell>
          <cell r="G8">
            <v>1382504140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77202508</v>
          </cell>
          <cell r="F10">
            <v>77202508</v>
          </cell>
          <cell r="G10">
            <v>77202508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23228790</v>
          </cell>
          <cell r="G11">
            <v>23228790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3970629521</v>
          </cell>
          <cell r="F12">
            <v>3970629521</v>
          </cell>
          <cell r="G12">
            <v>3969394031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9999621367.3400002</v>
          </cell>
          <cell r="E13">
            <v>9473734409.7700005</v>
          </cell>
          <cell r="F13">
            <v>4422550766</v>
          </cell>
          <cell r="G13">
            <v>4414737529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9999621367.3400002</v>
          </cell>
          <cell r="E14">
            <v>9473734409.7700005</v>
          </cell>
          <cell r="F14">
            <v>4422550766</v>
          </cell>
          <cell r="G14">
            <v>4414737529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1282498692</v>
          </cell>
          <cell r="E16">
            <v>323010265.34000003</v>
          </cell>
          <cell r="F16">
            <v>321064569.34000003</v>
          </cell>
          <cell r="G16">
            <v>321064569.34000003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109389315</v>
          </cell>
          <cell r="F17">
            <v>109389315</v>
          </cell>
          <cell r="G17">
            <v>109389315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404795000</v>
          </cell>
          <cell r="E20">
            <v>46345177.340000004</v>
          </cell>
          <cell r="F20">
            <v>46345177.340000004</v>
          </cell>
          <cell r="G20">
            <v>46345177.340000004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251703692</v>
          </cell>
          <cell r="E22">
            <v>167275773</v>
          </cell>
          <cell r="F22">
            <v>165330077</v>
          </cell>
          <cell r="G22">
            <v>165330077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68794175871.040009</v>
          </cell>
          <cell r="E24">
            <v>62653520423.040001</v>
          </cell>
          <cell r="F24">
            <v>3513388432</v>
          </cell>
          <cell r="G24">
            <v>3479294927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44580260942.5</v>
          </cell>
          <cell r="E25">
            <v>39287195403.5</v>
          </cell>
          <cell r="F25">
            <v>2459490868</v>
          </cell>
          <cell r="G25">
            <v>2425397363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3132688192</v>
          </cell>
          <cell r="E26">
            <v>1867273884</v>
          </cell>
          <cell r="F26">
            <v>200050396</v>
          </cell>
          <cell r="G26">
            <v>200050396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7584608333</v>
          </cell>
          <cell r="E27">
            <v>7323933931</v>
          </cell>
          <cell r="F27">
            <v>399878962</v>
          </cell>
          <cell r="G27">
            <v>399878962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17467356914.5</v>
          </cell>
          <cell r="E28">
            <v>14448512352.5</v>
          </cell>
          <cell r="F28">
            <v>1186073446</v>
          </cell>
          <cell r="G28">
            <v>1153808204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727824000</v>
          </cell>
          <cell r="E29">
            <v>638832500</v>
          </cell>
          <cell r="F29">
            <v>24927500</v>
          </cell>
          <cell r="G29">
            <v>24927500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4261814297</v>
          </cell>
          <cell r="E30">
            <v>4067865441</v>
          </cell>
          <cell r="F30">
            <v>190477848.61000001</v>
          </cell>
          <cell r="G30">
            <v>190070985.61000001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4098522206</v>
          </cell>
          <cell r="E31">
            <v>4079456139</v>
          </cell>
          <cell r="F31">
            <v>207371616.38999999</v>
          </cell>
          <cell r="G31">
            <v>205950216.38999999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1399720000</v>
          </cell>
          <cell r="E32">
            <v>1375340160</v>
          </cell>
          <cell r="F32">
            <v>58274799</v>
          </cell>
          <cell r="G32">
            <v>58274799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5907727000</v>
          </cell>
          <cell r="E33">
            <v>5485980996</v>
          </cell>
          <cell r="F33">
            <v>192436300</v>
          </cell>
          <cell r="G33">
            <v>192436300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24213914928.540001</v>
          </cell>
          <cell r="E34">
            <v>23366325019.540001</v>
          </cell>
          <cell r="F34">
            <v>1053897564</v>
          </cell>
          <cell r="G34">
            <v>1053897564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434074715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10844136180.540001</v>
          </cell>
          <cell r="E36">
            <v>10801928614.540001</v>
          </cell>
          <cell r="F36">
            <v>96778632</v>
          </cell>
          <cell r="G36">
            <v>96778632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12935704033</v>
          </cell>
          <cell r="E37">
            <v>12564396405</v>
          </cell>
          <cell r="F37">
            <v>957118932</v>
          </cell>
          <cell r="G37">
            <v>957118932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L39" sqref="L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FEBRERO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17021286110.110001</v>
      </c>
      <c r="E8" s="17">
        <f t="shared" ref="E8:E9" si="1">+D8/C8</f>
        <v>0.22992988692092292</v>
      </c>
      <c r="F8" s="16">
        <f t="shared" si="0"/>
        <v>11521940375.34</v>
      </c>
      <c r="G8" s="17">
        <f t="shared" ref="G8:G9" si="2">+F8/C8</f>
        <v>0.15564267179775534</v>
      </c>
      <c r="H8" s="16">
        <f t="shared" ref="H8:N8" si="3">H9+H17+H20</f>
        <v>64182120059.339996</v>
      </c>
      <c r="I8" s="16">
        <f t="shared" si="3"/>
        <v>11511980177.34</v>
      </c>
      <c r="J8" s="16">
        <f t="shared" si="3"/>
        <v>9846038428.6599998</v>
      </c>
      <c r="K8" s="17">
        <f t="shared" ref="K8:K9" si="4">+J8/C8</f>
        <v>0.13300396267801323</v>
      </c>
      <c r="L8" s="16">
        <f t="shared" si="3"/>
        <v>57006872377.889999</v>
      </c>
      <c r="M8" s="17">
        <f t="shared" ref="M8:M9" si="5">+L8/C8</f>
        <v>0.77007011307907702</v>
      </c>
      <c r="N8" s="16">
        <f t="shared" si="3"/>
        <v>62506218112.660004</v>
      </c>
      <c r="O8" s="17">
        <f t="shared" ref="O8:O9" si="6">+N8/C8</f>
        <v>0.84435732820224474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7224541435</v>
      </c>
      <c r="E9" s="21">
        <f t="shared" si="1"/>
        <v>0.13010239269815119</v>
      </c>
      <c r="F9" s="20">
        <f t="shared" si="7"/>
        <v>6778325040</v>
      </c>
      <c r="G9" s="21">
        <f t="shared" si="2"/>
        <v>0.1220667517965161</v>
      </c>
      <c r="H9" s="20">
        <f t="shared" ref="H9:N9" si="8">SUM(H10:H16)</f>
        <v>52900000000</v>
      </c>
      <c r="I9" s="20">
        <f t="shared" si="8"/>
        <v>6776178079</v>
      </c>
      <c r="J9" s="20">
        <f t="shared" si="8"/>
        <v>2629658488</v>
      </c>
      <c r="K9" s="21">
        <f t="shared" si="4"/>
        <v>4.7355927617820141E-2</v>
      </c>
      <c r="L9" s="20">
        <f t="shared" si="8"/>
        <v>48305117053</v>
      </c>
      <c r="M9" s="21">
        <f t="shared" si="5"/>
        <v>0.86989760730184884</v>
      </c>
      <c r="N9" s="20">
        <f t="shared" si="8"/>
        <v>48751333448</v>
      </c>
      <c r="O9" s="21">
        <f t="shared" si="6"/>
        <v>0.87793324820348384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3970629521</v>
      </c>
      <c r="E10" s="25">
        <f>+D10/C10</f>
        <v>0.25024450248944352</v>
      </c>
      <c r="F10" s="23">
        <f>VLOOKUP(A10,'[1]TD-EPA'!$A$5:$H$36,6,0)</f>
        <v>3970629521</v>
      </c>
      <c r="G10" s="25">
        <f>+F10/C10</f>
        <v>0.25024450248944352</v>
      </c>
      <c r="H10" s="23">
        <f>VLOOKUP(A10,'[1]TD-EPA'!$A$5:$H$36,4,0)</f>
        <v>15867000000</v>
      </c>
      <c r="I10" s="23">
        <f>VLOOKUP(A10,'[1]TD-EPA'!$A$5:$H$36,7,0)</f>
        <v>3969394031</v>
      </c>
      <c r="J10" s="23">
        <f>+C10-H10</f>
        <v>0</v>
      </c>
      <c r="K10" s="25">
        <f>+J10/C10</f>
        <v>0</v>
      </c>
      <c r="L10" s="23">
        <f>+C10-D10</f>
        <v>11896370479</v>
      </c>
      <c r="M10" s="25">
        <f>+L10/C10</f>
        <v>0.74975549751055648</v>
      </c>
      <c r="N10" s="23">
        <f>+C10-F10</f>
        <v>11896370479</v>
      </c>
      <c r="O10" s="25">
        <f>+N10/C10</f>
        <v>0.74975549751055648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77202508</v>
      </c>
      <c r="E11" s="25">
        <f t="shared" ref="E11:E40" si="9">D11/C11</f>
        <v>7.7357222444889781E-2</v>
      </c>
      <c r="F11" s="23">
        <f>VLOOKUP(A11,'[1]TD-EPA'!$A$5:$H$36,6,0)</f>
        <v>77202508</v>
      </c>
      <c r="G11" s="25">
        <f t="shared" ref="G11:G40" si="10">+F11/C11</f>
        <v>7.7357222444889781E-2</v>
      </c>
      <c r="H11" s="23">
        <f>VLOOKUP(A11,'[1]TD-EPA'!$A$5:$H$36,4,0)</f>
        <v>998000000</v>
      </c>
      <c r="I11" s="23">
        <f>VLOOKUP(A11,'[1]TD-EPA'!$A$5:$H$36,7,0)</f>
        <v>77202508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920797492</v>
      </c>
      <c r="M11" s="25">
        <f>+L11/C11</f>
        <v>0.92264277755511026</v>
      </c>
      <c r="N11" s="23">
        <f t="shared" ref="N11:N39" si="14">+C11-F11</f>
        <v>920797492</v>
      </c>
      <c r="O11" s="25">
        <f t="shared" ref="O11:O40" si="15">+N11/C11</f>
        <v>0.92264277755511026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1383415611</v>
      </c>
      <c r="E12" s="25">
        <f t="shared" si="9"/>
        <v>5.9921843938147007E-2</v>
      </c>
      <c r="F12" s="23">
        <f>VLOOKUP(A12,'[1]TD-EPA'!$A$5:$H$36,6,0)</f>
        <v>1383415611</v>
      </c>
      <c r="G12" s="25">
        <f t="shared" si="10"/>
        <v>5.9921843938147007E-2</v>
      </c>
      <c r="H12" s="23">
        <f>VLOOKUP(A12,'[1]TD-EPA'!$A$5:$H$36,4,0)</f>
        <v>23087000000</v>
      </c>
      <c r="I12" s="23">
        <f>VLOOKUP(A12,'[1]TD-EPA'!$A$5:$H$36,7,0)</f>
        <v>1382504140</v>
      </c>
      <c r="J12" s="23">
        <f t="shared" si="11"/>
        <v>0</v>
      </c>
      <c r="K12" s="25">
        <f t="shared" si="12"/>
        <v>0</v>
      </c>
      <c r="L12" s="23">
        <f t="shared" si="13"/>
        <v>21703584389</v>
      </c>
      <c r="M12" s="25">
        <f t="shared" ref="M12:M40" si="16">+L12/C12</f>
        <v>0.94007815606185297</v>
      </c>
      <c r="N12" s="23">
        <f t="shared" si="14"/>
        <v>21703584389</v>
      </c>
      <c r="O12" s="25">
        <f t="shared" si="15"/>
        <v>0.94007815606185297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54386768</v>
      </c>
      <c r="E13" s="25">
        <f t="shared" si="9"/>
        <v>0.15450786363636362</v>
      </c>
      <c r="F13" s="23">
        <f>VLOOKUP(A13,'[1]TD-EPA'!$A$5:$H$36,6,0)</f>
        <v>54386768</v>
      </c>
      <c r="G13" s="25">
        <f t="shared" si="10"/>
        <v>0.15450786363636362</v>
      </c>
      <c r="H13" s="23">
        <f>VLOOKUP(A13,'[1]TD-EPA'!$A$5:$H$36,4,0)</f>
        <v>352000000</v>
      </c>
      <c r="I13" s="23">
        <f>VLOOKUP(A13,'[1]TD-EPA'!$A$5:$H$36,7,0)</f>
        <v>54386768</v>
      </c>
      <c r="J13" s="23">
        <f t="shared" si="11"/>
        <v>0</v>
      </c>
      <c r="K13" s="25">
        <f t="shared" si="12"/>
        <v>0</v>
      </c>
      <c r="L13" s="23">
        <f t="shared" si="13"/>
        <v>297613232</v>
      </c>
      <c r="M13" s="25">
        <f t="shared" si="16"/>
        <v>0.8454921363636364</v>
      </c>
      <c r="N13" s="23">
        <f t="shared" si="14"/>
        <v>297613232</v>
      </c>
      <c r="O13" s="25">
        <f t="shared" si="15"/>
        <v>0.8454921363636364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23228790</v>
      </c>
      <c r="G15" s="25">
        <f t="shared" si="10"/>
        <v>4.8595794979079496E-2</v>
      </c>
      <c r="H15" s="23">
        <f>VLOOKUP(A15,'[1]TD-EPA'!$A$5:$H$36,4,0)</f>
        <v>473000000</v>
      </c>
      <c r="I15" s="23">
        <f>VLOOKUP(A15,'[1]TD-EPA'!$A$5:$H$36,7,0)</f>
        <v>23228790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454771210</v>
      </c>
      <c r="O15" s="25">
        <f t="shared" si="15"/>
        <v>0.95140420502092049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1269461842</v>
      </c>
      <c r="E16" s="25">
        <f t="shared" si="9"/>
        <v>0.10471515647941929</v>
      </c>
      <c r="F16" s="23">
        <f>VLOOKUP(A16,'[1]TD-EPA'!$A$5:$H$36,6,0)</f>
        <v>1269461842</v>
      </c>
      <c r="G16" s="25">
        <f t="shared" si="10"/>
        <v>0.10471515647941929</v>
      </c>
      <c r="H16" s="23">
        <f>VLOOKUP(A16,'[1]TD-EPA'!$A$5:$H$36,4,0)</f>
        <v>12123000000</v>
      </c>
      <c r="I16" s="23">
        <f>VLOOKUP(A16,'[1]TD-EPA'!$A$5:$H$36,7,0)</f>
        <v>1269461842</v>
      </c>
      <c r="J16" s="23">
        <f t="shared" si="11"/>
        <v>0</v>
      </c>
      <c r="K16" s="25">
        <f t="shared" si="12"/>
        <v>0</v>
      </c>
      <c r="L16" s="23">
        <f t="shared" si="13"/>
        <v>10853538158</v>
      </c>
      <c r="M16" s="25">
        <f t="shared" si="16"/>
        <v>0.89528484352058069</v>
      </c>
      <c r="N16" s="23">
        <f t="shared" si="14"/>
        <v>10853538158</v>
      </c>
      <c r="O16" s="25">
        <f t="shared" si="15"/>
        <v>0.89528484352058069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9473734409.7700005</v>
      </c>
      <c r="E17" s="21">
        <f t="shared" si="9"/>
        <v>0.7352244313197005</v>
      </c>
      <c r="F17" s="20">
        <f t="shared" si="17"/>
        <v>4422550766</v>
      </c>
      <c r="G17" s="21">
        <f t="shared" si="10"/>
        <v>0.34321918171588217</v>
      </c>
      <c r="H17" s="20">
        <f t="shared" ref="H17:N17" si="18">SUM(H18:H19)</f>
        <v>9999621367.3400002</v>
      </c>
      <c r="I17" s="20">
        <f t="shared" si="18"/>
        <v>4414737529</v>
      </c>
      <c r="J17" s="20">
        <f t="shared" si="18"/>
        <v>2885878632.6599998</v>
      </c>
      <c r="K17" s="21">
        <f t="shared" si="12"/>
        <v>0.22396326356447169</v>
      </c>
      <c r="L17" s="20">
        <f t="shared" si="18"/>
        <v>3411765590.2299995</v>
      </c>
      <c r="M17" s="21">
        <f t="shared" si="16"/>
        <v>0.2647755686802995</v>
      </c>
      <c r="N17" s="20">
        <f t="shared" si="18"/>
        <v>8462949234</v>
      </c>
      <c r="O17" s="21">
        <f t="shared" si="15"/>
        <v>0.65678081828411783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0</v>
      </c>
      <c r="E18" s="25">
        <f t="shared" si="9"/>
        <v>0</v>
      </c>
      <c r="F18" s="23">
        <f>VLOOKUP(A18,'[1]TD-EPA'!$A$5:$H$36,6,0)</f>
        <v>0</v>
      </c>
      <c r="G18" s="25">
        <f t="shared" si="10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11"/>
        <v>51500000</v>
      </c>
      <c r="K18" s="25">
        <f t="shared" si="12"/>
        <v>1</v>
      </c>
      <c r="L18" s="23">
        <f t="shared" si="13"/>
        <v>51500000</v>
      </c>
      <c r="M18" s="25">
        <f t="shared" si="16"/>
        <v>1</v>
      </c>
      <c r="N18" s="23">
        <f t="shared" si="14"/>
        <v>51500000</v>
      </c>
      <c r="O18" s="25">
        <f t="shared" si="15"/>
        <v>1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9473734409.7700005</v>
      </c>
      <c r="E19" s="25">
        <f t="shared" si="9"/>
        <v>0.73817472415225183</v>
      </c>
      <c r="F19" s="23">
        <f>VLOOKUP(A19,'[1]TD-EPA'!$A$5:$H$36,6,0)</f>
        <v>4422550766</v>
      </c>
      <c r="G19" s="25">
        <f t="shared" si="10"/>
        <v>0.34459644428860836</v>
      </c>
      <c r="H19" s="23">
        <f>VLOOKUP(A19,'[1]TD-EPA'!$A$5:$H$36,4,0)</f>
        <v>9999621367.3400002</v>
      </c>
      <c r="I19" s="23">
        <f>VLOOKUP(A19,'[1]TD-EPA'!$A$5:$H$36,7,0)</f>
        <v>4414737529</v>
      </c>
      <c r="J19" s="23">
        <f t="shared" si="11"/>
        <v>2834378632.6599998</v>
      </c>
      <c r="K19" s="25">
        <f t="shared" si="12"/>
        <v>0.22084919998909147</v>
      </c>
      <c r="L19" s="23">
        <f t="shared" si="13"/>
        <v>3360265590.2299995</v>
      </c>
      <c r="M19" s="25">
        <f t="shared" si="16"/>
        <v>0.26182527584774812</v>
      </c>
      <c r="N19" s="23">
        <f t="shared" si="14"/>
        <v>8411449234</v>
      </c>
      <c r="O19" s="25">
        <f t="shared" si="15"/>
        <v>0.65540355571139164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323010265.34000003</v>
      </c>
      <c r="E20" s="21">
        <f t="shared" si="9"/>
        <v>5.7546813707464818E-2</v>
      </c>
      <c r="F20" s="20">
        <f>SUM(F21:F26)</f>
        <v>321064569.34000003</v>
      </c>
      <c r="G20" s="21">
        <f t="shared" si="10"/>
        <v>5.7200172695528247E-2</v>
      </c>
      <c r="H20" s="20">
        <f>SUM(H21:H26)</f>
        <v>1282498692</v>
      </c>
      <c r="I20" s="20">
        <f>SUM(I21:I26)</f>
        <v>321064569.34000003</v>
      </c>
      <c r="J20" s="20">
        <f>SUM(J21:J26)</f>
        <v>4330501308</v>
      </c>
      <c r="K20" s="21">
        <f t="shared" si="12"/>
        <v>0.77151279315873866</v>
      </c>
      <c r="L20" s="20">
        <f>SUM(L21:L26)</f>
        <v>5289989734.6599998</v>
      </c>
      <c r="M20" s="21">
        <f t="shared" si="16"/>
        <v>0.94245318629253516</v>
      </c>
      <c r="N20" s="20">
        <f>SUM(N21:N26)</f>
        <v>5291935430.6599998</v>
      </c>
      <c r="O20" s="21">
        <f t="shared" si="15"/>
        <v>0.94279982730447176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0</v>
      </c>
      <c r="E23" s="25">
        <f t="shared" si="9"/>
        <v>0</v>
      </c>
      <c r="F23" s="23">
        <f>VLOOKUP(A23,'[1]TD-EPA'!$A$5:$H$36,6,0)</f>
        <v>0</v>
      </c>
      <c r="G23" s="25">
        <f t="shared" si="10"/>
        <v>0</v>
      </c>
      <c r="H23" s="23">
        <f>VLOOKUP(A23,'[1]TD-EPA'!$A$5:$H$36,4,0)</f>
        <v>0</v>
      </c>
      <c r="I23" s="23">
        <f>VLOOKUP(A23,'[1]TD-EPA'!$A$5:$H$36,7,0)</f>
        <v>0</v>
      </c>
      <c r="J23" s="23">
        <f t="shared" si="11"/>
        <v>182000000</v>
      </c>
      <c r="K23" s="25">
        <f t="shared" si="12"/>
        <v>1</v>
      </c>
      <c r="L23" s="23">
        <f t="shared" si="13"/>
        <v>182000000</v>
      </c>
      <c r="M23" s="25">
        <f t="shared" si="16"/>
        <v>1</v>
      </c>
      <c r="N23" s="23">
        <f t="shared" si="14"/>
        <v>182000000</v>
      </c>
      <c r="O23" s="25">
        <f t="shared" si="15"/>
        <v>1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46345177.340000004</v>
      </c>
      <c r="E24" s="25">
        <f t="shared" si="9"/>
        <v>0.11443253664197532</v>
      </c>
      <c r="F24" s="23">
        <f>VLOOKUP(A24,'[1]TD-EPA'!$A$5:$H$36,6,0)</f>
        <v>46345177.340000004</v>
      </c>
      <c r="G24" s="25">
        <f t="shared" si="10"/>
        <v>0.11443253664197532</v>
      </c>
      <c r="H24" s="23">
        <f>VLOOKUP(A24,'[1]TD-EPA'!$A$5:$H$36,4,0)</f>
        <v>404795000</v>
      </c>
      <c r="I24" s="23">
        <f>VLOOKUP(A24,'[1]TD-EPA'!$A$5:$H$36,7,0)</f>
        <v>46345177.340000004</v>
      </c>
      <c r="J24" s="23">
        <f t="shared" si="11"/>
        <v>205000</v>
      </c>
      <c r="K24" s="25">
        <f t="shared" si="12"/>
        <v>5.0617283950617285E-4</v>
      </c>
      <c r="L24" s="23">
        <f t="shared" si="13"/>
        <v>358654822.65999997</v>
      </c>
      <c r="M24" s="25">
        <f t="shared" si="16"/>
        <v>0.88556746335802461</v>
      </c>
      <c r="N24" s="23">
        <f t="shared" si="14"/>
        <v>358654822.65999997</v>
      </c>
      <c r="O24" s="25">
        <f t="shared" si="15"/>
        <v>0.88556746335802461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109389315</v>
      </c>
      <c r="E25" s="25">
        <f t="shared" si="9"/>
        <v>0.17474331469648563</v>
      </c>
      <c r="F25" s="23">
        <f>VLOOKUP(A25,'[1]TD-EPA'!$A$5:$H$36,6,0)</f>
        <v>109389315</v>
      </c>
      <c r="G25" s="25">
        <f t="shared" si="10"/>
        <v>0.17474331469648563</v>
      </c>
      <c r="H25" s="23">
        <f>VLOOKUP(A25,'[1]TD-EPA'!$A$5:$H$36,4,0)</f>
        <v>626000000</v>
      </c>
      <c r="I25" s="23">
        <f>VLOOKUP(A25,'[1]TD-EPA'!$A$5:$H$36,7,0)</f>
        <v>109389315</v>
      </c>
      <c r="J25" s="23">
        <f t="shared" si="11"/>
        <v>0</v>
      </c>
      <c r="K25" s="25">
        <f t="shared" si="12"/>
        <v>0</v>
      </c>
      <c r="L25" s="23">
        <f t="shared" si="13"/>
        <v>516610685</v>
      </c>
      <c r="M25" s="25">
        <f t="shared" si="16"/>
        <v>0.82525668530351437</v>
      </c>
      <c r="N25" s="23">
        <f t="shared" si="14"/>
        <v>516610685</v>
      </c>
      <c r="O25" s="25">
        <f t="shared" si="15"/>
        <v>0.82525668530351437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167275773</v>
      </c>
      <c r="E26" s="25">
        <f t="shared" si="9"/>
        <v>4.0600915776699026E-2</v>
      </c>
      <c r="F26" s="23">
        <f>VLOOKUP(A26,'[1]TD-EPA'!$A$5:$H$36,6,0)</f>
        <v>165330077</v>
      </c>
      <c r="G26" s="25">
        <f t="shared" si="10"/>
        <v>4.0128659466019415E-2</v>
      </c>
      <c r="H26" s="23">
        <f>VLOOKUP(A26,'[1]TD-EPA'!$A$5:$H$36,4,0)</f>
        <v>251703692</v>
      </c>
      <c r="I26" s="23">
        <f>VLOOKUP(A26,'[1]TD-EPA'!$A$5:$H$36,7,0)</f>
        <v>165330077</v>
      </c>
      <c r="J26" s="23">
        <f t="shared" si="11"/>
        <v>3868296308</v>
      </c>
      <c r="K26" s="25">
        <f t="shared" si="12"/>
        <v>0.93890687087378644</v>
      </c>
      <c r="L26" s="23">
        <f t="shared" si="13"/>
        <v>3952724227</v>
      </c>
      <c r="M26" s="25">
        <f t="shared" si="16"/>
        <v>0.959399084223301</v>
      </c>
      <c r="N26" s="23">
        <f t="shared" si="14"/>
        <v>3954669923</v>
      </c>
      <c r="O26" s="25">
        <f t="shared" si="15"/>
        <v>0.9598713405339806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62653520423.040001</v>
      </c>
      <c r="E27" s="17">
        <f t="shared" si="9"/>
        <v>0.59734406553496155</v>
      </c>
      <c r="F27" s="16">
        <f t="shared" si="19"/>
        <v>3513388432</v>
      </c>
      <c r="G27" s="17">
        <f t="shared" si="10"/>
        <v>3.3496948225795374E-2</v>
      </c>
      <c r="H27" s="16">
        <f>SUM(H28:H38)</f>
        <v>68794175871.040009</v>
      </c>
      <c r="I27" s="16" t="e">
        <f t="shared" ref="I27:N27" si="20">SUM(I28:I38)</f>
        <v>#N/A</v>
      </c>
      <c r="J27" s="16">
        <f t="shared" si="20"/>
        <v>36092645707.959999</v>
      </c>
      <c r="K27" s="17">
        <f t="shared" si="12"/>
        <v>0.34411039599264887</v>
      </c>
      <c r="L27" s="16">
        <f t="shared" si="20"/>
        <v>42233301155.959999</v>
      </c>
      <c r="M27" s="17">
        <f t="shared" si="16"/>
        <v>0.40265593446503839</v>
      </c>
      <c r="N27" s="16">
        <f t="shared" si="20"/>
        <v>101373433147</v>
      </c>
      <c r="O27" s="17">
        <f t="shared" si="15"/>
        <v>0.96650305177420459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0</v>
      </c>
      <c r="E28" s="25">
        <f t="shared" si="9"/>
        <v>0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434074715</v>
      </c>
      <c r="I28" s="23">
        <f>VLOOKUP(A28,'[1]TD-EPA'!$A$5:$H$36,7,0)</f>
        <v>0</v>
      </c>
      <c r="J28" s="23">
        <f t="shared" si="11"/>
        <v>126853748</v>
      </c>
      <c r="K28" s="25">
        <f t="shared" si="12"/>
        <v>0.22614960082708443</v>
      </c>
      <c r="L28" s="23">
        <f t="shared" si="13"/>
        <v>560928463</v>
      </c>
      <c r="M28" s="25">
        <f t="shared" si="16"/>
        <v>1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1375340160</v>
      </c>
      <c r="E29" s="25">
        <f t="shared" si="9"/>
        <v>0.98238582857142853</v>
      </c>
      <c r="F29" s="23">
        <f>VLOOKUP(A29,'[1]TD-EPA'!$A$5:$H$38,6,0)</f>
        <v>58274799</v>
      </c>
      <c r="G29" s="25">
        <f t="shared" si="10"/>
        <v>4.162485642857143E-2</v>
      </c>
      <c r="H29" s="23">
        <f>VLOOKUP(A29,'[1]TD-EPA'!$A$5:$H$38,4,0)</f>
        <v>1399720000</v>
      </c>
      <c r="I29" s="23">
        <f>VLOOKUP(A29,'[1]TD-EPA'!$A$5:$H$36,7,0)</f>
        <v>58274799</v>
      </c>
      <c r="J29" s="23">
        <f t="shared" si="11"/>
        <v>280000</v>
      </c>
      <c r="K29" s="25">
        <f t="shared" si="12"/>
        <v>2.0000000000000001E-4</v>
      </c>
      <c r="L29" s="23">
        <f t="shared" si="13"/>
        <v>24659840</v>
      </c>
      <c r="M29" s="25">
        <f t="shared" si="16"/>
        <v>1.761417142857143E-2</v>
      </c>
      <c r="N29" s="23">
        <f t="shared" si="14"/>
        <v>1341725201</v>
      </c>
      <c r="O29" s="25">
        <f t="shared" si="15"/>
        <v>0.95837514357142861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4079456139</v>
      </c>
      <c r="E30" s="25">
        <f t="shared" si="9"/>
        <v>0.67956748965429459</v>
      </c>
      <c r="F30" s="23">
        <f>VLOOKUP(A30,'[1]TD-EPA'!$A$5:$H$38,6,0)</f>
        <v>207371616.38999999</v>
      </c>
      <c r="G30" s="25">
        <f t="shared" si="10"/>
        <v>3.4544557895467461E-2</v>
      </c>
      <c r="H30" s="23">
        <f>VLOOKUP(A30,'[1]TD-EPA'!$A$5:$H$38,4,0)</f>
        <v>4098522206</v>
      </c>
      <c r="I30" s="23">
        <f>VLOOKUP(A30,'[1]TD-EPA'!$A$5:$H$36,7,0)</f>
        <v>205950216.38999999</v>
      </c>
      <c r="J30" s="23">
        <f t="shared" si="11"/>
        <v>1904496186</v>
      </c>
      <c r="K30" s="25">
        <f t="shared" si="12"/>
        <v>0.31725643028814493</v>
      </c>
      <c r="L30" s="23">
        <f t="shared" si="13"/>
        <v>1923562253</v>
      </c>
      <c r="M30" s="25">
        <f t="shared" si="16"/>
        <v>0.32043251034570541</v>
      </c>
      <c r="N30" s="23">
        <f t="shared" si="14"/>
        <v>5795646775.6099997</v>
      </c>
      <c r="O30" s="25">
        <f t="shared" si="15"/>
        <v>0.96545544210453249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10801928614.540001</v>
      </c>
      <c r="E31" s="25">
        <f t="shared" si="9"/>
        <v>0.45107373187395938</v>
      </c>
      <c r="F31" s="23">
        <f>VLOOKUP(A31,'[1]TD-EPA'!$A$5:$H$38,6,0)</f>
        <v>96778632</v>
      </c>
      <c r="G31" s="25">
        <f t="shared" si="10"/>
        <v>4.0413430100931652E-3</v>
      </c>
      <c r="H31" s="23">
        <f>VLOOKUP(A31,'[1]TD-EPA'!$A$5:$H$38,4,0)</f>
        <v>10844136180.540001</v>
      </c>
      <c r="I31" s="23">
        <f>VLOOKUP(A31,'[1]TD-EPA'!$A$5:$H$36,7,0)</f>
        <v>96778632</v>
      </c>
      <c r="J31" s="23">
        <f t="shared" si="11"/>
        <v>13103010042.459999</v>
      </c>
      <c r="K31" s="25">
        <f t="shared" si="12"/>
        <v>0.54716373802717388</v>
      </c>
      <c r="L31" s="23">
        <f t="shared" si="13"/>
        <v>13145217608.459999</v>
      </c>
      <c r="M31" s="25">
        <f t="shared" si="16"/>
        <v>0.54892626812604062</v>
      </c>
      <c r="N31" s="23">
        <f t="shared" si="14"/>
        <v>23850367591</v>
      </c>
      <c r="O31" s="25">
        <f t="shared" si="15"/>
        <v>0.99595865698990682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5485980996</v>
      </c>
      <c r="E32" s="25">
        <f t="shared" si="9"/>
        <v>0.87036994636014553</v>
      </c>
      <c r="F32" s="23">
        <f>VLOOKUP(A32,'[1]TD-EPA'!$A$5:$H$38,6,0)</f>
        <v>192436300</v>
      </c>
      <c r="G32" s="25">
        <f t="shared" si="10"/>
        <v>3.0530687625580116E-2</v>
      </c>
      <c r="H32" s="23">
        <f>VLOOKUP(A32,'[1]TD-EPA'!$A$5:$H$38,4,0)</f>
        <v>5907727000</v>
      </c>
      <c r="I32" s="23">
        <f>VLOOKUP(A32,'[1]TD-EPA'!$A$5:$H$36,7,0)</f>
        <v>192436300</v>
      </c>
      <c r="J32" s="23">
        <f t="shared" si="11"/>
        <v>395318066</v>
      </c>
      <c r="K32" s="25">
        <f t="shared" si="12"/>
        <v>6.271858472541024E-2</v>
      </c>
      <c r="L32" s="23">
        <f t="shared" si="13"/>
        <v>817064070</v>
      </c>
      <c r="M32" s="25">
        <f t="shared" si="16"/>
        <v>0.12963005363985447</v>
      </c>
      <c r="N32" s="23">
        <f t="shared" si="14"/>
        <v>6110608766</v>
      </c>
      <c r="O32" s="25">
        <f t="shared" si="15"/>
        <v>0.96946931237441991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4067865441</v>
      </c>
      <c r="E33" s="25">
        <f t="shared" si="9"/>
        <v>0.92386064943438162</v>
      </c>
      <c r="F33" s="23">
        <f>VLOOKUP(A33,'[1]TD-EPA'!$A$5:$H$38,6,0)</f>
        <v>190477848.61000001</v>
      </c>
      <c r="G33" s="25">
        <f t="shared" si="10"/>
        <v>4.3259786114370258E-2</v>
      </c>
      <c r="H33" s="23">
        <f>VLOOKUP(A33,'[1]TD-EPA'!$A$5:$H$38,4,0)</f>
        <v>4261814297</v>
      </c>
      <c r="I33" s="23">
        <f>VLOOKUP(A33,'[1]TD-EPA'!$A$5:$H$36,7,0)</f>
        <v>190070985.61000001</v>
      </c>
      <c r="J33" s="23">
        <f t="shared" si="11"/>
        <v>141301523</v>
      </c>
      <c r="K33" s="25">
        <f t="shared" si="12"/>
        <v>3.2091257367833671E-2</v>
      </c>
      <c r="L33" s="23">
        <f t="shared" si="13"/>
        <v>335250379</v>
      </c>
      <c r="M33" s="25">
        <f t="shared" si="16"/>
        <v>7.6139350565618324E-2</v>
      </c>
      <c r="N33" s="23">
        <f t="shared" si="14"/>
        <v>4212637971.3899999</v>
      </c>
      <c r="O33" s="25">
        <f t="shared" si="15"/>
        <v>0.95674021388562969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7323933931</v>
      </c>
      <c r="E34" s="25">
        <f t="shared" si="9"/>
        <v>0.95577151506061975</v>
      </c>
      <c r="F34" s="23">
        <f>VLOOKUP(A34,'[1]TD-EPA'!$A$5:$H$38,6,0)</f>
        <v>399878962</v>
      </c>
      <c r="G34" s="25">
        <f t="shared" si="10"/>
        <v>5.2184102826747354E-2</v>
      </c>
      <c r="H34" s="23">
        <f>VLOOKUP(A34,'[1]TD-EPA'!$A$5:$H$38,4,0)</f>
        <v>7584608333</v>
      </c>
      <c r="I34" s="23">
        <f>VLOOKUP(A34,'[1]TD-EPA'!$A$5:$H$36,7,0)</f>
        <v>399878962</v>
      </c>
      <c r="J34" s="23">
        <f t="shared" si="11"/>
        <v>78241852</v>
      </c>
      <c r="K34" s="25">
        <f t="shared" si="12"/>
        <v>1.021054178419906E-2</v>
      </c>
      <c r="L34" s="23">
        <f t="shared" si="13"/>
        <v>338916254</v>
      </c>
      <c r="M34" s="25">
        <f t="shared" si="16"/>
        <v>4.4228484939380294E-2</v>
      </c>
      <c r="N34" s="23">
        <f t="shared" si="14"/>
        <v>7262971223</v>
      </c>
      <c r="O34" s="25">
        <f t="shared" si="15"/>
        <v>0.94781589717325265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14448512352.5</v>
      </c>
      <c r="E35" s="25">
        <f t="shared" si="9"/>
        <v>0.55028000707336255</v>
      </c>
      <c r="F35" s="23">
        <f>VLOOKUP(A35,'[1]TD-EPA'!$A$5:$H$38,6,0)</f>
        <v>1186073446</v>
      </c>
      <c r="G35" s="25">
        <f t="shared" si="10"/>
        <v>4.5172297903837602E-2</v>
      </c>
      <c r="H35" s="23">
        <f>VLOOKUP(A35,'[1]TD-EPA'!$A$5:$H$38,4,0)</f>
        <v>17467356914.5</v>
      </c>
      <c r="I35" s="23">
        <f>VLOOKUP(A35,'[1]TD-EPA'!$A$5:$H$36,7,0)</f>
        <v>1153808204</v>
      </c>
      <c r="J35" s="23">
        <f t="shared" si="11"/>
        <v>8789298182.5</v>
      </c>
      <c r="K35" s="25">
        <f t="shared" si="12"/>
        <v>0.33474553975095772</v>
      </c>
      <c r="L35" s="23">
        <f t="shared" si="13"/>
        <v>11808142744.5</v>
      </c>
      <c r="M35" s="25">
        <f t="shared" si="16"/>
        <v>0.4497199929266375</v>
      </c>
      <c r="N35" s="23">
        <f t="shared" si="14"/>
        <v>25070581651</v>
      </c>
      <c r="O35" s="25">
        <f t="shared" si="15"/>
        <v>0.95482770209616241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1867273884</v>
      </c>
      <c r="E36" s="25">
        <f t="shared" si="9"/>
        <v>0.58082979316023975</v>
      </c>
      <c r="F36" s="23">
        <f>VLOOKUP(A36,'[1]TD-EPA'!$A$5:$H$38,6,0)</f>
        <v>200050396</v>
      </c>
      <c r="G36" s="25">
        <f t="shared" si="10"/>
        <v>6.2227202514820827E-2</v>
      </c>
      <c r="H36" s="23">
        <f>VLOOKUP(A36,'[1]TD-EPA'!$A$5:$H$38,4,0)</f>
        <v>3132688192</v>
      </c>
      <c r="I36" s="23">
        <f>VLOOKUP(A36,'[1]TD-EPA'!$A$5:$H$36,7,0)</f>
        <v>200050396</v>
      </c>
      <c r="J36" s="23">
        <f t="shared" si="11"/>
        <v>82150141</v>
      </c>
      <c r="K36" s="25">
        <f t="shared" si="12"/>
        <v>2.555342835026473E-2</v>
      </c>
      <c r="L36" s="23">
        <f t="shared" si="13"/>
        <v>1347564449</v>
      </c>
      <c r="M36" s="25">
        <f t="shared" si="16"/>
        <v>0.41917020683976025</v>
      </c>
      <c r="N36" s="23">
        <f t="shared" si="14"/>
        <v>3014787937</v>
      </c>
      <c r="O36" s="25">
        <f t="shared" si="15"/>
        <v>0.93777279748517917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638832500</v>
      </c>
      <c r="E37" s="25">
        <f t="shared" si="9"/>
        <v>0.76486367728896676</v>
      </c>
      <c r="F37" s="23">
        <f>VLOOKUP(A37,'[1]TD-EPA'!$A$5:$H$38,6,0)</f>
        <v>24927500</v>
      </c>
      <c r="G37" s="25">
        <f t="shared" si="10"/>
        <v>2.9845287012825301E-2</v>
      </c>
      <c r="H37" s="23">
        <f>VLOOKUP(A37,'[1]TD-EPA'!$A$5:$H$38,4,0)</f>
        <v>727824000</v>
      </c>
      <c r="I37" s="23">
        <f>VLOOKUP(A37,'[1]TD-EPA'!$A$5:$H$36,7,0)</f>
        <v>24927500</v>
      </c>
      <c r="J37" s="23">
        <f t="shared" si="11"/>
        <v>107400000</v>
      </c>
      <c r="K37" s="25">
        <f t="shared" si="12"/>
        <v>0.12858825895807591</v>
      </c>
      <c r="L37" s="23">
        <f t="shared" si="13"/>
        <v>196391500</v>
      </c>
      <c r="M37" s="25">
        <f t="shared" si="16"/>
        <v>0.23513632271103321</v>
      </c>
      <c r="N37" s="23">
        <f t="shared" si="14"/>
        <v>810296500</v>
      </c>
      <c r="O37" s="25">
        <f t="shared" si="15"/>
        <v>0.97015471298717471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12564396405</v>
      </c>
      <c r="E38" s="25">
        <f t="shared" si="9"/>
        <v>0.51705334999999997</v>
      </c>
      <c r="F38" s="23">
        <f>VLOOKUP(A38,'[1]TD-EPA'!$A$5:$H$38,6,0)</f>
        <v>957118932</v>
      </c>
      <c r="G38" s="25">
        <f t="shared" si="10"/>
        <v>3.938761037037037E-2</v>
      </c>
      <c r="H38" s="23">
        <f>VLOOKUP(A38,'[1]TD-EPA'!$A$5:$H$38,4,0)</f>
        <v>12935704033</v>
      </c>
      <c r="I38" s="23" t="e">
        <f>VLOOKUP(A38,'[1]TD-EPA'!$A$5:$H$36,7,0)</f>
        <v>#N/A</v>
      </c>
      <c r="J38" s="23">
        <f t="shared" si="11"/>
        <v>11364295967</v>
      </c>
      <c r="K38" s="25">
        <f t="shared" si="12"/>
        <v>0.46766650069958848</v>
      </c>
      <c r="L38" s="23">
        <f t="shared" si="13"/>
        <v>11735603595</v>
      </c>
      <c r="M38" s="25">
        <f t="shared" si="16"/>
        <v>0.48294664999999998</v>
      </c>
      <c r="N38" s="23">
        <f t="shared" si="14"/>
        <v>23342881068</v>
      </c>
      <c r="O38" s="25">
        <f t="shared" si="15"/>
        <v>0.96061238962962958</v>
      </c>
    </row>
    <row r="39" spans="1:15" ht="57" x14ac:dyDescent="0.25">
      <c r="A39" s="22" t="s">
        <v>49</v>
      </c>
      <c r="B39" s="23">
        <f>VLOOKUP(A39,'[1]TD-EPA'!$A$5:$H$38,2,0)</f>
        <v>9000000000</v>
      </c>
      <c r="C39" s="24">
        <f>VLOOKUP(A39,'[1]TD-EPA'!$A$5:$H$38,3,0)</f>
        <v>9000000000</v>
      </c>
      <c r="D39" s="24">
        <f>VLOOKUP(A39,'[1]TD-EPA'!$A$5:$H$38,5,0)</f>
        <v>0</v>
      </c>
      <c r="E39" s="25">
        <f t="shared" si="9"/>
        <v>0</v>
      </c>
      <c r="F39" s="23">
        <f>VLOOKUP(A39,'[1]TD-EPA'!$A$5:$H$38,6,0)</f>
        <v>0</v>
      </c>
      <c r="G39" s="25">
        <f t="shared" si="10"/>
        <v>0</v>
      </c>
      <c r="H39" s="23">
        <f>VLOOKUP(A39,'[1]TD-EPA'!$A$5:$H$38,4,0)</f>
        <v>0</v>
      </c>
      <c r="I39" s="23" t="e">
        <f>VLOOKUP(A39,'[1]TD-EPA'!$A$5:$H$36,7,0)</f>
        <v>#N/A</v>
      </c>
      <c r="J39" s="23">
        <f t="shared" si="11"/>
        <v>9000000000</v>
      </c>
      <c r="K39" s="25">
        <f t="shared" si="12"/>
        <v>1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79674806533.149994</v>
      </c>
      <c r="E40" s="17">
        <f t="shared" si="9"/>
        <v>0.44532216644639488</v>
      </c>
      <c r="F40" s="27">
        <f>F8+F27</f>
        <v>15035328807.34</v>
      </c>
      <c r="G40" s="17">
        <f t="shared" si="10"/>
        <v>8.4036165119933379E-2</v>
      </c>
      <c r="H40" s="27">
        <f>H8+H27</f>
        <v>132976295930.38</v>
      </c>
      <c r="I40" s="27" t="e">
        <f>I8+I27</f>
        <v>#N/A</v>
      </c>
      <c r="J40" s="27">
        <f>J8+J27</f>
        <v>45938684136.619995</v>
      </c>
      <c r="K40" s="17">
        <f t="shared" si="12"/>
        <v>0.2567626484904556</v>
      </c>
      <c r="L40" s="27">
        <f>L8+L27</f>
        <v>99240173533.850006</v>
      </c>
      <c r="M40" s="17">
        <f t="shared" si="16"/>
        <v>0.55467783355360512</v>
      </c>
      <c r="N40" s="27">
        <f>N8+N27</f>
        <v>163879651259.66</v>
      </c>
      <c r="O40" s="17">
        <f t="shared" si="15"/>
        <v>0.91596383488006661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26991091338.599991</v>
      </c>
      <c r="E41" s="31">
        <f>D40/C40</f>
        <v>0.44532216644639488</v>
      </c>
      <c r="F41" s="29">
        <f>F40-[2]REP_EPG034_EjecucionPresupuesta!X32</f>
        <v>10114078568.139999</v>
      </c>
      <c r="G41" s="31">
        <f>F40/C40</f>
        <v>8.4036165119933379E-2</v>
      </c>
      <c r="H41" s="29">
        <f>H40-[2]REP_EPG034_EjecucionPresupuesta!U32</f>
        <v>23964742496.300003</v>
      </c>
      <c r="I41" s="29" t="e">
        <f>I40-[2]REP_EPG034_EjecucionPresupuesta!Z32</f>
        <v>#N/A</v>
      </c>
      <c r="J41" s="29">
        <f>C40-(H40+J40)</f>
        <v>0</v>
      </c>
      <c r="K41" s="31">
        <f>J40/C40</f>
        <v>0.2567626484904556</v>
      </c>
      <c r="L41" s="29">
        <f>C40-(D40+L40)</f>
        <v>0</v>
      </c>
      <c r="M41" s="31">
        <f>L40/C40</f>
        <v>0.55467783355360512</v>
      </c>
      <c r="N41" s="29">
        <f>C40-(F40+N40)</f>
        <v>0</v>
      </c>
      <c r="O41" s="31">
        <f>N40/C40</f>
        <v>0.91596383488006661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2018-08-09T12:53:45Z</dcterms:created>
  <dcterms:modified xsi:type="dcterms:W3CDTF">2018-08-09T12:53:59Z</dcterms:modified>
</cp:coreProperties>
</file>