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D39" i="1"/>
  <c r="E39" i="1" s="1"/>
  <c r="C39" i="1"/>
  <c r="N39" i="1" s="1"/>
  <c r="O39" i="1" s="1"/>
  <c r="B39" i="1"/>
  <c r="J38" i="1"/>
  <c r="K38" i="1" s="1"/>
  <c r="I38" i="1"/>
  <c r="H38" i="1"/>
  <c r="F38" i="1"/>
  <c r="G38" i="1" s="1"/>
  <c r="D38" i="1"/>
  <c r="E38" i="1" s="1"/>
  <c r="C38" i="1"/>
  <c r="L38" i="1" s="1"/>
  <c r="M38" i="1" s="1"/>
  <c r="B38" i="1"/>
  <c r="I37" i="1"/>
  <c r="H37" i="1"/>
  <c r="J37" i="1" s="1"/>
  <c r="K37" i="1" s="1"/>
  <c r="F37" i="1"/>
  <c r="G37" i="1" s="1"/>
  <c r="D37" i="1"/>
  <c r="E37" i="1" s="1"/>
  <c r="C37" i="1"/>
  <c r="B37" i="1"/>
  <c r="J36" i="1"/>
  <c r="K36" i="1" s="1"/>
  <c r="I36" i="1"/>
  <c r="H36" i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J34" i="1"/>
  <c r="K34" i="1" s="1"/>
  <c r="I34" i="1"/>
  <c r="H34" i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J32" i="1"/>
  <c r="K32" i="1" s="1"/>
  <c r="I32" i="1"/>
  <c r="H32" i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J30" i="1"/>
  <c r="K30" i="1" s="1"/>
  <c r="I30" i="1"/>
  <c r="H30" i="1"/>
  <c r="F30" i="1"/>
  <c r="G30" i="1" s="1"/>
  <c r="D30" i="1"/>
  <c r="E30" i="1" s="1"/>
  <c r="C30" i="1"/>
  <c r="B30" i="1"/>
  <c r="B27" i="1" s="1"/>
  <c r="I29" i="1"/>
  <c r="H29" i="1"/>
  <c r="J29" i="1" s="1"/>
  <c r="K29" i="1" s="1"/>
  <c r="F29" i="1"/>
  <c r="G29" i="1" s="1"/>
  <c r="D29" i="1"/>
  <c r="E29" i="1" s="1"/>
  <c r="C29" i="1"/>
  <c r="B29" i="1"/>
  <c r="J28" i="1"/>
  <c r="K28" i="1" s="1"/>
  <c r="I28" i="1"/>
  <c r="H28" i="1"/>
  <c r="F28" i="1"/>
  <c r="G28" i="1" s="1"/>
  <c r="D28" i="1"/>
  <c r="C28" i="1"/>
  <c r="C27" i="1" s="1"/>
  <c r="B28" i="1"/>
  <c r="J27" i="1"/>
  <c r="K27" i="1" s="1"/>
  <c r="I27" i="1"/>
  <c r="J26" i="1"/>
  <c r="K26" i="1" s="1"/>
  <c r="I26" i="1"/>
  <c r="H26" i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I24" i="1"/>
  <c r="H24" i="1"/>
  <c r="J24" i="1" s="1"/>
  <c r="K24" i="1" s="1"/>
  <c r="F24" i="1"/>
  <c r="G24" i="1" s="1"/>
  <c r="D24" i="1"/>
  <c r="E24" i="1" s="1"/>
  <c r="C24" i="1"/>
  <c r="B24" i="1"/>
  <c r="J23" i="1"/>
  <c r="K23" i="1" s="1"/>
  <c r="I23" i="1"/>
  <c r="H23" i="1"/>
  <c r="F23" i="1"/>
  <c r="G23" i="1" s="1"/>
  <c r="D23" i="1"/>
  <c r="E23" i="1" s="1"/>
  <c r="C23" i="1"/>
  <c r="B23" i="1"/>
  <c r="J22" i="1"/>
  <c r="K22" i="1" s="1"/>
  <c r="I22" i="1"/>
  <c r="H22" i="1"/>
  <c r="F22" i="1"/>
  <c r="G22" i="1" s="1"/>
  <c r="D22" i="1"/>
  <c r="E22" i="1" s="1"/>
  <c r="C22" i="1"/>
  <c r="B22" i="1"/>
  <c r="L21" i="1"/>
  <c r="M21" i="1" s="1"/>
  <c r="I21" i="1"/>
  <c r="I20" i="1" s="1"/>
  <c r="H21" i="1"/>
  <c r="J21" i="1" s="1"/>
  <c r="F21" i="1"/>
  <c r="G21" i="1" s="1"/>
  <c r="D21" i="1"/>
  <c r="E21" i="1" s="1"/>
  <c r="C21" i="1"/>
  <c r="B21" i="1"/>
  <c r="B20" i="1" s="1"/>
  <c r="F20" i="1"/>
  <c r="G20" i="1" s="1"/>
  <c r="C20" i="1"/>
  <c r="N19" i="1"/>
  <c r="O19" i="1" s="1"/>
  <c r="I19" i="1"/>
  <c r="H19" i="1"/>
  <c r="J19" i="1" s="1"/>
  <c r="F19" i="1"/>
  <c r="G19" i="1" s="1"/>
  <c r="D19" i="1"/>
  <c r="E19" i="1" s="1"/>
  <c r="C19" i="1"/>
  <c r="B19" i="1"/>
  <c r="B17" i="1" s="1"/>
  <c r="J18" i="1"/>
  <c r="K18" i="1" s="1"/>
  <c r="I18" i="1"/>
  <c r="H18" i="1"/>
  <c r="F18" i="1"/>
  <c r="G18" i="1" s="1"/>
  <c r="D18" i="1"/>
  <c r="E18" i="1" s="1"/>
  <c r="C18" i="1"/>
  <c r="C17" i="1" s="1"/>
  <c r="B18" i="1"/>
  <c r="I17" i="1"/>
  <c r="F17" i="1"/>
  <c r="D17" i="1"/>
  <c r="E17" i="1" s="1"/>
  <c r="J16" i="1"/>
  <c r="K16" i="1" s="1"/>
  <c r="I16" i="1"/>
  <c r="H16" i="1"/>
  <c r="F16" i="1"/>
  <c r="G16" i="1" s="1"/>
  <c r="D16" i="1"/>
  <c r="E16" i="1" s="1"/>
  <c r="C16" i="1"/>
  <c r="B16" i="1"/>
  <c r="L15" i="1"/>
  <c r="M15" i="1" s="1"/>
  <c r="I15" i="1"/>
  <c r="H15" i="1"/>
  <c r="J15" i="1" s="1"/>
  <c r="K15" i="1" s="1"/>
  <c r="F15" i="1"/>
  <c r="G15" i="1" s="1"/>
  <c r="D15" i="1"/>
  <c r="E15" i="1" s="1"/>
  <c r="C15" i="1"/>
  <c r="B15" i="1"/>
  <c r="N14" i="1"/>
  <c r="O14" i="1" s="1"/>
  <c r="I14" i="1"/>
  <c r="H14" i="1"/>
  <c r="H9" i="1" s="1"/>
  <c r="F14" i="1"/>
  <c r="G14" i="1" s="1"/>
  <c r="D14" i="1"/>
  <c r="E14" i="1" s="1"/>
  <c r="C14" i="1"/>
  <c r="B14" i="1"/>
  <c r="J13" i="1"/>
  <c r="K13" i="1" s="1"/>
  <c r="I13" i="1"/>
  <c r="H13" i="1"/>
  <c r="F13" i="1"/>
  <c r="G13" i="1" s="1"/>
  <c r="D13" i="1"/>
  <c r="E13" i="1" s="1"/>
  <c r="C13" i="1"/>
  <c r="B13" i="1"/>
  <c r="I12" i="1"/>
  <c r="H12" i="1"/>
  <c r="G12" i="1"/>
  <c r="F12" i="1"/>
  <c r="D12" i="1"/>
  <c r="C12" i="1"/>
  <c r="J12" i="1" s="1"/>
  <c r="K12" i="1" s="1"/>
  <c r="B12" i="1"/>
  <c r="L11" i="1"/>
  <c r="M11" i="1" s="1"/>
  <c r="J11" i="1"/>
  <c r="K11" i="1" s="1"/>
  <c r="I11" i="1"/>
  <c r="H11" i="1"/>
  <c r="F11" i="1"/>
  <c r="G11" i="1" s="1"/>
  <c r="E11" i="1"/>
  <c r="D11" i="1"/>
  <c r="C11" i="1"/>
  <c r="B11" i="1"/>
  <c r="J10" i="1"/>
  <c r="I10" i="1"/>
  <c r="H10" i="1"/>
  <c r="F10" i="1"/>
  <c r="F9" i="1" s="1"/>
  <c r="D10" i="1"/>
  <c r="C10" i="1"/>
  <c r="N10" i="1" s="1"/>
  <c r="B10" i="1"/>
  <c r="B9" i="1" s="1"/>
  <c r="B8" i="1" s="1"/>
  <c r="B40" i="1" s="1"/>
  <c r="B41" i="1" s="1"/>
  <c r="I9" i="1"/>
  <c r="C9" i="1"/>
  <c r="C8" i="1" s="1"/>
  <c r="C40" i="1" s="1"/>
  <c r="I8" i="1"/>
  <c r="I40" i="1" s="1"/>
  <c r="I41" i="1" s="1"/>
  <c r="B4" i="1"/>
  <c r="O10" i="1" l="1"/>
  <c r="C41" i="1"/>
  <c r="J9" i="1"/>
  <c r="K21" i="1"/>
  <c r="J20" i="1"/>
  <c r="K20" i="1" s="1"/>
  <c r="K19" i="1"/>
  <c r="J17" i="1"/>
  <c r="K17" i="1" s="1"/>
  <c r="F8" i="1"/>
  <c r="G9" i="1"/>
  <c r="L31" i="1"/>
  <c r="M31" i="1" s="1"/>
  <c r="G10" i="1"/>
  <c r="L12" i="1"/>
  <c r="M12" i="1" s="1"/>
  <c r="L16" i="1"/>
  <c r="M16" i="1" s="1"/>
  <c r="G17" i="1"/>
  <c r="H20" i="1"/>
  <c r="H8" i="1" s="1"/>
  <c r="H40" i="1" s="1"/>
  <c r="N21" i="1"/>
  <c r="E28" i="1"/>
  <c r="L28" i="1"/>
  <c r="N30" i="1"/>
  <c r="O30" i="1" s="1"/>
  <c r="L37" i="1"/>
  <c r="M37" i="1" s="1"/>
  <c r="L10" i="1"/>
  <c r="E12" i="1"/>
  <c r="N12" i="1"/>
  <c r="O12" i="1" s="1"/>
  <c r="J14" i="1"/>
  <c r="K14" i="1" s="1"/>
  <c r="N16" i="1"/>
  <c r="O16" i="1" s="1"/>
  <c r="H17" i="1"/>
  <c r="L18" i="1"/>
  <c r="N22" i="1"/>
  <c r="O22" i="1" s="1"/>
  <c r="L23" i="1"/>
  <c r="M23" i="1" s="1"/>
  <c r="N26" i="1"/>
  <c r="O26" i="1" s="1"/>
  <c r="H27" i="1"/>
  <c r="N28" i="1"/>
  <c r="L35" i="1"/>
  <c r="M35" i="1" s="1"/>
  <c r="N36" i="1"/>
  <c r="O36" i="1" s="1"/>
  <c r="D27" i="1"/>
  <c r="E27" i="1" s="1"/>
  <c r="N32" i="1"/>
  <c r="O32" i="1" s="1"/>
  <c r="L39" i="1"/>
  <c r="M39" i="1" s="1"/>
  <c r="D9" i="1"/>
  <c r="K10" i="1"/>
  <c r="N15" i="1"/>
  <c r="O15" i="1" s="1"/>
  <c r="L22" i="1"/>
  <c r="M22" i="1" s="1"/>
  <c r="N25" i="1"/>
  <c r="O25" i="1" s="1"/>
  <c r="L26" i="1"/>
  <c r="M26" i="1" s="1"/>
  <c r="F27" i="1"/>
  <c r="G27" i="1" s="1"/>
  <c r="L29" i="1"/>
  <c r="M29" i="1" s="1"/>
  <c r="N38" i="1"/>
  <c r="O38" i="1" s="1"/>
  <c r="L13" i="1"/>
  <c r="M13" i="1" s="1"/>
  <c r="E10" i="1"/>
  <c r="N11" i="1"/>
  <c r="O11" i="1" s="1"/>
  <c r="N13" i="1"/>
  <c r="O13" i="1" s="1"/>
  <c r="L14" i="1"/>
  <c r="M14" i="1" s="1"/>
  <c r="N18" i="1"/>
  <c r="L19" i="1"/>
  <c r="M19" i="1" s="1"/>
  <c r="D20" i="1"/>
  <c r="E20" i="1" s="1"/>
  <c r="L20" i="1"/>
  <c r="M20" i="1" s="1"/>
  <c r="N23" i="1"/>
  <c r="O23" i="1" s="1"/>
  <c r="L24" i="1"/>
  <c r="M24" i="1" s="1"/>
  <c r="L33" i="1"/>
  <c r="M33" i="1" s="1"/>
  <c r="N34" i="1"/>
  <c r="O34" i="1" s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J39" i="1"/>
  <c r="K39" i="1" s="1"/>
  <c r="H41" i="1" l="1"/>
  <c r="M18" i="1"/>
  <c r="L17" i="1"/>
  <c r="M17" i="1" s="1"/>
  <c r="M28" i="1"/>
  <c r="L27" i="1"/>
  <c r="M27" i="1" s="1"/>
  <c r="J8" i="1"/>
  <c r="K9" i="1"/>
  <c r="M10" i="1"/>
  <c r="L9" i="1"/>
  <c r="D8" i="1"/>
  <c r="E9" i="1"/>
  <c r="O18" i="1"/>
  <c r="N17" i="1"/>
  <c r="O17" i="1" s="1"/>
  <c r="O28" i="1"/>
  <c r="N27" i="1"/>
  <c r="O27" i="1" s="1"/>
  <c r="O21" i="1"/>
  <c r="N20" i="1"/>
  <c r="O20" i="1" s="1"/>
  <c r="G8" i="1"/>
  <c r="F40" i="1"/>
  <c r="N9" i="1"/>
  <c r="G41" i="1" l="1"/>
  <c r="F41" i="1"/>
  <c r="G40" i="1"/>
  <c r="D40" i="1"/>
  <c r="E8" i="1"/>
  <c r="L8" i="1"/>
  <c r="M9" i="1"/>
  <c r="J40" i="1"/>
  <c r="K8" i="1"/>
  <c r="N8" i="1"/>
  <c r="O9" i="1"/>
  <c r="O8" i="1" l="1"/>
  <c r="N40" i="1"/>
  <c r="L40" i="1"/>
  <c r="M8" i="1"/>
  <c r="K41" i="1"/>
  <c r="K40" i="1"/>
  <c r="J41" i="1"/>
  <c r="E40" i="1"/>
  <c r="E41" i="1"/>
  <c r="D41" i="1"/>
  <c r="L41" i="1"/>
  <c r="M40" i="1" l="1"/>
  <c r="M41" i="1"/>
  <c r="O41" i="1"/>
  <c r="O40" i="1"/>
  <c r="N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<sst xmlns="http://schemas.openxmlformats.org/spreadsheetml/2006/main" count="51" uniqueCount="51">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</sst>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ENERO 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52900000000</v>
          </cell>
          <cell r="E5">
            <v>3336289473</v>
          </cell>
          <cell r="F5">
            <v>2866844288</v>
          </cell>
          <cell r="G5">
            <v>2848395929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12123000000</v>
          </cell>
          <cell r="E6">
            <v>328858076</v>
          </cell>
          <cell r="F6">
            <v>328858076</v>
          </cell>
          <cell r="G6">
            <v>328858076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14754970</v>
          </cell>
          <cell r="F8">
            <v>14754970</v>
          </cell>
          <cell r="G8">
            <v>0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2523231242</v>
          </cell>
          <cell r="F12">
            <v>2523231242</v>
          </cell>
          <cell r="G12">
            <v>2519537853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9945202992.3400002</v>
          </cell>
          <cell r="E13">
            <v>8521982133.3400002</v>
          </cell>
          <cell r="F13">
            <v>4116045379</v>
          </cell>
          <cell r="G13">
            <v>4113200723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9945202992.3400002</v>
          </cell>
          <cell r="E14">
            <v>8521982133.3400002</v>
          </cell>
          <cell r="F14">
            <v>4116045379</v>
          </cell>
          <cell r="G14">
            <v>4113200723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1097124405</v>
          </cell>
          <cell r="E16">
            <v>126278752.67</v>
          </cell>
          <cell r="F16">
            <v>68164267.670000002</v>
          </cell>
          <cell r="G16">
            <v>65196908.670000002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54926970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405000000</v>
          </cell>
          <cell r="E20">
            <v>23172588.670000002</v>
          </cell>
          <cell r="F20">
            <v>23172588.670000002</v>
          </cell>
          <cell r="G20">
            <v>23172588.670000002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66124405</v>
          </cell>
          <cell r="E22">
            <v>48179194</v>
          </cell>
          <cell r="F22">
            <v>44991679</v>
          </cell>
          <cell r="G22">
            <v>42024320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69316589930.040009</v>
          </cell>
          <cell r="E24">
            <v>60522011162.040001</v>
          </cell>
          <cell r="F24">
            <v>259693428</v>
          </cell>
          <cell r="G24">
            <v>255769035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45212087505.5</v>
          </cell>
          <cell r="E25">
            <v>37461116720.5</v>
          </cell>
          <cell r="F25">
            <v>257908828</v>
          </cell>
          <cell r="G25">
            <v>254450881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3132688192</v>
          </cell>
          <cell r="E26">
            <v>1775682597</v>
          </cell>
          <cell r="F26">
            <v>54972851</v>
          </cell>
          <cell r="G26">
            <v>54972851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7586671666</v>
          </cell>
          <cell r="E27">
            <v>7227054867</v>
          </cell>
          <cell r="F27">
            <v>2380956</v>
          </cell>
          <cell r="G27">
            <v>1845099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17136863475.5</v>
          </cell>
          <cell r="E28">
            <v>13192414386.5</v>
          </cell>
          <cell r="F28">
            <v>198326980</v>
          </cell>
          <cell r="G28">
            <v>196629370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727824000</v>
          </cell>
          <cell r="E29">
            <v>585832500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4261814297</v>
          </cell>
          <cell r="E30">
            <v>3857438734</v>
          </cell>
          <cell r="F30">
            <v>2228041</v>
          </cell>
          <cell r="G30">
            <v>1003561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5258778875</v>
          </cell>
          <cell r="E31">
            <v>4079684472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1399720000</v>
          </cell>
          <cell r="E32">
            <v>1326028168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5707727000</v>
          </cell>
          <cell r="E33">
            <v>5416980996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24104502424.540001</v>
          </cell>
          <cell r="E34">
            <v>23060894441.540001</v>
          </cell>
          <cell r="F34">
            <v>1784600</v>
          </cell>
          <cell r="G34">
            <v>1318154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484074715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10649723676.540001</v>
          </cell>
          <cell r="E36">
            <v>10625116110.540001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12970704033</v>
          </cell>
          <cell r="E37">
            <v>12435778331</v>
          </cell>
          <cell r="F37">
            <v>1784600</v>
          </cell>
          <cell r="G37">
            <v>1318154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L39" sqref="L39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ENERO 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11984550359.01</v>
      </c>
      <c r="E8" s="17">
        <f t="shared" ref="E8:E9" si="1">+D8/C8</f>
        <v>0.16189178015217956</v>
      </c>
      <c r="F8" s="16">
        <f t="shared" si="0"/>
        <v>7051053934.6700001</v>
      </c>
      <c r="G8" s="17">
        <f t="shared" ref="G8:G9" si="2">+F8/C8</f>
        <v>9.5248268749154139E-2</v>
      </c>
      <c r="H8" s="16">
        <f t="shared" ref="H8:N8" si="3">H9+H17+H20</f>
        <v>63942327397.339996</v>
      </c>
      <c r="I8" s="16">
        <f t="shared" si="3"/>
        <v>7026793560.6700001</v>
      </c>
      <c r="J8" s="16">
        <f t="shared" si="3"/>
        <v>10085831090.66</v>
      </c>
      <c r="K8" s="17">
        <f t="shared" ref="K8:K9" si="4">+J8/C8</f>
        <v>0.13624317147231102</v>
      </c>
      <c r="L8" s="16">
        <f t="shared" si="3"/>
        <v>62043608128.990005</v>
      </c>
      <c r="M8" s="17">
        <f t="shared" ref="M8:M9" si="5">+L8/C8</f>
        <v>0.83810821984782058</v>
      </c>
      <c r="N8" s="16">
        <f t="shared" si="3"/>
        <v>66977104553.330002</v>
      </c>
      <c r="O8" s="17">
        <f t="shared" ref="O8:O9" si="6">+N8/C8</f>
        <v>0.90475173125084585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3336289473</v>
      </c>
      <c r="E9" s="21">
        <f t="shared" si="1"/>
        <v>6.0081217206134532E-2</v>
      </c>
      <c r="F9" s="20">
        <f t="shared" si="7"/>
        <v>2866844288</v>
      </c>
      <c r="G9" s="21">
        <f t="shared" si="2"/>
        <v>5.1627263088958618E-2</v>
      </c>
      <c r="H9" s="20">
        <f t="shared" ref="H9:N9" si="8">SUM(H10:H16)</f>
        <v>52900000000</v>
      </c>
      <c r="I9" s="20">
        <f t="shared" si="8"/>
        <v>2848395929</v>
      </c>
      <c r="J9" s="20">
        <f t="shared" si="8"/>
        <v>2629658488</v>
      </c>
      <c r="K9" s="21">
        <f t="shared" si="4"/>
        <v>4.7355927617820141E-2</v>
      </c>
      <c r="L9" s="20">
        <f t="shared" si="8"/>
        <v>52193369015</v>
      </c>
      <c r="M9" s="21">
        <f t="shared" si="5"/>
        <v>0.93991878279386543</v>
      </c>
      <c r="N9" s="20">
        <f t="shared" si="8"/>
        <v>52662814200</v>
      </c>
      <c r="O9" s="21">
        <f t="shared" si="6"/>
        <v>0.9483727369110414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2523231242</v>
      </c>
      <c r="E10" s="25">
        <f>+D10/C10</f>
        <v>0.1590238382807084</v>
      </c>
      <c r="F10" s="23">
        <f>VLOOKUP(A10,'[1]TD-EPA'!$A$5:$H$36,6,0)</f>
        <v>2523231242</v>
      </c>
      <c r="G10" s="25">
        <f>+F10/C10</f>
        <v>0.1590238382807084</v>
      </c>
      <c r="H10" s="23">
        <f>VLOOKUP(A10,'[1]TD-EPA'!$A$5:$H$36,4,0)</f>
        <v>15867000000</v>
      </c>
      <c r="I10" s="23">
        <f>VLOOKUP(A10,'[1]TD-EPA'!$A$5:$H$36,7,0)</f>
        <v>2519537853</v>
      </c>
      <c r="J10" s="23">
        <f>+C10-H10</f>
        <v>0</v>
      </c>
      <c r="K10" s="25">
        <f>+J10/C10</f>
        <v>0</v>
      </c>
      <c r="L10" s="23">
        <f>+C10-D10</f>
        <v>13343768758</v>
      </c>
      <c r="M10" s="25">
        <f>+L10/C10</f>
        <v>0.84097616171929157</v>
      </c>
      <c r="N10" s="23">
        <f>+C10-F10</f>
        <v>13343768758</v>
      </c>
      <c r="O10" s="25">
        <f>+N10/C10</f>
        <v>0.84097616171929157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0</v>
      </c>
      <c r="E11" s="25">
        <f t="shared" ref="E11:E40" si="9">D11/C11</f>
        <v>0</v>
      </c>
      <c r="F11" s="23">
        <f>VLOOKUP(A11,'[1]TD-EPA'!$A$5:$H$36,6,0)</f>
        <v>0</v>
      </c>
      <c r="G11" s="25">
        <f t="shared" ref="G11:G40" si="10">+F11/C11</f>
        <v>0</v>
      </c>
      <c r="H11" s="23">
        <f>VLOOKUP(A11,'[1]TD-EPA'!$A$5:$H$36,4,0)</f>
        <v>998000000</v>
      </c>
      <c r="I11" s="23">
        <f>VLOOKUP(A11,'[1]TD-EPA'!$A$5:$H$36,7,0)</f>
        <v>0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998000000</v>
      </c>
      <c r="M11" s="25">
        <f>+L11/C11</f>
        <v>1</v>
      </c>
      <c r="N11" s="23">
        <f t="shared" ref="N11:N39" si="14">+C11-F11</f>
        <v>998000000</v>
      </c>
      <c r="O11" s="25">
        <f t="shared" ref="O11:O40" si="15">+N11/C11</f>
        <v>1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14754970</v>
      </c>
      <c r="E12" s="25">
        <f t="shared" si="9"/>
        <v>6.3910295837484303E-4</v>
      </c>
      <c r="F12" s="23">
        <f>VLOOKUP(A12,'[1]TD-EPA'!$A$5:$H$36,6,0)</f>
        <v>14754970</v>
      </c>
      <c r="G12" s="25">
        <f t="shared" si="10"/>
        <v>6.3910295837484303E-4</v>
      </c>
      <c r="H12" s="23">
        <f>VLOOKUP(A12,'[1]TD-EPA'!$A$5:$H$36,4,0)</f>
        <v>23087000000</v>
      </c>
      <c r="I12" s="23">
        <f>VLOOKUP(A12,'[1]TD-EPA'!$A$5:$H$36,7,0)</f>
        <v>0</v>
      </c>
      <c r="J12" s="23">
        <f t="shared" si="11"/>
        <v>0</v>
      </c>
      <c r="K12" s="25">
        <f t="shared" si="12"/>
        <v>0</v>
      </c>
      <c r="L12" s="23">
        <f t="shared" si="13"/>
        <v>23072245030</v>
      </c>
      <c r="M12" s="25">
        <f t="shared" ref="M12:M40" si="16">+L12/C12</f>
        <v>0.99936089704162512</v>
      </c>
      <c r="N12" s="23">
        <f t="shared" si="14"/>
        <v>23072245030</v>
      </c>
      <c r="O12" s="25">
        <f t="shared" si="15"/>
        <v>0.99936089704162512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0</v>
      </c>
      <c r="E13" s="25">
        <f t="shared" si="9"/>
        <v>0</v>
      </c>
      <c r="F13" s="23">
        <f>VLOOKUP(A13,'[1]TD-EPA'!$A$5:$H$36,6,0)</f>
        <v>0</v>
      </c>
      <c r="G13" s="25">
        <f t="shared" si="10"/>
        <v>0</v>
      </c>
      <c r="H13" s="23">
        <f>VLOOKUP(A13,'[1]TD-EPA'!$A$5:$H$36,4,0)</f>
        <v>352000000</v>
      </c>
      <c r="I13" s="23">
        <f>VLOOKUP(A13,'[1]TD-EPA'!$A$5:$H$36,7,0)</f>
        <v>0</v>
      </c>
      <c r="J13" s="23">
        <f t="shared" si="11"/>
        <v>0</v>
      </c>
      <c r="K13" s="25">
        <f t="shared" si="12"/>
        <v>0</v>
      </c>
      <c r="L13" s="23">
        <f t="shared" si="13"/>
        <v>352000000</v>
      </c>
      <c r="M13" s="25">
        <f t="shared" si="16"/>
        <v>1</v>
      </c>
      <c r="N13" s="23">
        <f t="shared" si="14"/>
        <v>352000000</v>
      </c>
      <c r="O13" s="25">
        <f t="shared" si="15"/>
        <v>1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0</v>
      </c>
      <c r="G15" s="25">
        <f t="shared" si="10"/>
        <v>0</v>
      </c>
      <c r="H15" s="23">
        <f>VLOOKUP(A15,'[1]TD-EPA'!$A$5:$H$36,4,0)</f>
        <v>473000000</v>
      </c>
      <c r="I15" s="23">
        <f>VLOOKUP(A15,'[1]TD-EPA'!$A$5:$H$36,7,0)</f>
        <v>0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478000000</v>
      </c>
      <c r="O15" s="25">
        <f t="shared" si="15"/>
        <v>1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328858076</v>
      </c>
      <c r="E16" s="25">
        <f t="shared" si="9"/>
        <v>2.7126790068464902E-2</v>
      </c>
      <c r="F16" s="23">
        <f>VLOOKUP(A16,'[1]TD-EPA'!$A$5:$H$36,6,0)</f>
        <v>328858076</v>
      </c>
      <c r="G16" s="25">
        <f t="shared" si="10"/>
        <v>2.7126790068464902E-2</v>
      </c>
      <c r="H16" s="23">
        <f>VLOOKUP(A16,'[1]TD-EPA'!$A$5:$H$36,4,0)</f>
        <v>12123000000</v>
      </c>
      <c r="I16" s="23">
        <f>VLOOKUP(A16,'[1]TD-EPA'!$A$5:$H$36,7,0)</f>
        <v>328858076</v>
      </c>
      <c r="J16" s="23">
        <f t="shared" si="11"/>
        <v>0</v>
      </c>
      <c r="K16" s="25">
        <f t="shared" si="12"/>
        <v>0</v>
      </c>
      <c r="L16" s="23">
        <f t="shared" si="13"/>
        <v>11794141924</v>
      </c>
      <c r="M16" s="25">
        <f t="shared" si="16"/>
        <v>0.97287320993153514</v>
      </c>
      <c r="N16" s="23">
        <f t="shared" si="14"/>
        <v>11794141924</v>
      </c>
      <c r="O16" s="25">
        <f t="shared" si="15"/>
        <v>0.97287320993153514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8521982133.3400002</v>
      </c>
      <c r="E17" s="21">
        <f t="shared" si="9"/>
        <v>0.66136216160335259</v>
      </c>
      <c r="F17" s="20">
        <f t="shared" si="17"/>
        <v>4116045379</v>
      </c>
      <c r="G17" s="21">
        <f t="shared" si="10"/>
        <v>0.31943233704551627</v>
      </c>
      <c r="H17" s="20">
        <f t="shared" ref="H17:N17" si="18">SUM(H18:H19)</f>
        <v>9945202992.3400002</v>
      </c>
      <c r="I17" s="20">
        <f t="shared" si="18"/>
        <v>4113200723</v>
      </c>
      <c r="J17" s="20">
        <f t="shared" si="18"/>
        <v>2940297007.6599998</v>
      </c>
      <c r="K17" s="21">
        <f t="shared" si="12"/>
        <v>0.22818648928330293</v>
      </c>
      <c r="L17" s="20">
        <f t="shared" si="18"/>
        <v>4363517866.6599998</v>
      </c>
      <c r="M17" s="21">
        <f t="shared" si="16"/>
        <v>0.33863783839664741</v>
      </c>
      <c r="N17" s="20">
        <f t="shared" si="18"/>
        <v>8769454621</v>
      </c>
      <c r="O17" s="21">
        <f t="shared" si="15"/>
        <v>0.68056766295448368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0</v>
      </c>
      <c r="E18" s="25">
        <f t="shared" si="9"/>
        <v>0</v>
      </c>
      <c r="F18" s="23">
        <f>VLOOKUP(A18,'[1]TD-EPA'!$A$5:$H$36,6,0)</f>
        <v>0</v>
      </c>
      <c r="G18" s="25">
        <f t="shared" si="10"/>
        <v>0</v>
      </c>
      <c r="H18" s="23">
        <f>VLOOKUP(A18,'[1]TD-EPA'!$A$5:$H$36,4,0)</f>
        <v>0</v>
      </c>
      <c r="I18" s="23">
        <f>VLOOKUP(A18,'[1]TD-EPA'!$A$5:$H$36,7,0)</f>
        <v>0</v>
      </c>
      <c r="J18" s="23">
        <f t="shared" si="11"/>
        <v>51500000</v>
      </c>
      <c r="K18" s="25">
        <f t="shared" si="12"/>
        <v>1</v>
      </c>
      <c r="L18" s="23">
        <f t="shared" si="13"/>
        <v>51500000</v>
      </c>
      <c r="M18" s="25">
        <f t="shared" si="16"/>
        <v>1</v>
      </c>
      <c r="N18" s="23">
        <f t="shared" si="14"/>
        <v>51500000</v>
      </c>
      <c r="O18" s="25">
        <f t="shared" si="15"/>
        <v>1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8521982133.3400002</v>
      </c>
      <c r="E19" s="25">
        <f t="shared" si="9"/>
        <v>0.66401606150381798</v>
      </c>
      <c r="F19" s="23">
        <f>VLOOKUP(A19,'[1]TD-EPA'!$A$5:$H$36,6,0)</f>
        <v>4116045379</v>
      </c>
      <c r="G19" s="25">
        <f t="shared" si="10"/>
        <v>0.32071414827801153</v>
      </c>
      <c r="H19" s="23">
        <f>VLOOKUP(A19,'[1]TD-EPA'!$A$5:$H$36,4,0)</f>
        <v>9945202992.3400002</v>
      </c>
      <c r="I19" s="23">
        <f>VLOOKUP(A19,'[1]TD-EPA'!$A$5:$H$36,7,0)</f>
        <v>4113200723</v>
      </c>
      <c r="J19" s="23">
        <f t="shared" si="11"/>
        <v>2888797007.6599998</v>
      </c>
      <c r="K19" s="25">
        <f t="shared" si="12"/>
        <v>0.22508937257752842</v>
      </c>
      <c r="L19" s="23">
        <f t="shared" si="13"/>
        <v>4312017866.6599998</v>
      </c>
      <c r="M19" s="25">
        <f t="shared" si="16"/>
        <v>0.33598393849618202</v>
      </c>
      <c r="N19" s="23">
        <f t="shared" si="14"/>
        <v>8717954621</v>
      </c>
      <c r="O19" s="25">
        <f t="shared" si="15"/>
        <v>0.67928585172198852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126278752.67</v>
      </c>
      <c r="E20" s="21">
        <f t="shared" si="9"/>
        <v>2.2497550805273471E-2</v>
      </c>
      <c r="F20" s="20">
        <f>SUM(F21:F26)</f>
        <v>68164267.670000002</v>
      </c>
      <c r="G20" s="21">
        <f t="shared" si="10"/>
        <v>1.214399922857652E-2</v>
      </c>
      <c r="H20" s="20">
        <f>SUM(H21:H26)</f>
        <v>1097124405</v>
      </c>
      <c r="I20" s="20">
        <f>SUM(I21:I26)</f>
        <v>65196908.670000002</v>
      </c>
      <c r="J20" s="20">
        <f>SUM(J21:J26)</f>
        <v>4515875595</v>
      </c>
      <c r="K20" s="21">
        <f t="shared" si="12"/>
        <v>0.80453867717797967</v>
      </c>
      <c r="L20" s="20">
        <f>SUM(L21:L26)</f>
        <v>5486721247.3299999</v>
      </c>
      <c r="M20" s="21">
        <f t="shared" si="16"/>
        <v>0.97750244919472651</v>
      </c>
      <c r="N20" s="20">
        <f>SUM(N21:N26)</f>
        <v>5544835732.3299999</v>
      </c>
      <c r="O20" s="21">
        <f t="shared" si="15"/>
        <v>0.98785600077142344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0</v>
      </c>
      <c r="E23" s="25">
        <f t="shared" si="9"/>
        <v>0</v>
      </c>
      <c r="F23" s="23">
        <f>VLOOKUP(A23,'[1]TD-EPA'!$A$5:$H$36,6,0)</f>
        <v>0</v>
      </c>
      <c r="G23" s="25">
        <f t="shared" si="10"/>
        <v>0</v>
      </c>
      <c r="H23" s="23">
        <f>VLOOKUP(A23,'[1]TD-EPA'!$A$5:$H$36,4,0)</f>
        <v>0</v>
      </c>
      <c r="I23" s="23">
        <f>VLOOKUP(A23,'[1]TD-EPA'!$A$5:$H$36,7,0)</f>
        <v>0</v>
      </c>
      <c r="J23" s="23">
        <f t="shared" si="11"/>
        <v>182000000</v>
      </c>
      <c r="K23" s="25">
        <f t="shared" si="12"/>
        <v>1</v>
      </c>
      <c r="L23" s="23">
        <f t="shared" si="13"/>
        <v>182000000</v>
      </c>
      <c r="M23" s="25">
        <f t="shared" si="16"/>
        <v>1</v>
      </c>
      <c r="N23" s="23">
        <f t="shared" si="14"/>
        <v>182000000</v>
      </c>
      <c r="O23" s="25">
        <f t="shared" si="15"/>
        <v>1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23172588.670000002</v>
      </c>
      <c r="E24" s="25">
        <f t="shared" si="9"/>
        <v>5.7216268320987661E-2</v>
      </c>
      <c r="F24" s="23">
        <f>VLOOKUP(A24,'[1]TD-EPA'!$A$5:$H$36,6,0)</f>
        <v>23172588.670000002</v>
      </c>
      <c r="G24" s="25">
        <f t="shared" si="10"/>
        <v>5.7216268320987661E-2</v>
      </c>
      <c r="H24" s="23">
        <f>VLOOKUP(A24,'[1]TD-EPA'!$A$5:$H$36,4,0)</f>
        <v>405000000</v>
      </c>
      <c r="I24" s="23">
        <f>VLOOKUP(A24,'[1]TD-EPA'!$A$5:$H$36,7,0)</f>
        <v>23172588.670000002</v>
      </c>
      <c r="J24" s="23">
        <f t="shared" si="11"/>
        <v>0</v>
      </c>
      <c r="K24" s="25">
        <f t="shared" si="12"/>
        <v>0</v>
      </c>
      <c r="L24" s="23">
        <f t="shared" si="13"/>
        <v>381827411.32999998</v>
      </c>
      <c r="M24" s="25">
        <f t="shared" si="16"/>
        <v>0.9427837316790123</v>
      </c>
      <c r="N24" s="23">
        <f t="shared" si="14"/>
        <v>381827411.32999998</v>
      </c>
      <c r="O24" s="25">
        <f t="shared" si="15"/>
        <v>0.9427837316790123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54926970</v>
      </c>
      <c r="E25" s="25">
        <f t="shared" si="9"/>
        <v>8.7742763578274763E-2</v>
      </c>
      <c r="F25" s="23">
        <f>VLOOKUP(A25,'[1]TD-EPA'!$A$5:$H$36,6,0)</f>
        <v>0</v>
      </c>
      <c r="G25" s="25">
        <f t="shared" si="10"/>
        <v>0</v>
      </c>
      <c r="H25" s="23">
        <f>VLOOKUP(A25,'[1]TD-EPA'!$A$5:$H$36,4,0)</f>
        <v>626000000</v>
      </c>
      <c r="I25" s="23">
        <f>VLOOKUP(A25,'[1]TD-EPA'!$A$5:$H$36,7,0)</f>
        <v>0</v>
      </c>
      <c r="J25" s="23">
        <f t="shared" si="11"/>
        <v>0</v>
      </c>
      <c r="K25" s="25">
        <f t="shared" si="12"/>
        <v>0</v>
      </c>
      <c r="L25" s="23">
        <f t="shared" si="13"/>
        <v>571073030</v>
      </c>
      <c r="M25" s="25">
        <f t="shared" si="16"/>
        <v>0.91225723642172529</v>
      </c>
      <c r="N25" s="23">
        <f t="shared" si="14"/>
        <v>626000000</v>
      </c>
      <c r="O25" s="25">
        <f t="shared" si="15"/>
        <v>1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48179194</v>
      </c>
      <c r="E26" s="25">
        <f t="shared" si="9"/>
        <v>1.1693979126213592E-2</v>
      </c>
      <c r="F26" s="23">
        <f>VLOOKUP(A26,'[1]TD-EPA'!$A$5:$H$36,6,0)</f>
        <v>44991679</v>
      </c>
      <c r="G26" s="25">
        <f t="shared" si="10"/>
        <v>1.0920310436893205E-2</v>
      </c>
      <c r="H26" s="23">
        <f>VLOOKUP(A26,'[1]TD-EPA'!$A$5:$H$36,4,0)</f>
        <v>66124405</v>
      </c>
      <c r="I26" s="23">
        <f>VLOOKUP(A26,'[1]TD-EPA'!$A$5:$H$36,7,0)</f>
        <v>42024320</v>
      </c>
      <c r="J26" s="23">
        <f t="shared" si="11"/>
        <v>4053875595</v>
      </c>
      <c r="K26" s="25">
        <f t="shared" si="12"/>
        <v>0.98395038713592231</v>
      </c>
      <c r="L26" s="23">
        <f t="shared" si="13"/>
        <v>4071820806</v>
      </c>
      <c r="M26" s="25">
        <f t="shared" si="16"/>
        <v>0.98830602087378638</v>
      </c>
      <c r="N26" s="23">
        <f t="shared" si="14"/>
        <v>4075008321</v>
      </c>
      <c r="O26" s="25">
        <f t="shared" si="15"/>
        <v>0.98907968956310677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60522011162.040001</v>
      </c>
      <c r="E27" s="17">
        <f t="shared" si="9"/>
        <v>0.57702207246746684</v>
      </c>
      <c r="F27" s="16">
        <f t="shared" si="19"/>
        <v>259693428</v>
      </c>
      <c r="G27" s="17">
        <f t="shared" si="10"/>
        <v>2.4759395326361452E-3</v>
      </c>
      <c r="H27" s="16">
        <f>SUM(H28:H38)</f>
        <v>69316589930.040009</v>
      </c>
      <c r="I27" s="16" t="e">
        <f t="shared" ref="I27:N27" si="20">SUM(I28:I38)</f>
        <v>#N/A</v>
      </c>
      <c r="J27" s="16">
        <f t="shared" si="20"/>
        <v>35570231648.959999</v>
      </c>
      <c r="K27" s="17">
        <f t="shared" si="12"/>
        <v>0.33912965531297712</v>
      </c>
      <c r="L27" s="16">
        <f t="shared" si="20"/>
        <v>44364810416.959999</v>
      </c>
      <c r="M27" s="17">
        <f t="shared" si="16"/>
        <v>0.42297792753253316</v>
      </c>
      <c r="N27" s="16">
        <f t="shared" si="20"/>
        <v>104627128151</v>
      </c>
      <c r="O27" s="17">
        <f t="shared" si="15"/>
        <v>0.99752406046736386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0</v>
      </c>
      <c r="E28" s="25">
        <f t="shared" si="9"/>
        <v>0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484074715</v>
      </c>
      <c r="I28" s="23">
        <f>VLOOKUP(A28,'[1]TD-EPA'!$A$5:$H$36,7,0)</f>
        <v>0</v>
      </c>
      <c r="J28" s="23">
        <f t="shared" si="11"/>
        <v>76853748</v>
      </c>
      <c r="K28" s="25">
        <f t="shared" si="12"/>
        <v>0.13701167451721913</v>
      </c>
      <c r="L28" s="23">
        <f t="shared" si="13"/>
        <v>560928463</v>
      </c>
      <c r="M28" s="25">
        <f t="shared" si="16"/>
        <v>1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1326028168</v>
      </c>
      <c r="E29" s="25">
        <f t="shared" si="9"/>
        <v>0.94716297714285713</v>
      </c>
      <c r="F29" s="23">
        <f>VLOOKUP(A29,'[1]TD-EPA'!$A$5:$H$38,6,0)</f>
        <v>0</v>
      </c>
      <c r="G29" s="25">
        <f t="shared" si="10"/>
        <v>0</v>
      </c>
      <c r="H29" s="23">
        <f>VLOOKUP(A29,'[1]TD-EPA'!$A$5:$H$38,4,0)</f>
        <v>1399720000</v>
      </c>
      <c r="I29" s="23">
        <f>VLOOKUP(A29,'[1]TD-EPA'!$A$5:$H$36,7,0)</f>
        <v>0</v>
      </c>
      <c r="J29" s="23">
        <f t="shared" si="11"/>
        <v>280000</v>
      </c>
      <c r="K29" s="25">
        <f t="shared" si="12"/>
        <v>2.0000000000000001E-4</v>
      </c>
      <c r="L29" s="23">
        <f t="shared" si="13"/>
        <v>73971832</v>
      </c>
      <c r="M29" s="25">
        <f t="shared" si="16"/>
        <v>5.2837022857142854E-2</v>
      </c>
      <c r="N29" s="23">
        <f t="shared" si="14"/>
        <v>1400000000</v>
      </c>
      <c r="O29" s="25">
        <f t="shared" si="15"/>
        <v>1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4079684472</v>
      </c>
      <c r="E30" s="25">
        <f t="shared" si="9"/>
        <v>0.67960552601951785</v>
      </c>
      <c r="F30" s="23">
        <f>VLOOKUP(A30,'[1]TD-EPA'!$A$5:$H$38,6,0)</f>
        <v>0</v>
      </c>
      <c r="G30" s="25">
        <f t="shared" si="10"/>
        <v>0</v>
      </c>
      <c r="H30" s="23">
        <f>VLOOKUP(A30,'[1]TD-EPA'!$A$5:$H$38,4,0)</f>
        <v>5258778875</v>
      </c>
      <c r="I30" s="23">
        <f>VLOOKUP(A30,'[1]TD-EPA'!$A$5:$H$36,7,0)</f>
        <v>0</v>
      </c>
      <c r="J30" s="23">
        <f t="shared" si="11"/>
        <v>744239517</v>
      </c>
      <c r="K30" s="25">
        <f t="shared" si="12"/>
        <v>0.12397755069213522</v>
      </c>
      <c r="L30" s="23">
        <f t="shared" si="13"/>
        <v>1923333920</v>
      </c>
      <c r="M30" s="25">
        <f t="shared" si="16"/>
        <v>0.32039447398048221</v>
      </c>
      <c r="N30" s="23">
        <f t="shared" si="14"/>
        <v>6003018392</v>
      </c>
      <c r="O30" s="25">
        <f t="shared" si="15"/>
        <v>1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10625116110.540001</v>
      </c>
      <c r="E31" s="25">
        <f t="shared" si="9"/>
        <v>0.44369028407798855</v>
      </c>
      <c r="F31" s="23">
        <f>VLOOKUP(A31,'[1]TD-EPA'!$A$5:$H$38,6,0)</f>
        <v>0</v>
      </c>
      <c r="G31" s="25">
        <f t="shared" si="10"/>
        <v>0</v>
      </c>
      <c r="H31" s="23">
        <f>VLOOKUP(A31,'[1]TD-EPA'!$A$5:$H$38,4,0)</f>
        <v>10649723676.540001</v>
      </c>
      <c r="I31" s="23">
        <f>VLOOKUP(A31,'[1]TD-EPA'!$A$5:$H$36,7,0)</f>
        <v>0</v>
      </c>
      <c r="J31" s="23">
        <f t="shared" si="11"/>
        <v>13297422546.459999</v>
      </c>
      <c r="K31" s="25">
        <f t="shared" si="12"/>
        <v>0.55528213769741419</v>
      </c>
      <c r="L31" s="23">
        <f t="shared" si="13"/>
        <v>13322030112.459999</v>
      </c>
      <c r="M31" s="25">
        <f t="shared" si="16"/>
        <v>0.55630971592201139</v>
      </c>
      <c r="N31" s="23">
        <f t="shared" si="14"/>
        <v>23947146223</v>
      </c>
      <c r="O31" s="25">
        <f t="shared" si="15"/>
        <v>1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5416980996</v>
      </c>
      <c r="E32" s="25">
        <f t="shared" si="9"/>
        <v>0.85942285661582485</v>
      </c>
      <c r="F32" s="23">
        <f>VLOOKUP(A32,'[1]TD-EPA'!$A$5:$H$38,6,0)</f>
        <v>0</v>
      </c>
      <c r="G32" s="25">
        <f t="shared" si="10"/>
        <v>0</v>
      </c>
      <c r="H32" s="23">
        <f>VLOOKUP(A32,'[1]TD-EPA'!$A$5:$H$38,4,0)</f>
        <v>5707727000</v>
      </c>
      <c r="I32" s="23">
        <f>VLOOKUP(A32,'[1]TD-EPA'!$A$5:$H$36,7,0)</f>
        <v>0</v>
      </c>
      <c r="J32" s="23">
        <f t="shared" si="11"/>
        <v>595318066</v>
      </c>
      <c r="K32" s="25">
        <f t="shared" si="12"/>
        <v>9.4449279636484834E-2</v>
      </c>
      <c r="L32" s="23">
        <f t="shared" si="13"/>
        <v>886064070</v>
      </c>
      <c r="M32" s="25">
        <f t="shared" si="16"/>
        <v>0.14057714338417521</v>
      </c>
      <c r="N32" s="23">
        <f t="shared" si="14"/>
        <v>6303045066</v>
      </c>
      <c r="O32" s="25">
        <f t="shared" si="15"/>
        <v>1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3857438734</v>
      </c>
      <c r="E33" s="25">
        <f t="shared" si="9"/>
        <v>0.8760702401873226</v>
      </c>
      <c r="F33" s="23">
        <f>VLOOKUP(A33,'[1]TD-EPA'!$A$5:$H$38,6,0)</f>
        <v>2228041</v>
      </c>
      <c r="G33" s="25">
        <f t="shared" si="10"/>
        <v>5.0601462488897232E-4</v>
      </c>
      <c r="H33" s="23">
        <f>VLOOKUP(A33,'[1]TD-EPA'!$A$5:$H$38,4,0)</f>
        <v>4261814297</v>
      </c>
      <c r="I33" s="23">
        <f>VLOOKUP(A33,'[1]TD-EPA'!$A$5:$H$36,7,0)</f>
        <v>1003561</v>
      </c>
      <c r="J33" s="23">
        <f t="shared" si="11"/>
        <v>141301523</v>
      </c>
      <c r="K33" s="25">
        <f t="shared" si="12"/>
        <v>3.2091257367833671E-2</v>
      </c>
      <c r="L33" s="23">
        <f t="shared" si="13"/>
        <v>545677086</v>
      </c>
      <c r="M33" s="25">
        <f t="shared" si="16"/>
        <v>0.12392975981267738</v>
      </c>
      <c r="N33" s="23">
        <f t="shared" si="14"/>
        <v>4400887779</v>
      </c>
      <c r="O33" s="25">
        <f t="shared" si="15"/>
        <v>0.99949398537511103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7227054867</v>
      </c>
      <c r="E34" s="25">
        <f t="shared" si="9"/>
        <v>0.94312882185103031</v>
      </c>
      <c r="F34" s="23">
        <f>VLOOKUP(A34,'[1]TD-EPA'!$A$5:$H$38,6,0)</f>
        <v>2380956</v>
      </c>
      <c r="G34" s="25">
        <f t="shared" si="10"/>
        <v>3.1071415237384024E-4</v>
      </c>
      <c r="H34" s="23">
        <f>VLOOKUP(A34,'[1]TD-EPA'!$A$5:$H$38,4,0)</f>
        <v>7586671666</v>
      </c>
      <c r="I34" s="23">
        <f>VLOOKUP(A34,'[1]TD-EPA'!$A$5:$H$36,7,0)</f>
        <v>1845099</v>
      </c>
      <c r="J34" s="23">
        <f t="shared" si="11"/>
        <v>76178519</v>
      </c>
      <c r="K34" s="25">
        <f t="shared" si="12"/>
        <v>9.9412773525338078E-3</v>
      </c>
      <c r="L34" s="23">
        <f t="shared" si="13"/>
        <v>435795318</v>
      </c>
      <c r="M34" s="25">
        <f t="shared" si="16"/>
        <v>5.6871178148969644E-2</v>
      </c>
      <c r="N34" s="23">
        <f t="shared" si="14"/>
        <v>7660469229</v>
      </c>
      <c r="O34" s="25">
        <f t="shared" si="15"/>
        <v>0.99968928584762617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13192414386.5</v>
      </c>
      <c r="E35" s="25">
        <f t="shared" si="9"/>
        <v>0.5024407845463652</v>
      </c>
      <c r="F35" s="23">
        <f>VLOOKUP(A35,'[1]TD-EPA'!$A$5:$H$38,6,0)</f>
        <v>198326980</v>
      </c>
      <c r="G35" s="25">
        <f t="shared" si="10"/>
        <v>7.5533985295278602E-3</v>
      </c>
      <c r="H35" s="23">
        <f>VLOOKUP(A35,'[1]TD-EPA'!$A$5:$H$38,4,0)</f>
        <v>17136863475.5</v>
      </c>
      <c r="I35" s="23">
        <f>VLOOKUP(A35,'[1]TD-EPA'!$A$5:$H$36,7,0)</f>
        <v>196629370</v>
      </c>
      <c r="J35" s="23">
        <f t="shared" si="11"/>
        <v>9119791621.5</v>
      </c>
      <c r="K35" s="25">
        <f t="shared" si="12"/>
        <v>0.34733257483897856</v>
      </c>
      <c r="L35" s="23">
        <f t="shared" si="13"/>
        <v>13064240710.5</v>
      </c>
      <c r="M35" s="25">
        <f t="shared" si="16"/>
        <v>0.49755921545363474</v>
      </c>
      <c r="N35" s="23">
        <f t="shared" si="14"/>
        <v>26058328117</v>
      </c>
      <c r="O35" s="25">
        <f t="shared" si="15"/>
        <v>0.99244660147047215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1775682597</v>
      </c>
      <c r="E36" s="25">
        <f t="shared" si="9"/>
        <v>0.55233962428928152</v>
      </c>
      <c r="F36" s="23">
        <f>VLOOKUP(A36,'[1]TD-EPA'!$A$5:$H$38,6,0)</f>
        <v>54972851</v>
      </c>
      <c r="G36" s="25">
        <f t="shared" si="10"/>
        <v>1.7099724871297284E-2</v>
      </c>
      <c r="H36" s="23">
        <f>VLOOKUP(A36,'[1]TD-EPA'!$A$5:$H$38,4,0)</f>
        <v>3132688192</v>
      </c>
      <c r="I36" s="23">
        <f>VLOOKUP(A36,'[1]TD-EPA'!$A$5:$H$36,7,0)</f>
        <v>54972851</v>
      </c>
      <c r="J36" s="23">
        <f t="shared" si="11"/>
        <v>82150141</v>
      </c>
      <c r="K36" s="25">
        <f t="shared" si="12"/>
        <v>2.555342835026473E-2</v>
      </c>
      <c r="L36" s="23">
        <f t="shared" si="13"/>
        <v>1439155736</v>
      </c>
      <c r="M36" s="25">
        <f t="shared" si="16"/>
        <v>0.44766037571071854</v>
      </c>
      <c r="N36" s="23">
        <f t="shared" si="14"/>
        <v>3159865482</v>
      </c>
      <c r="O36" s="25">
        <f t="shared" si="15"/>
        <v>0.98290027512870271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585832500</v>
      </c>
      <c r="E37" s="25">
        <f t="shared" si="9"/>
        <v>0.70140764633200192</v>
      </c>
      <c r="F37" s="23">
        <f>VLOOKUP(A37,'[1]TD-EPA'!$A$5:$H$38,6,0)</f>
        <v>0</v>
      </c>
      <c r="G37" s="25">
        <f t="shared" si="10"/>
        <v>0</v>
      </c>
      <c r="H37" s="23">
        <f>VLOOKUP(A37,'[1]TD-EPA'!$A$5:$H$38,4,0)</f>
        <v>727824000</v>
      </c>
      <c r="I37" s="23">
        <f>VLOOKUP(A37,'[1]TD-EPA'!$A$5:$H$36,7,0)</f>
        <v>0</v>
      </c>
      <c r="J37" s="23">
        <f t="shared" si="11"/>
        <v>107400000</v>
      </c>
      <c r="K37" s="25">
        <f t="shared" si="12"/>
        <v>0.12858825895807591</v>
      </c>
      <c r="L37" s="23">
        <f t="shared" si="13"/>
        <v>249391500</v>
      </c>
      <c r="M37" s="25">
        <f t="shared" si="16"/>
        <v>0.29859235366799802</v>
      </c>
      <c r="N37" s="23">
        <f t="shared" si="14"/>
        <v>835224000</v>
      </c>
      <c r="O37" s="25">
        <f t="shared" si="15"/>
        <v>1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12435778331</v>
      </c>
      <c r="E38" s="25">
        <f t="shared" si="9"/>
        <v>0.51176042514403297</v>
      </c>
      <c r="F38" s="23">
        <f>VLOOKUP(A38,'[1]TD-EPA'!$A$5:$H$38,6,0)</f>
        <v>1784600</v>
      </c>
      <c r="G38" s="25">
        <f t="shared" si="10"/>
        <v>7.3440329218107001E-5</v>
      </c>
      <c r="H38" s="23">
        <f>VLOOKUP(A38,'[1]TD-EPA'!$A$5:$H$38,4,0)</f>
        <v>12970704033</v>
      </c>
      <c r="I38" s="23" t="e">
        <f>VLOOKUP(A38,'[1]TD-EPA'!$A$5:$H$36,7,0)</f>
        <v>#N/A</v>
      </c>
      <c r="J38" s="23">
        <f t="shared" si="11"/>
        <v>11329295967</v>
      </c>
      <c r="K38" s="25">
        <f t="shared" si="12"/>
        <v>0.46622617148148149</v>
      </c>
      <c r="L38" s="23">
        <f t="shared" si="13"/>
        <v>11864221669</v>
      </c>
      <c r="M38" s="25">
        <f t="shared" si="16"/>
        <v>0.48823957485596708</v>
      </c>
      <c r="N38" s="23">
        <f t="shared" si="14"/>
        <v>24298215400</v>
      </c>
      <c r="O38" s="25">
        <f t="shared" si="15"/>
        <v>0.99992655967078192</v>
      </c>
    </row>
    <row r="39" spans="1:15" ht="57" x14ac:dyDescent="0.25">
      <c r="A39" s="22" t="s">
        <v>49</v>
      </c>
      <c r="B39" s="23">
        <f>VLOOKUP(A39,'[1]TD-EPA'!$A$5:$H$38,2,0)</f>
        <v>9000000000</v>
      </c>
      <c r="C39" s="24">
        <f>VLOOKUP(A39,'[1]TD-EPA'!$A$5:$H$38,3,0)</f>
        <v>9000000000</v>
      </c>
      <c r="D39" s="24">
        <f>VLOOKUP(A39,'[1]TD-EPA'!$A$5:$H$38,5,0)</f>
        <v>0</v>
      </c>
      <c r="E39" s="25">
        <f t="shared" si="9"/>
        <v>0</v>
      </c>
      <c r="F39" s="23">
        <f>VLOOKUP(A39,'[1]TD-EPA'!$A$5:$H$38,6,0)</f>
        <v>0</v>
      </c>
      <c r="G39" s="25">
        <f t="shared" si="10"/>
        <v>0</v>
      </c>
      <c r="H39" s="23">
        <f>VLOOKUP(A39,'[1]TD-EPA'!$A$5:$H$38,4,0)</f>
        <v>0</v>
      </c>
      <c r="I39" s="23" t="e">
        <f>VLOOKUP(A39,'[1]TD-EPA'!$A$5:$H$36,7,0)</f>
        <v>#N/A</v>
      </c>
      <c r="J39" s="23">
        <f t="shared" si="11"/>
        <v>9000000000</v>
      </c>
      <c r="K39" s="25">
        <f t="shared" si="12"/>
        <v>1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72506561521.050003</v>
      </c>
      <c r="E40" s="17">
        <f t="shared" si="9"/>
        <v>0.40525707514204667</v>
      </c>
      <c r="F40" s="27">
        <f>F8+F27</f>
        <v>7310747362.6700001</v>
      </c>
      <c r="G40" s="17">
        <f t="shared" si="10"/>
        <v>4.0861572127343808E-2</v>
      </c>
      <c r="H40" s="27">
        <f>H8+H27</f>
        <v>133258917327.38</v>
      </c>
      <c r="I40" s="27" t="e">
        <f>I8+I27</f>
        <v>#N/A</v>
      </c>
      <c r="J40" s="27">
        <f>J8+J27</f>
        <v>45656062739.619995</v>
      </c>
      <c r="K40" s="17">
        <f t="shared" si="12"/>
        <v>0.25518300771977132</v>
      </c>
      <c r="L40" s="27">
        <f>L8+L27</f>
        <v>106408418545.95001</v>
      </c>
      <c r="M40" s="17">
        <f t="shared" si="16"/>
        <v>0.59474292485795344</v>
      </c>
      <c r="N40" s="27">
        <f>N8+N27</f>
        <v>171604232704.33002</v>
      </c>
      <c r="O40" s="17">
        <f t="shared" si="15"/>
        <v>0.95913842787265624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19822846326.5</v>
      </c>
      <c r="E41" s="31">
        <f>D40/C40</f>
        <v>0.40525707514204667</v>
      </c>
      <c r="F41" s="29">
        <f>F40-[2]REP_EPG034_EjecucionPresupuesta!X32</f>
        <v>2389497123.4700003</v>
      </c>
      <c r="G41" s="31">
        <f>F40/C40</f>
        <v>4.0861572127343808E-2</v>
      </c>
      <c r="H41" s="29">
        <f>H40-[2]REP_EPG034_EjecucionPresupuesta!U32</f>
        <v>24247363893.300003</v>
      </c>
      <c r="I41" s="29" t="e">
        <f>I40-[2]REP_EPG034_EjecucionPresupuesta!Z32</f>
        <v>#N/A</v>
      </c>
      <c r="J41" s="29">
        <f>C40-(H40+J40)</f>
        <v>0</v>
      </c>
      <c r="K41" s="31">
        <f>J40/C40</f>
        <v>0.25518300771977132</v>
      </c>
      <c r="L41" s="29">
        <f>C40-(D40+L40)</f>
        <v>0</v>
      </c>
      <c r="M41" s="31">
        <f>L40/C40</f>
        <v>0.59474292485795344</v>
      </c>
      <c r="N41" s="29">
        <f>C40-(F40+N40)</f>
        <v>0</v>
      </c>
      <c r="O41" s="31">
        <f>N40/C40</f>
        <v>0.95913842787265624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2018-08-09T12:51:37Z</dcterms:created>
  <dcterms:modified xsi:type="dcterms:W3CDTF">2018-08-09T12:52:05Z</dcterms:modified>
</cp:coreProperties>
</file>