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b\Desktop\Contenido página web\"/>
    </mc:Choice>
  </mc:AlternateContent>
  <bookViews>
    <workbookView xWindow="0" yWindow="0" windowWidth="15300" windowHeight="7560"/>
  </bookViews>
  <sheets>
    <sheet name="EJECUCIÓN WEB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F43" i="1"/>
  <c r="D43" i="1"/>
  <c r="C43" i="1"/>
  <c r="N43" i="1" s="1"/>
  <c r="O43" i="1" s="1"/>
  <c r="B43" i="1"/>
  <c r="I42" i="1"/>
  <c r="H42" i="1"/>
  <c r="F42" i="1"/>
  <c r="G42" i="1" s="1"/>
  <c r="D42" i="1"/>
  <c r="E42" i="1" s="1"/>
  <c r="C42" i="1"/>
  <c r="B42" i="1"/>
  <c r="I41" i="1"/>
  <c r="H41" i="1"/>
  <c r="J41" i="1" s="1"/>
  <c r="K41" i="1" s="1"/>
  <c r="F41" i="1"/>
  <c r="D41" i="1"/>
  <c r="C41" i="1"/>
  <c r="B41" i="1"/>
  <c r="I40" i="1"/>
  <c r="H40" i="1"/>
  <c r="F40" i="1"/>
  <c r="G40" i="1" s="1"/>
  <c r="D40" i="1"/>
  <c r="E40" i="1" s="1"/>
  <c r="C40" i="1"/>
  <c r="B40" i="1"/>
  <c r="I39" i="1"/>
  <c r="H39" i="1"/>
  <c r="J39" i="1" s="1"/>
  <c r="K39" i="1" s="1"/>
  <c r="F39" i="1"/>
  <c r="D39" i="1"/>
  <c r="C39" i="1"/>
  <c r="B39" i="1"/>
  <c r="I38" i="1"/>
  <c r="H38" i="1"/>
  <c r="F38" i="1"/>
  <c r="G38" i="1" s="1"/>
  <c r="D38" i="1"/>
  <c r="E38" i="1" s="1"/>
  <c r="C38" i="1"/>
  <c r="B38" i="1"/>
  <c r="I37" i="1"/>
  <c r="H37" i="1"/>
  <c r="J37" i="1" s="1"/>
  <c r="K37" i="1" s="1"/>
  <c r="F37" i="1"/>
  <c r="D37" i="1"/>
  <c r="C37" i="1"/>
  <c r="B37" i="1"/>
  <c r="I36" i="1"/>
  <c r="H36" i="1"/>
  <c r="F36" i="1"/>
  <c r="G36" i="1" s="1"/>
  <c r="D36" i="1"/>
  <c r="E36" i="1" s="1"/>
  <c r="C36" i="1"/>
  <c r="B36" i="1"/>
  <c r="I35" i="1"/>
  <c r="H35" i="1"/>
  <c r="J35" i="1" s="1"/>
  <c r="K35" i="1" s="1"/>
  <c r="F35" i="1"/>
  <c r="D35" i="1"/>
  <c r="C35" i="1"/>
  <c r="B35" i="1"/>
  <c r="I34" i="1"/>
  <c r="H34" i="1"/>
  <c r="F34" i="1"/>
  <c r="G34" i="1" s="1"/>
  <c r="D34" i="1"/>
  <c r="E34" i="1" s="1"/>
  <c r="C34" i="1"/>
  <c r="B34" i="1"/>
  <c r="I33" i="1"/>
  <c r="H33" i="1"/>
  <c r="J33" i="1" s="1"/>
  <c r="K33" i="1" s="1"/>
  <c r="F33" i="1"/>
  <c r="D33" i="1"/>
  <c r="C33" i="1"/>
  <c r="B33" i="1"/>
  <c r="I32" i="1"/>
  <c r="H32" i="1"/>
  <c r="F32" i="1"/>
  <c r="G32" i="1" s="1"/>
  <c r="D32" i="1"/>
  <c r="E32" i="1" s="1"/>
  <c r="C32" i="1"/>
  <c r="B32" i="1"/>
  <c r="I31" i="1"/>
  <c r="H31" i="1"/>
  <c r="J31" i="1" s="1"/>
  <c r="K31" i="1" s="1"/>
  <c r="F31" i="1"/>
  <c r="D31" i="1"/>
  <c r="C31" i="1"/>
  <c r="C28" i="1" s="1"/>
  <c r="B31" i="1"/>
  <c r="I30" i="1"/>
  <c r="H30" i="1"/>
  <c r="J30" i="1" s="1"/>
  <c r="K30" i="1" s="1"/>
  <c r="F30" i="1"/>
  <c r="G30" i="1" s="1"/>
  <c r="D30" i="1"/>
  <c r="C30" i="1"/>
  <c r="L30" i="1" s="1"/>
  <c r="M30" i="1" s="1"/>
  <c r="B30" i="1"/>
  <c r="N29" i="1"/>
  <c r="O29" i="1" s="1"/>
  <c r="I29" i="1"/>
  <c r="H29" i="1"/>
  <c r="F29" i="1"/>
  <c r="G29" i="1" s="1"/>
  <c r="D29" i="1"/>
  <c r="E29" i="1" s="1"/>
  <c r="C29" i="1"/>
  <c r="B29" i="1"/>
  <c r="I28" i="1"/>
  <c r="I27" i="1"/>
  <c r="H27" i="1"/>
  <c r="F27" i="1"/>
  <c r="D27" i="1"/>
  <c r="C27" i="1"/>
  <c r="N27" i="1" s="1"/>
  <c r="O27" i="1" s="1"/>
  <c r="B27" i="1"/>
  <c r="I26" i="1"/>
  <c r="H26" i="1"/>
  <c r="J26" i="1" s="1"/>
  <c r="K26" i="1" s="1"/>
  <c r="F26" i="1"/>
  <c r="D26" i="1"/>
  <c r="C26" i="1"/>
  <c r="L26" i="1" s="1"/>
  <c r="M26" i="1" s="1"/>
  <c r="B26" i="1"/>
  <c r="I25" i="1"/>
  <c r="H25" i="1"/>
  <c r="J25" i="1" s="1"/>
  <c r="K25" i="1" s="1"/>
  <c r="F25" i="1"/>
  <c r="G25" i="1" s="1"/>
  <c r="D25" i="1"/>
  <c r="C25" i="1"/>
  <c r="N25" i="1" s="1"/>
  <c r="O25" i="1" s="1"/>
  <c r="B25" i="1"/>
  <c r="L24" i="1"/>
  <c r="M24" i="1" s="1"/>
  <c r="I24" i="1"/>
  <c r="H24" i="1"/>
  <c r="F24" i="1"/>
  <c r="G24" i="1" s="1"/>
  <c r="D24" i="1"/>
  <c r="C24" i="1"/>
  <c r="J24" i="1" s="1"/>
  <c r="K24" i="1" s="1"/>
  <c r="B24" i="1"/>
  <c r="I23" i="1"/>
  <c r="H23" i="1"/>
  <c r="F23" i="1"/>
  <c r="G23" i="1" s="1"/>
  <c r="D23" i="1"/>
  <c r="C23" i="1"/>
  <c r="J23" i="1" s="1"/>
  <c r="K23" i="1" s="1"/>
  <c r="B23" i="1"/>
  <c r="I22" i="1"/>
  <c r="H22" i="1"/>
  <c r="J22" i="1" s="1"/>
  <c r="K22" i="1" s="1"/>
  <c r="F22" i="1"/>
  <c r="G22" i="1" s="1"/>
  <c r="D22" i="1"/>
  <c r="E22" i="1" s="1"/>
  <c r="C22" i="1"/>
  <c r="B22" i="1"/>
  <c r="I21" i="1"/>
  <c r="I20" i="1" s="1"/>
  <c r="H21" i="1"/>
  <c r="F21" i="1"/>
  <c r="D21" i="1"/>
  <c r="C21" i="1"/>
  <c r="C20" i="1" s="1"/>
  <c r="B21" i="1"/>
  <c r="I19" i="1"/>
  <c r="H19" i="1"/>
  <c r="F19" i="1"/>
  <c r="G19" i="1" s="1"/>
  <c r="D19" i="1"/>
  <c r="C19" i="1"/>
  <c r="J19" i="1" s="1"/>
  <c r="K19" i="1" s="1"/>
  <c r="B19" i="1"/>
  <c r="B17" i="1" s="1"/>
  <c r="I18" i="1"/>
  <c r="H18" i="1"/>
  <c r="J18" i="1" s="1"/>
  <c r="F18" i="1"/>
  <c r="G18" i="1" s="1"/>
  <c r="D18" i="1"/>
  <c r="E18" i="1" s="1"/>
  <c r="C18" i="1"/>
  <c r="B18" i="1"/>
  <c r="I17" i="1"/>
  <c r="H17" i="1"/>
  <c r="J16" i="1"/>
  <c r="K16" i="1" s="1"/>
  <c r="I16" i="1"/>
  <c r="H16" i="1"/>
  <c r="F16" i="1"/>
  <c r="G16" i="1" s="1"/>
  <c r="D16" i="1"/>
  <c r="E16" i="1" s="1"/>
  <c r="C16" i="1"/>
  <c r="B16" i="1"/>
  <c r="J15" i="1"/>
  <c r="K15" i="1" s="1"/>
  <c r="I15" i="1"/>
  <c r="H15" i="1"/>
  <c r="F15" i="1"/>
  <c r="G15" i="1" s="1"/>
  <c r="D15" i="1"/>
  <c r="E15" i="1" s="1"/>
  <c r="C15" i="1"/>
  <c r="B15" i="1"/>
  <c r="I14" i="1"/>
  <c r="H14" i="1"/>
  <c r="F14" i="1"/>
  <c r="D14" i="1"/>
  <c r="C14" i="1"/>
  <c r="L14" i="1" s="1"/>
  <c r="M14" i="1" s="1"/>
  <c r="B14" i="1"/>
  <c r="I13" i="1"/>
  <c r="H13" i="1"/>
  <c r="F13" i="1"/>
  <c r="D13" i="1"/>
  <c r="C13" i="1"/>
  <c r="L13" i="1" s="1"/>
  <c r="M13" i="1" s="1"/>
  <c r="B13" i="1"/>
  <c r="J12" i="1"/>
  <c r="K12" i="1" s="1"/>
  <c r="I12" i="1"/>
  <c r="H12" i="1"/>
  <c r="F12" i="1"/>
  <c r="G12" i="1" s="1"/>
  <c r="E12" i="1"/>
  <c r="D12" i="1"/>
  <c r="C12" i="1"/>
  <c r="L12" i="1" s="1"/>
  <c r="M12" i="1" s="1"/>
  <c r="B12" i="1"/>
  <c r="I11" i="1"/>
  <c r="H11" i="1"/>
  <c r="F11" i="1"/>
  <c r="D11" i="1"/>
  <c r="C11" i="1"/>
  <c r="N11" i="1" s="1"/>
  <c r="O11" i="1" s="1"/>
  <c r="B11" i="1"/>
  <c r="I10" i="1"/>
  <c r="H10" i="1"/>
  <c r="F10" i="1"/>
  <c r="D10" i="1"/>
  <c r="E10" i="1" s="1"/>
  <c r="C10" i="1"/>
  <c r="L10" i="1" s="1"/>
  <c r="B10" i="1"/>
  <c r="B4" i="1"/>
  <c r="L18" i="1" l="1"/>
  <c r="M18" i="1" s="1"/>
  <c r="L22" i="1"/>
  <c r="M22" i="1" s="1"/>
  <c r="F28" i="1"/>
  <c r="G28" i="1" s="1"/>
  <c r="I9" i="1"/>
  <c r="I8" i="1" s="1"/>
  <c r="I44" i="1" s="1"/>
  <c r="I45" i="1" s="1"/>
  <c r="E14" i="1"/>
  <c r="E21" i="1"/>
  <c r="N21" i="1"/>
  <c r="O21" i="1" s="1"/>
  <c r="E27" i="1"/>
  <c r="J27" i="1"/>
  <c r="K27" i="1" s="1"/>
  <c r="D9" i="1"/>
  <c r="E9" i="1" s="1"/>
  <c r="J10" i="1"/>
  <c r="G14" i="1"/>
  <c r="G21" i="1"/>
  <c r="E26" i="1"/>
  <c r="G27" i="1"/>
  <c r="B28" i="1"/>
  <c r="H28" i="1"/>
  <c r="J32" i="1"/>
  <c r="K32" i="1" s="1"/>
  <c r="E33" i="1"/>
  <c r="J34" i="1"/>
  <c r="K34" i="1" s="1"/>
  <c r="E35" i="1"/>
  <c r="J36" i="1"/>
  <c r="K36" i="1" s="1"/>
  <c r="E37" i="1"/>
  <c r="J38" i="1"/>
  <c r="K38" i="1" s="1"/>
  <c r="E39" i="1"/>
  <c r="J40" i="1"/>
  <c r="K40" i="1" s="1"/>
  <c r="E41" i="1"/>
  <c r="J42" i="1"/>
  <c r="K42" i="1" s="1"/>
  <c r="E43" i="1"/>
  <c r="H9" i="1"/>
  <c r="B9" i="1"/>
  <c r="F9" i="1"/>
  <c r="E13" i="1"/>
  <c r="J14" i="1"/>
  <c r="K14" i="1" s="1"/>
  <c r="C17" i="1"/>
  <c r="E19" i="1"/>
  <c r="B20" i="1"/>
  <c r="H20" i="1"/>
  <c r="E23" i="1"/>
  <c r="E24" i="1"/>
  <c r="E25" i="1"/>
  <c r="G26" i="1"/>
  <c r="E30" i="1"/>
  <c r="G31" i="1"/>
  <c r="G33" i="1"/>
  <c r="G35" i="1"/>
  <c r="G37" i="1"/>
  <c r="G39" i="1"/>
  <c r="G41" i="1"/>
  <c r="G43" i="1"/>
  <c r="N19" i="1"/>
  <c r="O19" i="1" s="1"/>
  <c r="N23" i="1"/>
  <c r="O23" i="1" s="1"/>
  <c r="C9" i="1"/>
  <c r="C8" i="1" s="1"/>
  <c r="C44" i="1" s="1"/>
  <c r="C45" i="1" s="1"/>
  <c r="E11" i="1"/>
  <c r="N15" i="1"/>
  <c r="O15" i="1" s="1"/>
  <c r="L16" i="1"/>
  <c r="M16" i="1" s="1"/>
  <c r="K18" i="1"/>
  <c r="J17" i="1"/>
  <c r="K17" i="1" s="1"/>
  <c r="M10" i="1"/>
  <c r="G11" i="1"/>
  <c r="N13" i="1"/>
  <c r="O13" i="1" s="1"/>
  <c r="E31" i="1"/>
  <c r="L31" i="1"/>
  <c r="M31" i="1" s="1"/>
  <c r="L11" i="1"/>
  <c r="M11" i="1" s="1"/>
  <c r="N12" i="1"/>
  <c r="O12" i="1" s="1"/>
  <c r="N14" i="1"/>
  <c r="O14" i="1" s="1"/>
  <c r="L15" i="1"/>
  <c r="M15" i="1" s="1"/>
  <c r="N18" i="1"/>
  <c r="L19" i="1"/>
  <c r="M19" i="1" s="1"/>
  <c r="D20" i="1"/>
  <c r="E20" i="1" s="1"/>
  <c r="N22" i="1"/>
  <c r="O22" i="1" s="1"/>
  <c r="L23" i="1"/>
  <c r="M23" i="1" s="1"/>
  <c r="N26" i="1"/>
  <c r="O26" i="1" s="1"/>
  <c r="L27" i="1"/>
  <c r="M27" i="1" s="1"/>
  <c r="D28" i="1"/>
  <c r="E28" i="1" s="1"/>
  <c r="N30" i="1"/>
  <c r="O30" i="1" s="1"/>
  <c r="N10" i="1"/>
  <c r="G10" i="1"/>
  <c r="K10" i="1"/>
  <c r="J13" i="1"/>
  <c r="K13" i="1" s="1"/>
  <c r="D17" i="1"/>
  <c r="E17" i="1" s="1"/>
  <c r="F20" i="1"/>
  <c r="G20" i="1" s="1"/>
  <c r="J21" i="1"/>
  <c r="J29" i="1"/>
  <c r="J11" i="1"/>
  <c r="K11" i="1" s="1"/>
  <c r="G13" i="1"/>
  <c r="N16" i="1"/>
  <c r="O16" i="1" s="1"/>
  <c r="F17" i="1"/>
  <c r="G17" i="1" s="1"/>
  <c r="L17" i="1"/>
  <c r="M17" i="1" s="1"/>
  <c r="L21" i="1"/>
  <c r="N24" i="1"/>
  <c r="O24" i="1" s="1"/>
  <c r="L25" i="1"/>
  <c r="M25" i="1" s="1"/>
  <c r="L29" i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N38" i="1"/>
  <c r="O38" i="1" s="1"/>
  <c r="L39" i="1"/>
  <c r="M39" i="1" s="1"/>
  <c r="N40" i="1"/>
  <c r="O40" i="1" s="1"/>
  <c r="L41" i="1"/>
  <c r="M41" i="1" s="1"/>
  <c r="N42" i="1"/>
  <c r="O42" i="1" s="1"/>
  <c r="L43" i="1"/>
  <c r="M43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L38" i="1"/>
  <c r="M38" i="1" s="1"/>
  <c r="N39" i="1"/>
  <c r="O39" i="1" s="1"/>
  <c r="L40" i="1"/>
  <c r="M40" i="1" s="1"/>
  <c r="N41" i="1"/>
  <c r="O41" i="1" s="1"/>
  <c r="L42" i="1"/>
  <c r="M42" i="1" s="1"/>
  <c r="J43" i="1"/>
  <c r="K43" i="1" s="1"/>
  <c r="G9" i="1" l="1"/>
  <c r="B8" i="1"/>
  <c r="B44" i="1" s="1"/>
  <c r="B45" i="1" s="1"/>
  <c r="H8" i="1"/>
  <c r="H44" i="1" s="1"/>
  <c r="H45" i="1" s="1"/>
  <c r="N28" i="1"/>
  <c r="O28" i="1" s="1"/>
  <c r="N20" i="1"/>
  <c r="O20" i="1" s="1"/>
  <c r="J9" i="1"/>
  <c r="L9" i="1"/>
  <c r="D8" i="1"/>
  <c r="K29" i="1"/>
  <c r="J28" i="1"/>
  <c r="K28" i="1" s="1"/>
  <c r="N9" i="1"/>
  <c r="O10" i="1"/>
  <c r="M29" i="1"/>
  <c r="L28" i="1"/>
  <c r="M28" i="1" s="1"/>
  <c r="M21" i="1"/>
  <c r="L20" i="1"/>
  <c r="M20" i="1" s="1"/>
  <c r="K21" i="1"/>
  <c r="J20" i="1"/>
  <c r="K20" i="1" s="1"/>
  <c r="O18" i="1"/>
  <c r="N17" i="1"/>
  <c r="O17" i="1" s="1"/>
  <c r="F8" i="1"/>
  <c r="N8" i="1" l="1"/>
  <c r="O9" i="1"/>
  <c r="L8" i="1"/>
  <c r="M9" i="1"/>
  <c r="J8" i="1"/>
  <c r="K9" i="1"/>
  <c r="F44" i="1"/>
  <c r="G8" i="1"/>
  <c r="D44" i="1"/>
  <c r="E8" i="1"/>
  <c r="G45" i="1" l="1"/>
  <c r="F45" i="1"/>
  <c r="G44" i="1"/>
  <c r="L44" i="1"/>
  <c r="M8" i="1"/>
  <c r="E44" i="1"/>
  <c r="E45" i="1"/>
  <c r="D45" i="1"/>
  <c r="J44" i="1"/>
  <c r="K8" i="1"/>
  <c r="N44" i="1"/>
  <c r="O8" i="1"/>
  <c r="O45" i="1" l="1"/>
  <c r="O44" i="1"/>
  <c r="M44" i="1"/>
  <c r="M45" i="1"/>
  <c r="N45" i="1"/>
  <c r="K45" i="1"/>
  <c r="K44" i="1"/>
  <c r="J45" i="1"/>
  <c r="L45" i="1"/>
</calcChain>
</file>

<file path=xl/sharedStrings.xml><?xml version="1.0" encoding="utf-8"?>
<sst xmlns="http://schemas.openxmlformats.org/spreadsheetml/2006/main" count="55" uniqueCount="55">
  <si>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</si>
  <si>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</si>
  <si>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</si>
  <si>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</si>
  <si>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</si>
  <si>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</si>
  <si>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</si>
  <si>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</si>
  <si>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</si>
  <si>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</si>
  <si>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</si>
  <si>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</si>
  <si>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</si>
  <si>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</si>
  <si>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</si>
  <si>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</si>
  <si>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</si>
  <si>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</si>
  <si>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</si>
  <si>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</si>
  <si>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</si>
  <si>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</si>
  <si>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</si>
  <si>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</si>
  <si>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</si>
  <si>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</si>
  <si>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</si>
  <si>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</si>
  <si>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</si>
  <si>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</si>
  <si>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</si>
  <si>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</si>
  <si>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</si>
  <si>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</si>
  <si>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</si>
  <si>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</si>
  <si>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</si>
  <si>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PROVISION PARA GASTOS INSTITUCIONALES Y/O SECTORIALES CONTINGENTES - PREVIO CONCEPTO DGPPN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</si>
  <si>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</si>
  <si>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</si>
  <si>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</si>
  <si>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</si>
  <si>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</si>
  <si>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</si>
  <si>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</si>
  <si>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</si>
  <si>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</si>
  <si>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</si>
  <si>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</si>
  <si>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</si>
  <si>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INCREMENTO DE LA COBERTURA DE LOS SERVICIOS DE LA RED NACIONAL DE PROTECCION AL CONSUMIDOR EN EL TERRITORIO NACIONAL</t>
  </si>
  <si>
    <t>FORTALECIMIENTO DEL SISTEMA DE ATENCION AL CIUDADANO DE LA SUPERINTENDENCIA DE INDUSTRIA Y COMERCIO A NIVEL NACIONAL</t>
  </si>
  <si>
    <t>MEJORAMIENTO DE LOS SISTEMAS DE INFORMACION Y SERVICIOS TECNOLOGICOS DE LA SUPERINTENDENCIA DE INDUSTRIA Y COMERCIO EN EL TERRITORIO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</si>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</sst>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2018/WEB%20SIC/INFORME%20EPA%20DICIEMBRE%20%20corte%2031-12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DICIEMBRE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56934500000</v>
          </cell>
          <cell r="D5">
            <v>56529244303</v>
          </cell>
          <cell r="E5">
            <v>56519911625</v>
          </cell>
          <cell r="F5">
            <v>56455715750</v>
          </cell>
          <cell r="G5">
            <v>56445541457</v>
          </cell>
          <cell r="H5">
            <v>0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13212741512</v>
          </cell>
          <cell r="D6">
            <v>13080977790</v>
          </cell>
          <cell r="E6">
            <v>13080977790</v>
          </cell>
          <cell r="F6">
            <v>13079820012</v>
          </cell>
          <cell r="G6">
            <v>13074843362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488695702</v>
          </cell>
          <cell r="D7">
            <v>488695702</v>
          </cell>
          <cell r="E7">
            <v>482917839</v>
          </cell>
          <cell r="F7">
            <v>481980824</v>
          </cell>
          <cell r="G7">
            <v>481980824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22817000000</v>
          </cell>
          <cell r="D8">
            <v>22721875464</v>
          </cell>
          <cell r="E8">
            <v>22721875464</v>
          </cell>
          <cell r="F8">
            <v>22721875464</v>
          </cell>
          <cell r="G8">
            <v>22721875464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PRIMA TECNICA</v>
          </cell>
          <cell r="B10">
            <v>998000000</v>
          </cell>
          <cell r="C10">
            <v>898000000</v>
          </cell>
          <cell r="D10">
            <v>869118385</v>
          </cell>
          <cell r="E10">
            <v>869118385</v>
          </cell>
          <cell r="F10">
            <v>869118385</v>
          </cell>
          <cell r="G10">
            <v>869118385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433136960</v>
          </cell>
          <cell r="G11">
            <v>432312960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19040062786</v>
          </cell>
          <cell r="D12">
            <v>18895576962</v>
          </cell>
          <cell r="E12">
            <v>18895576962</v>
          </cell>
          <cell r="F12">
            <v>18869784105</v>
          </cell>
          <cell r="G12">
            <v>18865410462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12773954311</v>
          </cell>
          <cell r="D13">
            <v>12646370441.34</v>
          </cell>
          <cell r="E13">
            <v>12571795108.870001</v>
          </cell>
          <cell r="F13">
            <v>11713151683.719999</v>
          </cell>
          <cell r="G13">
            <v>11482606362.719999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12771198011</v>
          </cell>
          <cell r="D14">
            <v>12644064141.34</v>
          </cell>
          <cell r="E14">
            <v>12569488808.870001</v>
          </cell>
          <cell r="F14">
            <v>11710846499.719999</v>
          </cell>
          <cell r="G14">
            <v>11480301178.719999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2756300</v>
          </cell>
          <cell r="D15">
            <v>2306300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5751045689</v>
          </cell>
          <cell r="D16">
            <v>3530289638.1999998</v>
          </cell>
          <cell r="E16">
            <v>3530209721.9200001</v>
          </cell>
          <cell r="F16">
            <v>3529822109.0699997</v>
          </cell>
          <cell r="G16">
            <v>3529805133.0699997</v>
          </cell>
          <cell r="H16">
            <v>0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660548170</v>
          </cell>
          <cell r="D17">
            <v>660548170</v>
          </cell>
          <cell r="E17">
            <v>660496935</v>
          </cell>
          <cell r="F17">
            <v>660496935</v>
          </cell>
          <cell r="G17">
            <v>660496935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194000000</v>
          </cell>
          <cell r="D18">
            <v>194000000</v>
          </cell>
          <cell r="E18">
            <v>194000000</v>
          </cell>
          <cell r="F18">
            <v>194000000</v>
          </cell>
          <cell r="G18">
            <v>194000000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321297519</v>
          </cell>
          <cell r="D19">
            <v>321297519</v>
          </cell>
          <cell r="E19">
            <v>321297519</v>
          </cell>
          <cell r="F19">
            <v>321297519</v>
          </cell>
          <cell r="G19">
            <v>321297519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371200000</v>
          </cell>
          <cell r="D20">
            <v>371076000</v>
          </cell>
          <cell r="E20">
            <v>371047418.72000003</v>
          </cell>
          <cell r="F20">
            <v>371026642.87</v>
          </cell>
          <cell r="G20">
            <v>371026642.87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84000000</v>
          </cell>
          <cell r="D21">
            <v>84000000</v>
          </cell>
          <cell r="E21">
            <v>84000000</v>
          </cell>
          <cell r="F21">
            <v>84000000</v>
          </cell>
          <cell r="G21">
            <v>84000000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1899367949.2</v>
          </cell>
          <cell r="E22">
            <v>1899367849.2</v>
          </cell>
          <cell r="F22">
            <v>1899001012.2</v>
          </cell>
          <cell r="G22">
            <v>1898984036.2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C</v>
          </cell>
          <cell r="B24">
            <v>110086200000</v>
          </cell>
          <cell r="C24">
            <v>101861079266</v>
          </cell>
          <cell r="D24">
            <v>100817492716.7</v>
          </cell>
          <cell r="E24">
            <v>100329340099.90001</v>
          </cell>
          <cell r="F24">
            <v>97437934477.900009</v>
          </cell>
          <cell r="G24">
            <v>93149863883.479996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55346174981</v>
          </cell>
          <cell r="D25">
            <v>55190352740.889999</v>
          </cell>
          <cell r="E25">
            <v>54935801855.889999</v>
          </cell>
          <cell r="F25">
            <v>54668190553.559998</v>
          </cell>
          <cell r="G25">
            <v>52382834337.379997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3147707791</v>
          </cell>
          <cell r="D26">
            <v>3146692007</v>
          </cell>
          <cell r="E26">
            <v>3034517847</v>
          </cell>
          <cell r="F26">
            <v>3021406276</v>
          </cell>
          <cell r="G26">
            <v>3018721704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7560200263</v>
          </cell>
          <cell r="D27">
            <v>7518159837</v>
          </cell>
          <cell r="E27">
            <v>7511022510</v>
          </cell>
          <cell r="F27">
            <v>7408658561</v>
          </cell>
          <cell r="G27">
            <v>7393633534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21459465003</v>
          </cell>
          <cell r="D28">
            <v>21391150617.889999</v>
          </cell>
          <cell r="E28">
            <v>21349105319.889999</v>
          </cell>
          <cell r="F28">
            <v>21328996882.73</v>
          </cell>
          <cell r="G28">
            <v>20562481830.549999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829634500</v>
          </cell>
          <cell r="D29">
            <v>829634500</v>
          </cell>
          <cell r="E29">
            <v>824151290</v>
          </cell>
          <cell r="F29">
            <v>818370516</v>
          </cell>
          <cell r="G29">
            <v>818370516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4372395881</v>
          </cell>
          <cell r="D30">
            <v>4358106992</v>
          </cell>
          <cell r="E30">
            <v>4348558003</v>
          </cell>
          <cell r="F30">
            <v>4298276848.8299999</v>
          </cell>
          <cell r="G30">
            <v>4246179277.8299999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5735674018</v>
          </cell>
          <cell r="D31">
            <v>5711442282</v>
          </cell>
          <cell r="E31">
            <v>5666016168</v>
          </cell>
          <cell r="F31">
            <v>5643023636</v>
          </cell>
          <cell r="G31">
            <v>5601977855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1393120939</v>
          </cell>
          <cell r="D32">
            <v>1393120939</v>
          </cell>
          <cell r="E32">
            <v>1364507151</v>
          </cell>
          <cell r="F32">
            <v>1348340064</v>
          </cell>
          <cell r="G32">
            <v>1348340064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6077976586</v>
          </cell>
          <cell r="D33">
            <v>6077976586</v>
          </cell>
          <cell r="E33">
            <v>6077834586</v>
          </cell>
          <cell r="F33">
            <v>6041028788</v>
          </cell>
          <cell r="G33">
            <v>5985409328</v>
          </cell>
          <cell r="H33">
            <v>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4764068980</v>
          </cell>
          <cell r="E34">
            <v>4760088981</v>
          </cell>
          <cell r="F34">
            <v>4760088981</v>
          </cell>
          <cell r="G34">
            <v>3407720228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46514904285</v>
          </cell>
          <cell r="D35">
            <v>45627139975.809998</v>
          </cell>
          <cell r="E35">
            <v>45393538244.010002</v>
          </cell>
          <cell r="F35">
            <v>42769743924.339996</v>
          </cell>
          <cell r="G35">
            <v>40767029546.099998</v>
          </cell>
          <cell r="H35">
            <v>0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558819716</v>
          </cell>
          <cell r="E36">
            <v>558819715.99000001</v>
          </cell>
          <cell r="F36">
            <v>558706801.94000006</v>
          </cell>
          <cell r="G36">
            <v>522388830.35000002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23386788409</v>
          </cell>
          <cell r="D37">
            <v>23238620486.110001</v>
          </cell>
          <cell r="E37">
            <v>23085409352.029999</v>
          </cell>
          <cell r="F37">
            <v>22430349132.099998</v>
          </cell>
          <cell r="G37">
            <v>21431548319.450001</v>
          </cell>
          <cell r="H37">
            <v>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22083187413</v>
          </cell>
          <cell r="D38">
            <v>21579699773.700001</v>
          </cell>
          <cell r="E38">
            <v>21499309175.990002</v>
          </cell>
          <cell r="F38">
            <v>19569171679.299999</v>
          </cell>
          <cell r="G38">
            <v>18813092396.299999</v>
          </cell>
          <cell r="H38">
            <v>0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484000000</v>
          </cell>
          <cell r="D40">
            <v>250000000</v>
          </cell>
          <cell r="E40">
            <v>250000000</v>
          </cell>
          <cell r="F40">
            <v>211516311</v>
          </cell>
          <cell r="G40">
            <v>0</v>
          </cell>
          <cell r="H40">
            <v>0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8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DICIEMBRE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75459500000</v>
      </c>
      <c r="C8" s="16">
        <f>C9+C17+C20</f>
        <v>75459500000</v>
      </c>
      <c r="D8" s="16">
        <f t="shared" ref="D8:F8" si="0">D9+D17+D20</f>
        <v>72621916455.789993</v>
      </c>
      <c r="E8" s="17">
        <f t="shared" ref="E8:E9" si="1">+D8/C8</f>
        <v>0.96239594028306563</v>
      </c>
      <c r="F8" s="16">
        <f t="shared" si="0"/>
        <v>71698689542.790009</v>
      </c>
      <c r="G8" s="17">
        <f t="shared" ref="G8:G9" si="2">+F8/C8</f>
        <v>0.95016120624692724</v>
      </c>
      <c r="H8" s="16">
        <f t="shared" ref="H8:N8" si="3">H9+H17+H20</f>
        <v>72705904382.539993</v>
      </c>
      <c r="I8" s="16">
        <f t="shared" si="3"/>
        <v>71457952952.790009</v>
      </c>
      <c r="J8" s="16">
        <f t="shared" si="3"/>
        <v>2753595617.46</v>
      </c>
      <c r="K8" s="17">
        <f t="shared" ref="K8:K9" si="4">+J8/C8</f>
        <v>3.6491039795651971E-2</v>
      </c>
      <c r="L8" s="16">
        <f t="shared" si="3"/>
        <v>2837583544.2099991</v>
      </c>
      <c r="M8" s="17">
        <f t="shared" ref="M8:M9" si="5">+L8/C8</f>
        <v>3.7604059716934236E-2</v>
      </c>
      <c r="N8" s="16">
        <f t="shared" si="3"/>
        <v>3760810457.210001</v>
      </c>
      <c r="O8" s="17">
        <f t="shared" ref="O8:O9" si="6">+N8/C8</f>
        <v>4.9838793753072853E-2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>SUM(C10:C16)</f>
        <v>56934500000</v>
      </c>
      <c r="D9" s="20">
        <f>SUM(D10:D16)</f>
        <v>56519911625</v>
      </c>
      <c r="E9" s="21">
        <f t="shared" si="1"/>
        <v>0.99271815199922719</v>
      </c>
      <c r="F9" s="20">
        <f t="shared" ref="F9" si="7">SUM(F10:F16)</f>
        <v>56455715750</v>
      </c>
      <c r="G9" s="21">
        <f t="shared" si="2"/>
        <v>0.99159061289727668</v>
      </c>
      <c r="H9" s="20">
        <f t="shared" ref="H9:N9" si="8">SUM(H10:H16)</f>
        <v>56529244303</v>
      </c>
      <c r="I9" s="20">
        <f t="shared" si="8"/>
        <v>56445541457</v>
      </c>
      <c r="J9" s="20">
        <f t="shared" si="8"/>
        <v>405255697</v>
      </c>
      <c r="K9" s="21">
        <f t="shared" si="4"/>
        <v>7.1179284440892601E-3</v>
      </c>
      <c r="L9" s="20">
        <f t="shared" si="8"/>
        <v>414588375</v>
      </c>
      <c r="M9" s="21">
        <f t="shared" si="5"/>
        <v>7.2818480007728181E-3</v>
      </c>
      <c r="N9" s="20">
        <f t="shared" si="8"/>
        <v>478784250</v>
      </c>
      <c r="O9" s="21">
        <f t="shared" si="6"/>
        <v>8.4093871027233046E-3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19040062786</v>
      </c>
      <c r="D10" s="24">
        <f>VLOOKUP(A10,'[1]TD-EPA'!$A$5:$H$36,5,0)</f>
        <v>18895576962</v>
      </c>
      <c r="E10" s="25">
        <f>+D10/C10</f>
        <v>0.99241148384729916</v>
      </c>
      <c r="F10" s="23">
        <f>VLOOKUP(A10,'[1]TD-EPA'!$A$5:$H$36,6,0)</f>
        <v>18869784105</v>
      </c>
      <c r="G10" s="25">
        <f>+F10/C10</f>
        <v>0.99105682145516849</v>
      </c>
      <c r="H10" s="23">
        <f>VLOOKUP(A10,'[1]TD-EPA'!$A$5:$H$36,4,0)</f>
        <v>18895576962</v>
      </c>
      <c r="I10" s="23">
        <f>VLOOKUP(A10,'[1]TD-EPA'!$A$5:$H$36,7,0)</f>
        <v>18865410462</v>
      </c>
      <c r="J10" s="23">
        <f>+C10-H10</f>
        <v>144485824</v>
      </c>
      <c r="K10" s="25">
        <f>+J10/C10</f>
        <v>7.5885161527008841E-3</v>
      </c>
      <c r="L10" s="23">
        <f>+C10-D10</f>
        <v>144485824</v>
      </c>
      <c r="M10" s="25">
        <f>+L10/C10</f>
        <v>7.5885161527008841E-3</v>
      </c>
      <c r="N10" s="23">
        <f>+C10-F10</f>
        <v>170278681</v>
      </c>
      <c r="O10" s="25">
        <f>+N10/C10</f>
        <v>8.9431785448315058E-3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898000000</v>
      </c>
      <c r="D11" s="24">
        <f>VLOOKUP(A11,'[1]TD-EPA'!$A$5:$H$36,5,0)</f>
        <v>869118385</v>
      </c>
      <c r="E11" s="25">
        <f t="shared" ref="E11:E44" si="9">D11/C11</f>
        <v>0.96783784521158134</v>
      </c>
      <c r="F11" s="23">
        <f>VLOOKUP(A11,'[1]TD-EPA'!$A$5:$H$36,6,0)</f>
        <v>869118385</v>
      </c>
      <c r="G11" s="25">
        <f t="shared" ref="G11:G44" si="10">+F11/C11</f>
        <v>0.96783784521158134</v>
      </c>
      <c r="H11" s="23">
        <f>VLOOKUP(A11,'[1]TD-EPA'!$A$5:$H$36,4,0)</f>
        <v>869118385</v>
      </c>
      <c r="I11" s="23">
        <f>VLOOKUP(A11,'[1]TD-EPA'!$A$5:$H$36,7,0)</f>
        <v>869118385</v>
      </c>
      <c r="J11" s="23">
        <f t="shared" ref="J11:J43" si="11">+C11-H11</f>
        <v>28881615</v>
      </c>
      <c r="K11" s="25">
        <f t="shared" ref="K11:K44" si="12">+J11/C11</f>
        <v>3.2162154788418711E-2</v>
      </c>
      <c r="L11" s="23">
        <f t="shared" ref="L11:L43" si="13">+C11-D11</f>
        <v>28881615</v>
      </c>
      <c r="M11" s="25">
        <f>+L11/C11</f>
        <v>3.2162154788418711E-2</v>
      </c>
      <c r="N11" s="23">
        <f t="shared" ref="N11:N43" si="14">+C11-F11</f>
        <v>28881615</v>
      </c>
      <c r="O11" s="25">
        <f t="shared" ref="O11:O44" si="15">+N11/C11</f>
        <v>3.2162154788418711E-2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22817000000</v>
      </c>
      <c r="D12" s="24">
        <f>VLOOKUP(A12,'[1]TD-EPA'!$A$5:$H$36,5,0)</f>
        <v>22721875464</v>
      </c>
      <c r="E12" s="25">
        <f t="shared" si="9"/>
        <v>0.99583097970811241</v>
      </c>
      <c r="F12" s="23">
        <f>VLOOKUP(A12,'[1]TD-EPA'!$A$5:$H$36,6,0)</f>
        <v>22721875464</v>
      </c>
      <c r="G12" s="25">
        <f t="shared" si="10"/>
        <v>0.99583097970811241</v>
      </c>
      <c r="H12" s="23">
        <f>VLOOKUP(A12,'[1]TD-EPA'!$A$5:$H$36,4,0)</f>
        <v>22721875464</v>
      </c>
      <c r="I12" s="23">
        <f>VLOOKUP(A12,'[1]TD-EPA'!$A$5:$H$36,7,0)</f>
        <v>22721875464</v>
      </c>
      <c r="J12" s="23">
        <f t="shared" si="11"/>
        <v>95124536</v>
      </c>
      <c r="K12" s="25">
        <f t="shared" si="12"/>
        <v>4.1690202918876276E-3</v>
      </c>
      <c r="L12" s="23">
        <f t="shared" si="13"/>
        <v>95124536</v>
      </c>
      <c r="M12" s="25">
        <f t="shared" ref="M12:M44" si="16">+L12/C12</f>
        <v>4.1690202918876276E-3</v>
      </c>
      <c r="N12" s="23">
        <f t="shared" si="14"/>
        <v>95124536</v>
      </c>
      <c r="O12" s="25">
        <f t="shared" si="15"/>
        <v>4.1690202918876276E-3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488695702</v>
      </c>
      <c r="D13" s="24">
        <f>VLOOKUP(A13,'[1]TD-EPA'!$A$5:$H$36,5,0)</f>
        <v>482917839</v>
      </c>
      <c r="E13" s="25">
        <f t="shared" si="9"/>
        <v>0.98817697193498133</v>
      </c>
      <c r="F13" s="23">
        <f>VLOOKUP(A13,'[1]TD-EPA'!$A$5:$H$36,6,0)</f>
        <v>481980824</v>
      </c>
      <c r="G13" s="25">
        <f t="shared" si="10"/>
        <v>0.98625959268207353</v>
      </c>
      <c r="H13" s="23">
        <f>VLOOKUP(A13,'[1]TD-EPA'!$A$5:$H$36,4,0)</f>
        <v>488695702</v>
      </c>
      <c r="I13" s="23">
        <f>VLOOKUP(A13,'[1]TD-EPA'!$A$5:$H$36,7,0)</f>
        <v>481980824</v>
      </c>
      <c r="J13" s="23">
        <f t="shared" si="11"/>
        <v>0</v>
      </c>
      <c r="K13" s="25">
        <f t="shared" si="12"/>
        <v>0</v>
      </c>
      <c r="L13" s="23">
        <f t="shared" si="13"/>
        <v>5777863</v>
      </c>
      <c r="M13" s="25">
        <f t="shared" si="16"/>
        <v>1.1823028065018669E-2</v>
      </c>
      <c r="N13" s="23">
        <f t="shared" si="14"/>
        <v>6714878</v>
      </c>
      <c r="O13" s="25">
        <f t="shared" si="15"/>
        <v>1.3740407317926442E-2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0</v>
      </c>
      <c r="D14" s="24">
        <f>VLOOKUP(A14,'[1]TD-EPA'!$A$5:$H$36,5,0)</f>
        <v>0</v>
      </c>
      <c r="E14" s="25" t="e">
        <f>D14/C14</f>
        <v>#DIV/0!</v>
      </c>
      <c r="F14" s="23">
        <f>VLOOKUP(A14,'[1]TD-EPA'!$A$5:$H$36,6,0)</f>
        <v>0</v>
      </c>
      <c r="G14" s="25" t="e">
        <f t="shared" si="10"/>
        <v>#DIV/0!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0</v>
      </c>
      <c r="K14" s="25" t="e">
        <f t="shared" si="12"/>
        <v>#DIV/0!</v>
      </c>
      <c r="L14" s="23">
        <f t="shared" si="13"/>
        <v>0</v>
      </c>
      <c r="M14" s="25" t="e">
        <f t="shared" si="16"/>
        <v>#DIV/0!</v>
      </c>
      <c r="N14" s="23">
        <f t="shared" si="14"/>
        <v>0</v>
      </c>
      <c r="O14" s="25" t="e">
        <f t="shared" si="15"/>
        <v>#DIV/0!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433136960</v>
      </c>
      <c r="G15" s="25">
        <f t="shared" si="10"/>
        <v>0.90614426778242674</v>
      </c>
      <c r="H15" s="23">
        <f>VLOOKUP(A15,'[1]TD-EPA'!$A$5:$H$36,4,0)</f>
        <v>473000000</v>
      </c>
      <c r="I15" s="23">
        <f>VLOOKUP(A15,'[1]TD-EPA'!$A$5:$H$36,7,0)</f>
        <v>432312960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44863040</v>
      </c>
      <c r="O15" s="25">
        <f t="shared" si="15"/>
        <v>9.3855732217573221E-2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13212741512</v>
      </c>
      <c r="D16" s="24">
        <f>VLOOKUP(A16,'[1]TD-EPA'!$A$5:$H$36,5,0)</f>
        <v>13080977790</v>
      </c>
      <c r="E16" s="25">
        <f t="shared" si="9"/>
        <v>0.99002752593923593</v>
      </c>
      <c r="F16" s="23">
        <f>VLOOKUP(A16,'[1]TD-EPA'!$A$5:$H$36,6,0)</f>
        <v>13079820012</v>
      </c>
      <c r="G16" s="25">
        <f t="shared" si="10"/>
        <v>0.98993990006697108</v>
      </c>
      <c r="H16" s="23">
        <f>VLOOKUP(A16,'[1]TD-EPA'!$A$5:$H$36,4,0)</f>
        <v>13080977790</v>
      </c>
      <c r="I16" s="23">
        <f>VLOOKUP(A16,'[1]TD-EPA'!$A$5:$H$36,7,0)</f>
        <v>13074843362</v>
      </c>
      <c r="J16" s="23">
        <f t="shared" si="11"/>
        <v>131763722</v>
      </c>
      <c r="K16" s="25">
        <f t="shared" si="12"/>
        <v>9.9724740607640226E-3</v>
      </c>
      <c r="L16" s="23">
        <f t="shared" si="13"/>
        <v>131763722</v>
      </c>
      <c r="M16" s="25">
        <f t="shared" si="16"/>
        <v>9.9724740607640226E-3</v>
      </c>
      <c r="N16" s="23">
        <f t="shared" si="14"/>
        <v>132921500</v>
      </c>
      <c r="O16" s="25">
        <f t="shared" si="15"/>
        <v>1.0060099933028949E-2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>SUM(C18:C19)</f>
        <v>12773954311</v>
      </c>
      <c r="D17" s="20">
        <f>SUM(D18:D19)</f>
        <v>12571795108.870001</v>
      </c>
      <c r="E17" s="21">
        <f t="shared" si="9"/>
        <v>0.98417410950374906</v>
      </c>
      <c r="F17" s="20">
        <f t="shared" ref="F17" si="17">SUM(F18:F19)</f>
        <v>11713151683.719999</v>
      </c>
      <c r="G17" s="21">
        <f t="shared" si="10"/>
        <v>0.91695581482027733</v>
      </c>
      <c r="H17" s="20">
        <f t="shared" ref="H17:N17" si="18">SUM(H18:H19)</f>
        <v>12646370441.34</v>
      </c>
      <c r="I17" s="20">
        <f t="shared" si="18"/>
        <v>11482606362.719999</v>
      </c>
      <c r="J17" s="20">
        <f t="shared" si="18"/>
        <v>127583869.65999985</v>
      </c>
      <c r="K17" s="21">
        <f t="shared" si="12"/>
        <v>9.9878132138091266E-3</v>
      </c>
      <c r="L17" s="20">
        <f t="shared" si="18"/>
        <v>202159202.12999916</v>
      </c>
      <c r="M17" s="21">
        <f t="shared" si="16"/>
        <v>1.5825890496250983E-2</v>
      </c>
      <c r="N17" s="20">
        <f t="shared" si="18"/>
        <v>1060802627.2800007</v>
      </c>
      <c r="O17" s="21">
        <f t="shared" si="15"/>
        <v>8.3044185179722674E-2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2756300</v>
      </c>
      <c r="D18" s="24">
        <f>VLOOKUP(A18,'[1]TD-EPA'!$A$5:$H$36,5,0)</f>
        <v>2306300</v>
      </c>
      <c r="E18" s="25">
        <f t="shared" si="9"/>
        <v>0.83673765555273372</v>
      </c>
      <c r="F18" s="23">
        <f>VLOOKUP(A18,'[1]TD-EPA'!$A$5:$H$36,6,0)</f>
        <v>2305184</v>
      </c>
      <c r="G18" s="25">
        <f t="shared" si="10"/>
        <v>0.8363327649385045</v>
      </c>
      <c r="H18" s="23">
        <f>VLOOKUP(A18,'[1]TD-EPA'!$A$5:$H$36,4,0)</f>
        <v>2306300</v>
      </c>
      <c r="I18" s="23">
        <f>VLOOKUP(A18,'[1]TD-EPA'!$A$5:$H$36,7,0)</f>
        <v>2305184</v>
      </c>
      <c r="J18" s="23">
        <f t="shared" si="11"/>
        <v>450000</v>
      </c>
      <c r="K18" s="25">
        <f t="shared" si="12"/>
        <v>0.16326234444726626</v>
      </c>
      <c r="L18" s="23">
        <f t="shared" si="13"/>
        <v>450000</v>
      </c>
      <c r="M18" s="25">
        <f t="shared" si="16"/>
        <v>0.16326234444726626</v>
      </c>
      <c r="N18" s="23">
        <f t="shared" si="14"/>
        <v>451116</v>
      </c>
      <c r="O18" s="25">
        <f t="shared" si="15"/>
        <v>0.16366723506149547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12771198011</v>
      </c>
      <c r="D19" s="24">
        <f>VLOOKUP(A19,'[1]TD-EPA'!$A$5:$H$36,5,0)</f>
        <v>12569488808.870001</v>
      </c>
      <c r="E19" s="25">
        <f t="shared" si="9"/>
        <v>0.98420592947065233</v>
      </c>
      <c r="F19" s="23">
        <f>VLOOKUP(A19,'[1]TD-EPA'!$A$5:$H$36,6,0)</f>
        <v>11710846499.719999</v>
      </c>
      <c r="G19" s="25">
        <f t="shared" si="10"/>
        <v>0.9169732150134462</v>
      </c>
      <c r="H19" s="23">
        <f>VLOOKUP(A19,'[1]TD-EPA'!$A$5:$H$36,4,0)</f>
        <v>12644064141.34</v>
      </c>
      <c r="I19" s="23">
        <f>VLOOKUP(A19,'[1]TD-EPA'!$A$5:$H$36,7,0)</f>
        <v>11480301178.719999</v>
      </c>
      <c r="J19" s="23">
        <f t="shared" si="11"/>
        <v>127133869.65999985</v>
      </c>
      <c r="K19" s="25">
        <f t="shared" si="12"/>
        <v>9.9547332639034949E-3</v>
      </c>
      <c r="L19" s="23">
        <f t="shared" si="13"/>
        <v>201709202.12999916</v>
      </c>
      <c r="M19" s="25">
        <f t="shared" si="16"/>
        <v>1.5794070529347708E-2</v>
      </c>
      <c r="N19" s="23">
        <f t="shared" si="14"/>
        <v>1060351511.2800007</v>
      </c>
      <c r="O19" s="25">
        <f t="shared" si="15"/>
        <v>8.3026784986553817E-2</v>
      </c>
    </row>
    <row r="20" spans="1:15" s="18" customFormat="1" ht="15.75" x14ac:dyDescent="0.25">
      <c r="A20" s="19" t="s">
        <v>30</v>
      </c>
      <c r="B20" s="20">
        <f>SUM(B21:B27)</f>
        <v>7044341512</v>
      </c>
      <c r="C20" s="20">
        <f>SUM(C21:C27)</f>
        <v>5751045689</v>
      </c>
      <c r="D20" s="20">
        <f>SUM(D21:D27)</f>
        <v>3530209721.9200001</v>
      </c>
      <c r="E20" s="21">
        <f>D20/C20</f>
        <v>0.61383788493842373</v>
      </c>
      <c r="F20" s="20">
        <f>SUM(F21:F27)</f>
        <v>3529822109.0699997</v>
      </c>
      <c r="G20" s="21">
        <f>+F20/C20</f>
        <v>0.61377048626504138</v>
      </c>
      <c r="H20" s="20">
        <f>SUM(H21:H27)</f>
        <v>3530289638.1999998</v>
      </c>
      <c r="I20" s="20">
        <f>SUM(I21:I27)</f>
        <v>3529805133.0699997</v>
      </c>
      <c r="J20" s="20">
        <f>SUM(J21:J27)</f>
        <v>2220756050.8000002</v>
      </c>
      <c r="K20" s="21">
        <f t="shared" si="12"/>
        <v>0.38614821910520214</v>
      </c>
      <c r="L20" s="20">
        <f>SUM(L21:L27)</f>
        <v>2220835967.0799999</v>
      </c>
      <c r="M20" s="21">
        <f t="shared" si="16"/>
        <v>0.38616211506157622</v>
      </c>
      <c r="N20" s="20">
        <f>SUM(N21:N27)</f>
        <v>2221223579.9300003</v>
      </c>
      <c r="O20" s="21">
        <f>+N20/C20</f>
        <v>0.38622951373495867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321297519</v>
      </c>
      <c r="D21" s="24">
        <f>VLOOKUP(A21,'[1]TD-EPA'!$A$5:$H$36,5,0)</f>
        <v>321297519</v>
      </c>
      <c r="E21" s="25">
        <f t="shared" si="9"/>
        <v>1</v>
      </c>
      <c r="F21" s="23">
        <f>VLOOKUP(A21,'[1]TD-EPA'!$A$5:$H$36,6,0)</f>
        <v>321297519</v>
      </c>
      <c r="G21" s="25">
        <f t="shared" si="10"/>
        <v>1</v>
      </c>
      <c r="H21" s="23">
        <f>VLOOKUP(A21,'[1]TD-EPA'!$A$5:$H$36,4,0)</f>
        <v>321297519</v>
      </c>
      <c r="I21" s="23">
        <f>VLOOKUP(A21,'[1]TD-EPA'!$A$5:$H$36,7,0)</f>
        <v>321297519</v>
      </c>
      <c r="J21" s="23">
        <f t="shared" si="11"/>
        <v>0</v>
      </c>
      <c r="K21" s="25">
        <f t="shared" si="12"/>
        <v>0</v>
      </c>
      <c r="L21" s="23">
        <f t="shared" si="13"/>
        <v>0</v>
      </c>
      <c r="M21" s="25">
        <f t="shared" si="16"/>
        <v>0</v>
      </c>
      <c r="N21" s="23">
        <f t="shared" si="14"/>
        <v>0</v>
      </c>
      <c r="O21" s="25">
        <f t="shared" si="15"/>
        <v>0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84000000</v>
      </c>
      <c r="D22" s="24">
        <f>VLOOKUP(A22,'[1]TD-EPA'!$A$5:$H$36,5,0)</f>
        <v>84000000</v>
      </c>
      <c r="E22" s="25">
        <f t="shared" si="9"/>
        <v>1</v>
      </c>
      <c r="F22" s="23">
        <f>VLOOKUP(A22,'[1]TD-EPA'!$A$5:$H$36,6,0)</f>
        <v>84000000</v>
      </c>
      <c r="G22" s="25">
        <f t="shared" si="10"/>
        <v>1</v>
      </c>
      <c r="H22" s="23">
        <f>VLOOKUP(A22,'[1]TD-EPA'!$A$5:$H$36,4,0)</f>
        <v>84000000</v>
      </c>
      <c r="I22" s="23">
        <f>VLOOKUP(A22,'[1]TD-EPA'!$A$5:$H$36,7,0)</f>
        <v>84000000</v>
      </c>
      <c r="J22" s="23">
        <f t="shared" si="11"/>
        <v>0</v>
      </c>
      <c r="K22" s="25">
        <f t="shared" si="12"/>
        <v>0</v>
      </c>
      <c r="L22" s="23">
        <f t="shared" si="13"/>
        <v>0</v>
      </c>
      <c r="M22" s="25">
        <f t="shared" si="16"/>
        <v>0</v>
      </c>
      <c r="N22" s="23">
        <f t="shared" si="14"/>
        <v>0</v>
      </c>
      <c r="O22" s="25">
        <f t="shared" si="15"/>
        <v>0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194000000</v>
      </c>
      <c r="D23" s="24">
        <f>VLOOKUP(A23,'[1]TD-EPA'!$A$5:$H$36,5,0)</f>
        <v>194000000</v>
      </c>
      <c r="E23" s="25">
        <f t="shared" si="9"/>
        <v>1</v>
      </c>
      <c r="F23" s="23">
        <f>VLOOKUP(A23,'[1]TD-EPA'!$A$5:$H$36,6,0)</f>
        <v>194000000</v>
      </c>
      <c r="G23" s="25">
        <f t="shared" si="10"/>
        <v>1</v>
      </c>
      <c r="H23" s="23">
        <f>VLOOKUP(A23,'[1]TD-EPA'!$A$5:$H$36,4,0)</f>
        <v>194000000</v>
      </c>
      <c r="I23" s="23">
        <f>VLOOKUP(A23,'[1]TD-EPA'!$A$5:$H$36,7,0)</f>
        <v>194000000</v>
      </c>
      <c r="J23" s="23">
        <f t="shared" si="11"/>
        <v>0</v>
      </c>
      <c r="K23" s="25">
        <f t="shared" si="12"/>
        <v>0</v>
      </c>
      <c r="L23" s="23">
        <f t="shared" si="13"/>
        <v>0</v>
      </c>
      <c r="M23" s="25">
        <f t="shared" si="16"/>
        <v>0</v>
      </c>
      <c r="N23" s="23">
        <f t="shared" si="14"/>
        <v>0</v>
      </c>
      <c r="O23" s="25">
        <f t="shared" si="15"/>
        <v>0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371200000</v>
      </c>
      <c r="D24" s="24">
        <f>VLOOKUP(A24,'[1]TD-EPA'!$A$5:$H$36,5,0)</f>
        <v>371047418.72000003</v>
      </c>
      <c r="E24" s="25">
        <f t="shared" si="9"/>
        <v>0.99958895129310354</v>
      </c>
      <c r="F24" s="23">
        <f>VLOOKUP(A24,'[1]TD-EPA'!$A$5:$H$36,6,0)</f>
        <v>371026642.87</v>
      </c>
      <c r="G24" s="25">
        <f t="shared" si="10"/>
        <v>0.99953298186961204</v>
      </c>
      <c r="H24" s="23">
        <f>VLOOKUP(A24,'[1]TD-EPA'!$A$5:$H$36,4,0)</f>
        <v>371076000</v>
      </c>
      <c r="I24" s="23">
        <f>VLOOKUP(A24,'[1]TD-EPA'!$A$5:$H$36,7,0)</f>
        <v>371026642.87</v>
      </c>
      <c r="J24" s="23">
        <f t="shared" si="11"/>
        <v>124000</v>
      </c>
      <c r="K24" s="25">
        <f t="shared" si="12"/>
        <v>3.3405172413793102E-4</v>
      </c>
      <c r="L24" s="23">
        <f t="shared" si="13"/>
        <v>152581.27999997139</v>
      </c>
      <c r="M24" s="25">
        <f t="shared" si="16"/>
        <v>4.1104870689647464E-4</v>
      </c>
      <c r="N24" s="23">
        <f t="shared" si="14"/>
        <v>173357.12999999523</v>
      </c>
      <c r="O24" s="25">
        <f t="shared" si="15"/>
        <v>4.6701813038791822E-4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660548170</v>
      </c>
      <c r="D25" s="24">
        <f>VLOOKUP(A25,'[1]TD-EPA'!$A$5:$H$36,5,0)</f>
        <v>660496935</v>
      </c>
      <c r="E25" s="25">
        <f t="shared" si="9"/>
        <v>0.99992243563402805</v>
      </c>
      <c r="F25" s="23">
        <f>VLOOKUP(A25,'[1]TD-EPA'!$A$5:$H$36,6,0)</f>
        <v>660496935</v>
      </c>
      <c r="G25" s="25">
        <f t="shared" si="10"/>
        <v>0.99992243563402805</v>
      </c>
      <c r="H25" s="23">
        <f>VLOOKUP(A25,'[1]TD-EPA'!$A$5:$H$36,4,0)</f>
        <v>660548170</v>
      </c>
      <c r="I25" s="23">
        <f>VLOOKUP(A25,'[1]TD-EPA'!$A$5:$H$36,7,0)</f>
        <v>660496935</v>
      </c>
      <c r="J25" s="23">
        <f t="shared" si="11"/>
        <v>0</v>
      </c>
      <c r="K25" s="25">
        <f t="shared" si="12"/>
        <v>0</v>
      </c>
      <c r="L25" s="23">
        <f t="shared" si="13"/>
        <v>51235</v>
      </c>
      <c r="M25" s="25">
        <f t="shared" si="16"/>
        <v>7.7564365971977486E-5</v>
      </c>
      <c r="N25" s="23">
        <f t="shared" si="14"/>
        <v>51235</v>
      </c>
      <c r="O25" s="25">
        <f t="shared" si="15"/>
        <v>7.7564365971977486E-5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1899367849.2</v>
      </c>
      <c r="E26" s="25">
        <f t="shared" si="9"/>
        <v>0.46101161388349515</v>
      </c>
      <c r="F26" s="23">
        <f>VLOOKUP(A26,'[1]TD-EPA'!$A$5:$H$36,6,0)</f>
        <v>1899001012.2</v>
      </c>
      <c r="G26" s="25">
        <f t="shared" si="10"/>
        <v>0.46092257577669904</v>
      </c>
      <c r="H26" s="23">
        <f>VLOOKUP(A26,'[1]TD-EPA'!$A$5:$H$36,4,0)</f>
        <v>1899367949.2</v>
      </c>
      <c r="I26" s="23">
        <f>VLOOKUP(A26,'[1]TD-EPA'!$A$5:$H$36,7,0)</f>
        <v>1898984036.2</v>
      </c>
      <c r="J26" s="23">
        <f t="shared" si="11"/>
        <v>2220632050.8000002</v>
      </c>
      <c r="K26" s="25">
        <f t="shared" si="12"/>
        <v>0.53898836184466026</v>
      </c>
      <c r="L26" s="23">
        <f t="shared" si="13"/>
        <v>2220632150.8000002</v>
      </c>
      <c r="M26" s="25">
        <f t="shared" si="16"/>
        <v>0.5389883861165049</v>
      </c>
      <c r="N26" s="23">
        <f t="shared" si="14"/>
        <v>2220998987.8000002</v>
      </c>
      <c r="O26" s="25">
        <f t="shared" si="15"/>
        <v>0.53907742422330107</v>
      </c>
    </row>
    <row r="27" spans="1:15" ht="57" x14ac:dyDescent="0.25">
      <c r="A27" s="22" t="s">
        <v>37</v>
      </c>
      <c r="B27" s="23">
        <f>VLOOKUP(A27,'[1]TD-EPA'!$A$5:$H$36,2,0)</f>
        <v>1431341512</v>
      </c>
      <c r="C27" s="24">
        <f>VLOOKUP(A27,'[1]TD-EPA'!$A$5:$H$36,3,0)</f>
        <v>0</v>
      </c>
      <c r="D27" s="24">
        <f>VLOOKUP(A27,'[1]TD-EPA'!$A$5:$H$36,5,0)</f>
        <v>0</v>
      </c>
      <c r="E27" s="25" t="e">
        <f t="shared" si="9"/>
        <v>#DIV/0!</v>
      </c>
      <c r="F27" s="23">
        <f>VLOOKUP(A27,'[1]TD-EPA'!$A$5:$H$36,6,0)</f>
        <v>0</v>
      </c>
      <c r="G27" s="25" t="e">
        <f t="shared" si="10"/>
        <v>#DIV/0!</v>
      </c>
      <c r="H27" s="23">
        <f>VLOOKUP(A27,'[1]TD-EPA'!$A$5:$H$36,4,0)</f>
        <v>0</v>
      </c>
      <c r="I27" s="23">
        <f>VLOOKUP(A27,'[1]TD-EPA'!$A$5:$H$36,7,0)</f>
        <v>0</v>
      </c>
      <c r="J27" s="23">
        <f t="shared" si="11"/>
        <v>0</v>
      </c>
      <c r="K27" s="25" t="e">
        <f t="shared" si="12"/>
        <v>#DIV/0!</v>
      </c>
      <c r="L27" s="23">
        <f t="shared" si="13"/>
        <v>0</v>
      </c>
      <c r="M27" s="25" t="e">
        <f t="shared" si="16"/>
        <v>#DIV/0!</v>
      </c>
      <c r="N27" s="23">
        <f t="shared" si="14"/>
        <v>0</v>
      </c>
      <c r="O27" s="25" t="e">
        <f t="shared" si="15"/>
        <v>#DIV/0!</v>
      </c>
    </row>
    <row r="28" spans="1:15" s="18" customFormat="1" ht="15.75" customHeight="1" x14ac:dyDescent="0.25">
      <c r="A28" s="15" t="s">
        <v>38</v>
      </c>
      <c r="B28" s="16">
        <f>SUM(B29:B43)</f>
        <v>110086200000</v>
      </c>
      <c r="C28" s="16">
        <f>SUM(C29:C43)</f>
        <v>101861079266</v>
      </c>
      <c r="D28" s="16">
        <f>SUM(D29:D43)</f>
        <v>100329340099.90001</v>
      </c>
      <c r="E28" s="17">
        <f t="shared" si="9"/>
        <v>0.98496246871584769</v>
      </c>
      <c r="F28" s="16">
        <f>SUM(F29:F43)</f>
        <v>97437934477.900009</v>
      </c>
      <c r="G28" s="17">
        <f>+F28/C28</f>
        <v>0.95657669425876202</v>
      </c>
      <c r="H28" s="16">
        <f>SUM(H29:H43)</f>
        <v>100817492716.7</v>
      </c>
      <c r="I28" s="16">
        <f>SUM(I29:I43)</f>
        <v>93149863883.480011</v>
      </c>
      <c r="J28" s="16">
        <f>SUM(J29:J43)</f>
        <v>1043586549.2999992</v>
      </c>
      <c r="K28" s="17">
        <f>+J28/C28</f>
        <v>1.0245194306009437E-2</v>
      </c>
      <c r="L28" s="16">
        <f>SUM(L29:L43)</f>
        <v>1531739166.1000001</v>
      </c>
      <c r="M28" s="17">
        <f>+L28/C28</f>
        <v>1.5037531284152379E-2</v>
      </c>
      <c r="N28" s="16">
        <f>SUM(N29:N43)</f>
        <v>4423144788.1000023</v>
      </c>
      <c r="O28" s="17">
        <f t="shared" si="15"/>
        <v>4.3423305741238052E-2</v>
      </c>
    </row>
    <row r="29" spans="1:15" ht="28.5" x14ac:dyDescent="0.25">
      <c r="A29" s="22" t="s">
        <v>39</v>
      </c>
      <c r="B29" s="23">
        <f>VLOOKUP(A29,'[1]TD-EPA'!$A$5:$H$38,2,0)</f>
        <v>560928463</v>
      </c>
      <c r="C29" s="24">
        <f>VLOOKUP(A29,'[1]TD-EPA'!$A$5:$H$38,3,0)</f>
        <v>560928463</v>
      </c>
      <c r="D29" s="24">
        <f>VLOOKUP(A29,'[1]TD-EPA'!$A$5:$H$38,5,0)</f>
        <v>558819715.99000001</v>
      </c>
      <c r="E29" s="25">
        <f t="shared" si="9"/>
        <v>0.99624061328832947</v>
      </c>
      <c r="F29" s="23">
        <f>VLOOKUP(A29,'[1]TD-EPA'!$A$5:$H$38,6,0)</f>
        <v>558706801.94000006</v>
      </c>
      <c r="G29" s="25">
        <f t="shared" si="10"/>
        <v>0.99603931480296459</v>
      </c>
      <c r="H29" s="23">
        <f>VLOOKUP(A29,'[1]TD-EPA'!$A$5:$H$38,4,0)</f>
        <v>558819716</v>
      </c>
      <c r="I29" s="23">
        <f>VLOOKUP(A29,'[1]TD-EPA'!$A$5:$H$36,7,0)</f>
        <v>522388830.35000002</v>
      </c>
      <c r="J29" s="23">
        <f t="shared" si="11"/>
        <v>2108747</v>
      </c>
      <c r="K29" s="25">
        <f t="shared" si="12"/>
        <v>3.75938669384299E-3</v>
      </c>
      <c r="L29" s="23">
        <f t="shared" si="13"/>
        <v>2108747.0099999905</v>
      </c>
      <c r="M29" s="25">
        <f t="shared" si="16"/>
        <v>3.7593867116705584E-3</v>
      </c>
      <c r="N29" s="23">
        <f t="shared" si="14"/>
        <v>2221661.0599999428</v>
      </c>
      <c r="O29" s="25">
        <f t="shared" si="15"/>
        <v>3.960685197035442E-3</v>
      </c>
    </row>
    <row r="30" spans="1:15" ht="57" x14ac:dyDescent="0.25">
      <c r="A30" s="22" t="s">
        <v>40</v>
      </c>
      <c r="B30" s="23">
        <f>VLOOKUP(A30,'[1]TD-EPA'!$A$5:$H$38,2,0)</f>
        <v>1400000000</v>
      </c>
      <c r="C30" s="24">
        <f>VLOOKUP(A30,'[1]TD-EPA'!$A$5:$H$38,3,0)</f>
        <v>1393120939</v>
      </c>
      <c r="D30" s="24">
        <f>VLOOKUP(A30,'[1]TD-EPA'!$A$5:$H$38,5,0)</f>
        <v>1364507151</v>
      </c>
      <c r="E30" s="25">
        <f t="shared" si="9"/>
        <v>0.97946065757899003</v>
      </c>
      <c r="F30" s="23">
        <f>VLOOKUP(A30,'[1]TD-EPA'!$A$5:$H$38,6,0)</f>
        <v>1348340064</v>
      </c>
      <c r="G30" s="25">
        <f t="shared" si="10"/>
        <v>0.96785571607864551</v>
      </c>
      <c r="H30" s="23">
        <f>VLOOKUP(A30,'[1]TD-EPA'!$A$5:$H$38,4,0)</f>
        <v>1393120939</v>
      </c>
      <c r="I30" s="23">
        <f>VLOOKUP(A30,'[1]TD-EPA'!$A$5:$H$36,7,0)</f>
        <v>1348340064</v>
      </c>
      <c r="J30" s="23">
        <f t="shared" si="11"/>
        <v>0</v>
      </c>
      <c r="K30" s="25">
        <f t="shared" si="12"/>
        <v>0</v>
      </c>
      <c r="L30" s="23">
        <f t="shared" si="13"/>
        <v>28613788</v>
      </c>
      <c r="M30" s="25">
        <f t="shared" si="16"/>
        <v>2.053934242101001E-2</v>
      </c>
      <c r="N30" s="23">
        <f t="shared" si="14"/>
        <v>44780875</v>
      </c>
      <c r="O30" s="25">
        <f t="shared" si="15"/>
        <v>3.2144283921354509E-2</v>
      </c>
    </row>
    <row r="31" spans="1:15" ht="57" x14ac:dyDescent="0.25">
      <c r="A31" s="22" t="s">
        <v>41</v>
      </c>
      <c r="B31" s="23">
        <f>VLOOKUP(A31,'[1]TD-EPA'!$A$5:$H$38,2,0)</f>
        <v>2202396813</v>
      </c>
      <c r="C31" s="24">
        <f>VLOOKUP(A31,'[1]TD-EPA'!$A$5:$H$38,3,0)</f>
        <v>5735674018</v>
      </c>
      <c r="D31" s="24">
        <f>VLOOKUP(A31,'[1]TD-EPA'!$A$5:$H$38,5,0)</f>
        <v>5666016168</v>
      </c>
      <c r="E31" s="25">
        <f t="shared" si="9"/>
        <v>0.98785533316897089</v>
      </c>
      <c r="F31" s="23">
        <f>VLOOKUP(A31,'[1]TD-EPA'!$A$5:$H$38,6,0)</f>
        <v>5643023636</v>
      </c>
      <c r="G31" s="25">
        <f t="shared" si="10"/>
        <v>0.98384664440321401</v>
      </c>
      <c r="H31" s="23">
        <f>VLOOKUP(A31,'[1]TD-EPA'!$A$5:$H$38,4,0)</f>
        <v>5711442282</v>
      </c>
      <c r="I31" s="23">
        <f>VLOOKUP(A31,'[1]TD-EPA'!$A$5:$H$36,7,0)</f>
        <v>5601977855</v>
      </c>
      <c r="J31" s="23">
        <f t="shared" si="11"/>
        <v>24231736</v>
      </c>
      <c r="K31" s="25">
        <f t="shared" si="12"/>
        <v>4.2247407931403818E-3</v>
      </c>
      <c r="L31" s="23">
        <f t="shared" si="13"/>
        <v>69657850</v>
      </c>
      <c r="M31" s="25">
        <f t="shared" si="16"/>
        <v>1.21446668310291E-2</v>
      </c>
      <c r="N31" s="23">
        <f t="shared" si="14"/>
        <v>92650382</v>
      </c>
      <c r="O31" s="25">
        <f t="shared" si="15"/>
        <v>1.6153355596785941E-2</v>
      </c>
    </row>
    <row r="32" spans="1:15" ht="71.25" x14ac:dyDescent="0.25">
      <c r="A32" s="22" t="s">
        <v>42</v>
      </c>
      <c r="B32" s="23">
        <f>VLOOKUP(A32,'[1]TD-EPA'!$A$5:$H$38,2,0)</f>
        <v>23947146223</v>
      </c>
      <c r="C32" s="24">
        <f>VLOOKUP(A32,'[1]TD-EPA'!$A$5:$H$38,3,0)</f>
        <v>23386788409</v>
      </c>
      <c r="D32" s="24">
        <f>VLOOKUP(A32,'[1]TD-EPA'!$A$5:$H$38,5,0)</f>
        <v>23085409352.029999</v>
      </c>
      <c r="E32" s="25">
        <f t="shared" si="9"/>
        <v>0.9871132773042911</v>
      </c>
      <c r="F32" s="23">
        <f>VLOOKUP(A32,'[1]TD-EPA'!$A$5:$H$38,6,0)</f>
        <v>22430349132.099998</v>
      </c>
      <c r="G32" s="25">
        <f t="shared" si="10"/>
        <v>0.95910343651409902</v>
      </c>
      <c r="H32" s="23">
        <f>VLOOKUP(A32,'[1]TD-EPA'!$A$5:$H$38,4,0)</f>
        <v>23238620486.110001</v>
      </c>
      <c r="I32" s="23">
        <f>VLOOKUP(A32,'[1]TD-EPA'!$A$5:$H$38,7,0)</f>
        <v>21431548319.450001</v>
      </c>
      <c r="J32" s="23">
        <f t="shared" si="11"/>
        <v>148167922.88999939</v>
      </c>
      <c r="K32" s="25">
        <f t="shared" si="12"/>
        <v>6.3355395490292945E-3</v>
      </c>
      <c r="L32" s="23">
        <f t="shared" si="13"/>
        <v>301379056.97000122</v>
      </c>
      <c r="M32" s="25">
        <f t="shared" si="16"/>
        <v>1.288672269570886E-2</v>
      </c>
      <c r="N32" s="23">
        <f t="shared" si="14"/>
        <v>956439276.90000153</v>
      </c>
      <c r="O32" s="25">
        <f t="shared" si="15"/>
        <v>4.0896563485900976E-2</v>
      </c>
    </row>
    <row r="33" spans="1:15" ht="85.5" x14ac:dyDescent="0.25">
      <c r="A33" s="22" t="s">
        <v>43</v>
      </c>
      <c r="B33" s="23">
        <f>VLOOKUP(A33,'[1]TD-EPA'!$A$5:$H$38,2,0)</f>
        <v>6303045066</v>
      </c>
      <c r="C33" s="24">
        <f>VLOOKUP(A33,'[1]TD-EPA'!$A$5:$H$38,3,0)</f>
        <v>6077976586</v>
      </c>
      <c r="D33" s="24">
        <f>VLOOKUP(A33,'[1]TD-EPA'!$A$5:$H$38,5,0)</f>
        <v>6077834586</v>
      </c>
      <c r="E33" s="25">
        <f t="shared" si="9"/>
        <v>0.99997663696166139</v>
      </c>
      <c r="F33" s="23">
        <f>VLOOKUP(A33,'[1]TD-EPA'!$A$5:$H$38,6,0)</f>
        <v>6041028788</v>
      </c>
      <c r="G33" s="25">
        <f t="shared" si="10"/>
        <v>0.9939210364704093</v>
      </c>
      <c r="H33" s="23">
        <f>VLOOKUP(A33,'[1]TD-EPA'!$A$5:$H$38,4,0)</f>
        <v>6077976586</v>
      </c>
      <c r="I33" s="23">
        <f>VLOOKUP(A33,'[1]TD-EPA'!$A$5:$H$36,7,0)</f>
        <v>5985409328</v>
      </c>
      <c r="J33" s="23">
        <f t="shared" si="11"/>
        <v>0</v>
      </c>
      <c r="K33" s="25">
        <f t="shared" si="12"/>
        <v>0</v>
      </c>
      <c r="L33" s="23">
        <f t="shared" si="13"/>
        <v>142000</v>
      </c>
      <c r="M33" s="25">
        <f t="shared" si="16"/>
        <v>2.3363038338627781E-5</v>
      </c>
      <c r="N33" s="23">
        <f t="shared" si="14"/>
        <v>36947798</v>
      </c>
      <c r="O33" s="25">
        <f t="shared" si="15"/>
        <v>6.0789635295906679E-3</v>
      </c>
    </row>
    <row r="34" spans="1:15" ht="71.25" x14ac:dyDescent="0.25">
      <c r="A34" s="22" t="s">
        <v>44</v>
      </c>
      <c r="B34" s="23">
        <f>VLOOKUP(A34,'[1]TD-EPA'!$A$5:$H$38,2,0)</f>
        <v>4403115820</v>
      </c>
      <c r="C34" s="24">
        <f>VLOOKUP(A34,'[1]TD-EPA'!$A$5:$H$38,3,0)</f>
        <v>4372395881</v>
      </c>
      <c r="D34" s="24">
        <f>VLOOKUP(A34,'[1]TD-EPA'!$A$5:$H$38,5,0)</f>
        <v>4348558003</v>
      </c>
      <c r="E34" s="25">
        <f t="shared" si="9"/>
        <v>0.99454809705050129</v>
      </c>
      <c r="F34" s="23">
        <f>VLOOKUP(A34,'[1]TD-EPA'!$A$5:$H$38,6,0)</f>
        <v>4298276848.8299999</v>
      </c>
      <c r="G34" s="25">
        <f t="shared" si="10"/>
        <v>0.98304841688922084</v>
      </c>
      <c r="H34" s="23">
        <f>VLOOKUP(A34,'[1]TD-EPA'!$A$5:$H$38,4,0)</f>
        <v>4358106992</v>
      </c>
      <c r="I34" s="23">
        <f>VLOOKUP(A34,'[1]TD-EPA'!$A$5:$H$36,7,0)</f>
        <v>4246179277.8299999</v>
      </c>
      <c r="J34" s="23">
        <f t="shared" si="11"/>
        <v>14288889</v>
      </c>
      <c r="K34" s="25">
        <f t="shared" si="12"/>
        <v>3.2679769602042582E-3</v>
      </c>
      <c r="L34" s="23">
        <f t="shared" si="13"/>
        <v>23837878</v>
      </c>
      <c r="M34" s="25">
        <f t="shared" si="16"/>
        <v>5.4519029494987303E-3</v>
      </c>
      <c r="N34" s="23">
        <f t="shared" si="14"/>
        <v>74119032.170000076</v>
      </c>
      <c r="O34" s="25">
        <f t="shared" si="15"/>
        <v>1.6951583110779184E-2</v>
      </c>
    </row>
    <row r="35" spans="1:15" ht="42.75" x14ac:dyDescent="0.25">
      <c r="A35" s="22" t="s">
        <v>45</v>
      </c>
      <c r="B35" s="23">
        <f>VLOOKUP(A35,'[1]TD-EPA'!$A$5:$H$38,2,0)</f>
        <v>7662850185</v>
      </c>
      <c r="C35" s="24">
        <f>VLOOKUP(A35,'[1]TD-EPA'!$A$5:$H$38,3,0)</f>
        <v>7560200263</v>
      </c>
      <c r="D35" s="24">
        <f>VLOOKUP(A35,'[1]TD-EPA'!$A$5:$H$38,5,0)</f>
        <v>7511022510</v>
      </c>
      <c r="E35" s="25">
        <f t="shared" si="9"/>
        <v>0.99349517852844738</v>
      </c>
      <c r="F35" s="23">
        <f>VLOOKUP(A35,'[1]TD-EPA'!$A$5:$H$38,6,0)</f>
        <v>7408658561</v>
      </c>
      <c r="G35" s="25">
        <f t="shared" si="10"/>
        <v>0.97995533230228671</v>
      </c>
      <c r="H35" s="23">
        <f>VLOOKUP(A35,'[1]TD-EPA'!$A$5:$H$38,4,0)</f>
        <v>7518159837</v>
      </c>
      <c r="I35" s="23">
        <f>VLOOKUP(A35,'[1]TD-EPA'!$A$5:$H$36,7,0)</f>
        <v>7393633534</v>
      </c>
      <c r="J35" s="23">
        <f t="shared" si="11"/>
        <v>42040426</v>
      </c>
      <c r="K35" s="25">
        <f t="shared" si="12"/>
        <v>5.5607556066666593E-3</v>
      </c>
      <c r="L35" s="23">
        <f t="shared" si="13"/>
        <v>49177753</v>
      </c>
      <c r="M35" s="25">
        <f t="shared" si="16"/>
        <v>6.5048214715525982E-3</v>
      </c>
      <c r="N35" s="23">
        <f t="shared" si="14"/>
        <v>151541702</v>
      </c>
      <c r="O35" s="25">
        <f t="shared" si="15"/>
        <v>2.0044667697713341E-2</v>
      </c>
    </row>
    <row r="36" spans="1:15" ht="42.75" x14ac:dyDescent="0.25">
      <c r="A36" s="22" t="s">
        <v>46</v>
      </c>
      <c r="B36" s="23">
        <f>VLOOKUP(A36,'[1]TD-EPA'!$A$5:$H$38,2,0)</f>
        <v>26256655097</v>
      </c>
      <c r="C36" s="24">
        <f>VLOOKUP(A36,'[1]TD-EPA'!$A$5:$H$38,3,0)</f>
        <v>21459465003</v>
      </c>
      <c r="D36" s="24">
        <f>VLOOKUP(A36,'[1]TD-EPA'!$A$5:$H$38,5,0)</f>
        <v>21349105319.889999</v>
      </c>
      <c r="E36" s="25">
        <f t="shared" si="9"/>
        <v>0.9948572956923869</v>
      </c>
      <c r="F36" s="23">
        <f>VLOOKUP(A36,'[1]TD-EPA'!$A$5:$H$38,6,0)</f>
        <v>21328996882.73</v>
      </c>
      <c r="G36" s="25">
        <f t="shared" si="10"/>
        <v>0.99392025289298869</v>
      </c>
      <c r="H36" s="23">
        <f>VLOOKUP(A36,'[1]TD-EPA'!$A$5:$H$38,4,0)</f>
        <v>21391150617.889999</v>
      </c>
      <c r="I36" s="23">
        <f>VLOOKUP(A36,'[1]TD-EPA'!$A$5:$H$36,7,0)</f>
        <v>20562481830.549999</v>
      </c>
      <c r="J36" s="23">
        <f t="shared" si="11"/>
        <v>68314385.11000061</v>
      </c>
      <c r="K36" s="25">
        <f t="shared" si="12"/>
        <v>3.1834151084591516E-3</v>
      </c>
      <c r="L36" s="23">
        <f t="shared" si="13"/>
        <v>110359683.11000061</v>
      </c>
      <c r="M36" s="25">
        <f t="shared" si="16"/>
        <v>5.142704307613097E-3</v>
      </c>
      <c r="N36" s="23">
        <f t="shared" si="14"/>
        <v>130468120.27000046</v>
      </c>
      <c r="O36" s="25">
        <f t="shared" si="15"/>
        <v>6.079747107011345E-3</v>
      </c>
    </row>
    <row r="37" spans="1:15" ht="57" x14ac:dyDescent="0.25">
      <c r="A37" s="22" t="s">
        <v>47</v>
      </c>
      <c r="B37" s="23">
        <f>VLOOKUP(A37,'[1]TD-EPA'!$A$5:$H$38,2,0)</f>
        <v>3214838333</v>
      </c>
      <c r="C37" s="24">
        <f>VLOOKUP(A37,'[1]TD-EPA'!$A$5:$H$38,3,0)</f>
        <v>3147707791</v>
      </c>
      <c r="D37" s="24">
        <f>VLOOKUP(A37,'[1]TD-EPA'!$A$5:$H$38,5,0)</f>
        <v>3034517847</v>
      </c>
      <c r="E37" s="25">
        <f t="shared" si="9"/>
        <v>0.96404051725397277</v>
      </c>
      <c r="F37" s="23">
        <f>VLOOKUP(A37,'[1]TD-EPA'!$A$5:$H$38,6,0)</f>
        <v>3021406276</v>
      </c>
      <c r="G37" s="25">
        <f t="shared" si="10"/>
        <v>0.95987508263596633</v>
      </c>
      <c r="H37" s="23">
        <f>VLOOKUP(A37,'[1]TD-EPA'!$A$5:$H$38,4,0)</f>
        <v>3146692007</v>
      </c>
      <c r="I37" s="23">
        <f>VLOOKUP(A37,'[1]TD-EPA'!$A$5:$H$36,7,0)</f>
        <v>3018721704</v>
      </c>
      <c r="J37" s="23">
        <f t="shared" si="11"/>
        <v>1015784</v>
      </c>
      <c r="K37" s="25">
        <f t="shared" si="12"/>
        <v>3.2270593951076189E-4</v>
      </c>
      <c r="L37" s="23">
        <f t="shared" si="13"/>
        <v>113189944</v>
      </c>
      <c r="M37" s="25">
        <f t="shared" si="16"/>
        <v>3.5959482746027234E-2</v>
      </c>
      <c r="N37" s="23">
        <f t="shared" si="14"/>
        <v>126301515</v>
      </c>
      <c r="O37" s="25">
        <f t="shared" si="15"/>
        <v>4.0124917364033681E-2</v>
      </c>
    </row>
    <row r="38" spans="1:15" ht="57" x14ac:dyDescent="0.25">
      <c r="A38" s="22" t="s">
        <v>48</v>
      </c>
      <c r="B38" s="23">
        <f>VLOOKUP(A38,'[1]TD-EPA'!$A$5:$H$38,2,0)</f>
        <v>835224000</v>
      </c>
      <c r="C38" s="24">
        <f>VLOOKUP(A38,'[1]TD-EPA'!$A$5:$H$38,3,0)</f>
        <v>829634500</v>
      </c>
      <c r="D38" s="24">
        <f>VLOOKUP(A38,'[1]TD-EPA'!$A$5:$H$38,5,0)</f>
        <v>824151290</v>
      </c>
      <c r="E38" s="25">
        <f t="shared" si="9"/>
        <v>0.99339081246018579</v>
      </c>
      <c r="F38" s="23">
        <f>VLOOKUP(A38,'[1]TD-EPA'!$A$5:$H$38,6,0)</f>
        <v>818370516</v>
      </c>
      <c r="G38" s="25">
        <f t="shared" si="10"/>
        <v>0.98642295613309239</v>
      </c>
      <c r="H38" s="23">
        <f>VLOOKUP(A38,'[1]TD-EPA'!$A$5:$H$38,4,0)</f>
        <v>829634500</v>
      </c>
      <c r="I38" s="23">
        <f>VLOOKUP(A38,'[1]TD-EPA'!$A$5:$H$36,7,0)</f>
        <v>818370516</v>
      </c>
      <c r="J38" s="23">
        <f t="shared" si="11"/>
        <v>0</v>
      </c>
      <c r="K38" s="25">
        <f t="shared" si="12"/>
        <v>0</v>
      </c>
      <c r="L38" s="23">
        <f t="shared" si="13"/>
        <v>5483210</v>
      </c>
      <c r="M38" s="25">
        <f t="shared" si="16"/>
        <v>6.6091875398142192E-3</v>
      </c>
      <c r="N38" s="23">
        <f t="shared" si="14"/>
        <v>11263984</v>
      </c>
      <c r="O38" s="25">
        <f t="shared" si="15"/>
        <v>1.3577043866907655E-2</v>
      </c>
    </row>
    <row r="39" spans="1:15" ht="42.75" x14ac:dyDescent="0.25">
      <c r="A39" s="22" t="s">
        <v>49</v>
      </c>
      <c r="B39" s="23">
        <f>VLOOKUP(A39,'[1]TD-EPA'!$A$5:$H$38,2,0)</f>
        <v>24300000000</v>
      </c>
      <c r="C39" s="24">
        <f>VLOOKUP(A39,'[1]TD-EPA'!$A$5:$H$38,3,0)</f>
        <v>22083187413</v>
      </c>
      <c r="D39" s="24">
        <f>VLOOKUP(A39,'[1]TD-EPA'!$A$5:$H$38,5,0)</f>
        <v>21499309175.990002</v>
      </c>
      <c r="E39" s="25">
        <f t="shared" si="9"/>
        <v>0.97356005606933904</v>
      </c>
      <c r="F39" s="23">
        <f>VLOOKUP(A39,'[1]TD-EPA'!$A$5:$H$38,6,0)</f>
        <v>19569171679.299999</v>
      </c>
      <c r="G39" s="25">
        <f t="shared" si="10"/>
        <v>0.88615702585487988</v>
      </c>
      <c r="H39" s="23">
        <f>VLOOKUP(A39,'[1]TD-EPA'!$A$5:$H$38,4,0)</f>
        <v>21579699773.700001</v>
      </c>
      <c r="I39" s="23">
        <f>VLOOKUP(A39,'[1]TD-EPA'!$A$5:$H$38,7,0)</f>
        <v>18813092396.299999</v>
      </c>
      <c r="J39" s="23">
        <f t="shared" si="11"/>
        <v>503487639.29999924</v>
      </c>
      <c r="K39" s="25">
        <f t="shared" si="12"/>
        <v>2.2799590923346717E-2</v>
      </c>
      <c r="L39" s="23">
        <f t="shared" si="13"/>
        <v>583878237.00999832</v>
      </c>
      <c r="M39" s="25">
        <f t="shared" si="16"/>
        <v>2.6439943930660983E-2</v>
      </c>
      <c r="N39" s="23">
        <f t="shared" si="14"/>
        <v>2514015733.7000008</v>
      </c>
      <c r="O39" s="25">
        <f t="shared" si="15"/>
        <v>0.11384297414512011</v>
      </c>
    </row>
    <row r="40" spans="1:15" ht="57" x14ac:dyDescent="0.25">
      <c r="A40" s="22" t="s">
        <v>50</v>
      </c>
      <c r="B40" s="23">
        <f>VLOOKUP(A40,'[1]TD-EPA'!$A$5:$H$38,2,0)</f>
        <v>0</v>
      </c>
      <c r="C40" s="24">
        <f>VLOOKUP(A40,'[1]TD-EPA'!$A$5:$H$38,3,0)</f>
        <v>4770000000</v>
      </c>
      <c r="D40" s="24">
        <f>VLOOKUP(A40,'[1]TD-EPA'!$A$5:$H$38,5,0)</f>
        <v>4760088981</v>
      </c>
      <c r="E40" s="25">
        <f t="shared" si="9"/>
        <v>0.99792221823899374</v>
      </c>
      <c r="F40" s="23">
        <f>VLOOKUP(A40,'[1]TD-EPA'!$A$5:$H$38,6,0)</f>
        <v>4760088981</v>
      </c>
      <c r="G40" s="25">
        <f t="shared" si="10"/>
        <v>0.99792221823899374</v>
      </c>
      <c r="H40" s="23">
        <f>VLOOKUP(A40,'[1]TD-EPA'!$A$5:$H$38,4,0)</f>
        <v>4764068980</v>
      </c>
      <c r="I40" s="23">
        <f>VLOOKUP(A40,'[1]TD-EPA'!$A$5:$H$38,7,0)</f>
        <v>3407720228</v>
      </c>
      <c r="J40" s="23">
        <f t="shared" si="11"/>
        <v>5931020</v>
      </c>
      <c r="K40" s="25">
        <f t="shared" si="12"/>
        <v>1.2434004192872117E-3</v>
      </c>
      <c r="L40" s="23">
        <f t="shared" si="13"/>
        <v>9911019</v>
      </c>
      <c r="M40" s="25">
        <f t="shared" si="16"/>
        <v>2.0777817610062891E-3</v>
      </c>
      <c r="N40" s="23">
        <f t="shared" si="14"/>
        <v>9911019</v>
      </c>
      <c r="O40" s="25">
        <f t="shared" si="15"/>
        <v>2.0777817610062891E-3</v>
      </c>
    </row>
    <row r="41" spans="1:15" ht="57" x14ac:dyDescent="0.25">
      <c r="A41" s="22" t="s">
        <v>51</v>
      </c>
      <c r="B41" s="23">
        <f>VLOOKUP(A41,'[1]TD-EPA'!$A$5:$H$40,2,0)</f>
        <v>0</v>
      </c>
      <c r="C41" s="24">
        <f>VLOOKUP(A41,'[1]TD-EPA'!$A$5:$H$40,3,0)</f>
        <v>484000000</v>
      </c>
      <c r="D41" s="24">
        <f>VLOOKUP(A41,'[1]TD-EPA'!$A$5:$H$40,5,0)</f>
        <v>250000000</v>
      </c>
      <c r="E41" s="25">
        <f t="shared" si="9"/>
        <v>0.51652892561983466</v>
      </c>
      <c r="F41" s="23">
        <f>VLOOKUP(A41,'[1]TD-EPA'!$A$5:$H$40,6,0)</f>
        <v>211516311</v>
      </c>
      <c r="G41" s="25">
        <f t="shared" si="10"/>
        <v>0.43701717148760333</v>
      </c>
      <c r="H41" s="23">
        <f>VLOOKUP(A41,'[1]TD-EPA'!$A$5:$H$40,4,0)</f>
        <v>250000000</v>
      </c>
      <c r="I41" s="23">
        <f>VLOOKUP(A41,'[1]TD-EPA'!$A$5:$H$40,7,0)</f>
        <v>0</v>
      </c>
      <c r="J41" s="23">
        <f t="shared" si="11"/>
        <v>234000000</v>
      </c>
      <c r="K41" s="25">
        <f t="shared" si="12"/>
        <v>0.48347107438016529</v>
      </c>
      <c r="L41" s="23">
        <f t="shared" si="13"/>
        <v>234000000</v>
      </c>
      <c r="M41" s="25">
        <f t="shared" si="16"/>
        <v>0.48347107438016529</v>
      </c>
      <c r="N41" s="23">
        <f t="shared" si="14"/>
        <v>272483689</v>
      </c>
      <c r="O41" s="25">
        <f t="shared" si="15"/>
        <v>0.56298282851239667</v>
      </c>
    </row>
    <row r="42" spans="1:15" ht="71.25" x14ac:dyDescent="0.25">
      <c r="A42" s="22" t="s">
        <v>52</v>
      </c>
      <c r="B42" s="23">
        <f>VLOOKUP(A42,'[1]TD-EPA'!$A$5:$H$41,2,0)</f>
        <v>0</v>
      </c>
      <c r="C42" s="24">
        <f>VLOOKUP(A42,'[1]TD-EPA'!$A$5:$H$41,3,0)</f>
        <v>0</v>
      </c>
      <c r="D42" s="24">
        <f>VLOOKUP(A42,'[1]TD-EPA'!$A$5:$H$41,5,0)</f>
        <v>0</v>
      </c>
      <c r="E42" s="25" t="e">
        <f t="shared" si="9"/>
        <v>#DIV/0!</v>
      </c>
      <c r="F42" s="23">
        <f>VLOOKUP(A42,'[1]TD-EPA'!$A$5:$H$41,6,0)</f>
        <v>0</v>
      </c>
      <c r="G42" s="25" t="e">
        <f t="shared" si="10"/>
        <v>#DIV/0!</v>
      </c>
      <c r="H42" s="23">
        <f>VLOOKUP(A42,'[1]TD-EPA'!$A$5:$H$41,4,0)</f>
        <v>0</v>
      </c>
      <c r="I42" s="23">
        <f>VLOOKUP(A42,'[1]TD-EPA'!$A$5:$H$41,7,0)</f>
        <v>0</v>
      </c>
      <c r="J42" s="23">
        <f t="shared" si="11"/>
        <v>0</v>
      </c>
      <c r="K42" s="25" t="e">
        <f t="shared" si="12"/>
        <v>#DIV/0!</v>
      </c>
      <c r="L42" s="23">
        <f t="shared" si="13"/>
        <v>0</v>
      </c>
      <c r="M42" s="25" t="e">
        <f t="shared" si="16"/>
        <v>#DIV/0!</v>
      </c>
      <c r="N42" s="23">
        <f t="shared" si="14"/>
        <v>0</v>
      </c>
      <c r="O42" s="25" t="e">
        <f t="shared" si="15"/>
        <v>#DIV/0!</v>
      </c>
    </row>
    <row r="43" spans="1:15" ht="57" x14ac:dyDescent="0.25">
      <c r="A43" s="22" t="s">
        <v>53</v>
      </c>
      <c r="B43" s="23">
        <f>VLOOKUP(A43,'[1]TD-EPA'!$A$5:$H$41,2,0)</f>
        <v>9000000000</v>
      </c>
      <c r="C43" s="24">
        <f>VLOOKUP(A43,'[1]TD-EPA'!$A$5:$H$41,3,0)</f>
        <v>0</v>
      </c>
      <c r="D43" s="24">
        <f>VLOOKUP(A43,'[1]TD-EPA'!$A$5:$H$41,5,0)</f>
        <v>0</v>
      </c>
      <c r="E43" s="25" t="e">
        <f t="shared" si="9"/>
        <v>#DIV/0!</v>
      </c>
      <c r="F43" s="23">
        <f>VLOOKUP(A43,'[1]TD-EPA'!$A$5:$H$41,6,0)</f>
        <v>0</v>
      </c>
      <c r="G43" s="25" t="e">
        <f t="shared" si="10"/>
        <v>#DIV/0!</v>
      </c>
      <c r="H43" s="23">
        <f>VLOOKUP(A43,'[1]TD-EPA'!$A$5:$H$41,4,0)</f>
        <v>0</v>
      </c>
      <c r="I43" s="23">
        <f>VLOOKUP(A43,'[1]TD-EPA'!$A$5:$H$41,7,0)</f>
        <v>0</v>
      </c>
      <c r="J43" s="23">
        <f t="shared" si="11"/>
        <v>0</v>
      </c>
      <c r="K43" s="25" t="e">
        <f t="shared" si="12"/>
        <v>#DIV/0!</v>
      </c>
      <c r="L43" s="23">
        <f t="shared" si="13"/>
        <v>0</v>
      </c>
      <c r="M43" s="25" t="e">
        <f t="shared" si="16"/>
        <v>#DIV/0!</v>
      </c>
      <c r="N43" s="23">
        <f t="shared" si="14"/>
        <v>0</v>
      </c>
      <c r="O43" s="25" t="e">
        <f t="shared" si="15"/>
        <v>#DIV/0!</v>
      </c>
    </row>
    <row r="44" spans="1:15" s="18" customFormat="1" ht="15.75" x14ac:dyDescent="0.25">
      <c r="A44" s="26" t="s">
        <v>54</v>
      </c>
      <c r="B44" s="27">
        <f>B8+B28</f>
        <v>185545700000</v>
      </c>
      <c r="C44" s="27">
        <f>C8+C28</f>
        <v>177320579266</v>
      </c>
      <c r="D44" s="27">
        <f>D8+D28</f>
        <v>172951256555.69</v>
      </c>
      <c r="E44" s="17">
        <f t="shared" si="9"/>
        <v>0.975359189957554</v>
      </c>
      <c r="F44" s="27">
        <f>F8+F28</f>
        <v>169136624020.69</v>
      </c>
      <c r="G44" s="17">
        <f t="shared" si="10"/>
        <v>0.95384655701449528</v>
      </c>
      <c r="H44" s="27">
        <f>H8+H28</f>
        <v>173523397099.23999</v>
      </c>
      <c r="I44" s="27">
        <f>I8+I28</f>
        <v>164607816836.27002</v>
      </c>
      <c r="J44" s="27">
        <f>J8+J28</f>
        <v>3797182166.7599993</v>
      </c>
      <c r="K44" s="17">
        <f t="shared" si="12"/>
        <v>2.1414221532988657E-2</v>
      </c>
      <c r="L44" s="27">
        <f>L8+L28</f>
        <v>4369322710.3099995</v>
      </c>
      <c r="M44" s="17">
        <f t="shared" si="16"/>
        <v>2.4640810042446025E-2</v>
      </c>
      <c r="N44" s="27">
        <f>N8+N28</f>
        <v>8183955245.3100033</v>
      </c>
      <c r="O44" s="17">
        <f t="shared" si="15"/>
        <v>4.6153442985504729E-2</v>
      </c>
    </row>
    <row r="45" spans="1:15" s="28" customFormat="1" x14ac:dyDescent="0.25">
      <c r="B45" s="29">
        <f>B44-[2]REP_EPG034_EjecucionPresupuesta!P32</f>
        <v>45050817000</v>
      </c>
      <c r="C45" s="30">
        <f>C44-[2]REP_EPG034_EjecucionPresupuesta!S32</f>
        <v>36825696266</v>
      </c>
      <c r="D45" s="30">
        <f>D44-[2]REP_EPG034_EjecucionPresupuesta!W32</f>
        <v>120267541361.14</v>
      </c>
      <c r="E45" s="31">
        <f>D44/C44</f>
        <v>0.975359189957554</v>
      </c>
      <c r="F45" s="29">
        <f>F44-[2]REP_EPG034_EjecucionPresupuesta!X32</f>
        <v>164215373781.48999</v>
      </c>
      <c r="G45" s="31">
        <f>F44/C44</f>
        <v>0.95384655701449528</v>
      </c>
      <c r="H45" s="29">
        <f>H44-[2]REP_EPG034_EjecucionPresupuesta!U32</f>
        <v>64511843665.159988</v>
      </c>
      <c r="I45" s="29">
        <f>I44-[2]REP_EPG034_EjecucionPresupuesta!Z32</f>
        <v>160335443794.81003</v>
      </c>
      <c r="J45" s="29">
        <f>C44-(H44+J44)</f>
        <v>0</v>
      </c>
      <c r="K45" s="31">
        <f>J44/C44</f>
        <v>2.1414221532988657E-2</v>
      </c>
      <c r="L45" s="29">
        <f>C44-(D44+L44)</f>
        <v>0</v>
      </c>
      <c r="M45" s="31">
        <f>L44/C44</f>
        <v>2.4640810042446025E-2</v>
      </c>
      <c r="N45" s="29">
        <f>C44-(F44+N44)</f>
        <v>0</v>
      </c>
      <c r="O45" s="31">
        <f>N44/C44</f>
        <v>4.6153442985504729E-2</v>
      </c>
    </row>
    <row r="46" spans="1:15" x14ac:dyDescent="0.25">
      <c r="C46" s="32"/>
      <c r="F46" s="33"/>
    </row>
    <row r="48" spans="1:15" x14ac:dyDescent="0.25">
      <c r="C48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Maria Alejandra Rodriguez Briceño</cp:lastModifiedBy>
  <dcterms:created xsi:type="dcterms:W3CDTF">2019-01-28T20:09:43Z</dcterms:created>
  <dcterms:modified xsi:type="dcterms:W3CDTF">2019-02-05T13:47:10Z</dcterms:modified>
</cp:coreProperties>
</file>