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John_Vargas\Documents\pagina web\Conozcanos\Gestion\Ejecucion\"/>
    </mc:Choice>
  </mc:AlternateContent>
  <xr:revisionPtr revIDLastSave="0" documentId="8_{6D609009-879A-40B7-BAE8-866C9506DB5B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EJECUCIÓN WEB" sheetId="1" r:id="rId1"/>
  </sheets>
  <externalReferences>
    <externalReference r:id="rId2"/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D39" i="1"/>
  <c r="E39" i="1" s="1"/>
  <c r="C39" i="1"/>
  <c r="N39" i="1" s="1"/>
  <c r="O39" i="1" s="1"/>
  <c r="B39" i="1"/>
  <c r="I38" i="1"/>
  <c r="H38" i="1"/>
  <c r="F38" i="1"/>
  <c r="D38" i="1"/>
  <c r="C38" i="1"/>
  <c r="L38" i="1" s="1"/>
  <c r="M38" i="1" s="1"/>
  <c r="B38" i="1"/>
  <c r="I37" i="1"/>
  <c r="H37" i="1"/>
  <c r="J37" i="1" s="1"/>
  <c r="K37" i="1" s="1"/>
  <c r="F37" i="1"/>
  <c r="G37" i="1" s="1"/>
  <c r="D37" i="1"/>
  <c r="E37" i="1" s="1"/>
  <c r="C37" i="1"/>
  <c r="B37" i="1"/>
  <c r="J36" i="1"/>
  <c r="K36" i="1" s="1"/>
  <c r="I36" i="1"/>
  <c r="H36" i="1"/>
  <c r="F36" i="1"/>
  <c r="D36" i="1"/>
  <c r="E36" i="1" s="1"/>
  <c r="C36" i="1"/>
  <c r="B36" i="1"/>
  <c r="I35" i="1"/>
  <c r="H35" i="1"/>
  <c r="J35" i="1" s="1"/>
  <c r="K35" i="1" s="1"/>
  <c r="F35" i="1"/>
  <c r="G35" i="1" s="1"/>
  <c r="D35" i="1"/>
  <c r="C35" i="1"/>
  <c r="B35" i="1"/>
  <c r="J34" i="1"/>
  <c r="K34" i="1" s="1"/>
  <c r="I34" i="1"/>
  <c r="H34" i="1"/>
  <c r="F34" i="1"/>
  <c r="G34" i="1" s="1"/>
  <c r="D34" i="1"/>
  <c r="E34" i="1" s="1"/>
  <c r="C34" i="1"/>
  <c r="B34" i="1"/>
  <c r="I33" i="1"/>
  <c r="H33" i="1"/>
  <c r="F33" i="1"/>
  <c r="D33" i="1"/>
  <c r="C33" i="1"/>
  <c r="B33" i="1"/>
  <c r="I32" i="1"/>
  <c r="H32" i="1"/>
  <c r="F32" i="1"/>
  <c r="G32" i="1" s="1"/>
  <c r="D32" i="1"/>
  <c r="C32" i="1"/>
  <c r="J32" i="1" s="1"/>
  <c r="K32" i="1" s="1"/>
  <c r="B32" i="1"/>
  <c r="I31" i="1"/>
  <c r="H31" i="1"/>
  <c r="F31" i="1"/>
  <c r="D31" i="1"/>
  <c r="E31" i="1" s="1"/>
  <c r="C31" i="1"/>
  <c r="B31" i="1"/>
  <c r="I30" i="1"/>
  <c r="H30" i="1"/>
  <c r="F30" i="1"/>
  <c r="D30" i="1"/>
  <c r="C30" i="1"/>
  <c r="L30" i="1" s="1"/>
  <c r="M30" i="1" s="1"/>
  <c r="B30" i="1"/>
  <c r="I29" i="1"/>
  <c r="H29" i="1"/>
  <c r="J29" i="1" s="1"/>
  <c r="K29" i="1" s="1"/>
  <c r="F29" i="1"/>
  <c r="G29" i="1" s="1"/>
  <c r="D29" i="1"/>
  <c r="C29" i="1"/>
  <c r="N29" i="1" s="1"/>
  <c r="O29" i="1" s="1"/>
  <c r="B29" i="1"/>
  <c r="B27" i="1" s="1"/>
  <c r="I28" i="1"/>
  <c r="H28" i="1"/>
  <c r="J28" i="1" s="1"/>
  <c r="F28" i="1"/>
  <c r="G28" i="1" s="1"/>
  <c r="D28" i="1"/>
  <c r="E28" i="1" s="1"/>
  <c r="C28" i="1"/>
  <c r="B28" i="1"/>
  <c r="I27" i="1"/>
  <c r="D27" i="1"/>
  <c r="I26" i="1"/>
  <c r="H26" i="1"/>
  <c r="F26" i="1"/>
  <c r="D26" i="1"/>
  <c r="C26" i="1"/>
  <c r="N26" i="1" s="1"/>
  <c r="O26" i="1" s="1"/>
  <c r="B26" i="1"/>
  <c r="I25" i="1"/>
  <c r="H25" i="1"/>
  <c r="J25" i="1" s="1"/>
  <c r="K25" i="1" s="1"/>
  <c r="F25" i="1"/>
  <c r="G25" i="1" s="1"/>
  <c r="D25" i="1"/>
  <c r="C25" i="1"/>
  <c r="L25" i="1" s="1"/>
  <c r="M25" i="1" s="1"/>
  <c r="B25" i="1"/>
  <c r="N24" i="1"/>
  <c r="O24" i="1" s="1"/>
  <c r="I24" i="1"/>
  <c r="H24" i="1"/>
  <c r="J24" i="1" s="1"/>
  <c r="K24" i="1" s="1"/>
  <c r="F24" i="1"/>
  <c r="G24" i="1" s="1"/>
  <c r="D24" i="1"/>
  <c r="E24" i="1" s="1"/>
  <c r="C24" i="1"/>
  <c r="B24" i="1"/>
  <c r="I23" i="1"/>
  <c r="H23" i="1"/>
  <c r="F23" i="1"/>
  <c r="D23" i="1"/>
  <c r="C23" i="1"/>
  <c r="L23" i="1" s="1"/>
  <c r="M23" i="1" s="1"/>
  <c r="B23" i="1"/>
  <c r="I22" i="1"/>
  <c r="H22" i="1"/>
  <c r="F22" i="1"/>
  <c r="D22" i="1"/>
  <c r="C22" i="1"/>
  <c r="N22" i="1" s="1"/>
  <c r="O22" i="1" s="1"/>
  <c r="B22" i="1"/>
  <c r="I21" i="1"/>
  <c r="I20" i="1" s="1"/>
  <c r="H21" i="1"/>
  <c r="J21" i="1" s="1"/>
  <c r="F21" i="1"/>
  <c r="D21" i="1"/>
  <c r="C21" i="1"/>
  <c r="B21" i="1"/>
  <c r="I19" i="1"/>
  <c r="H19" i="1"/>
  <c r="F19" i="1"/>
  <c r="D19" i="1"/>
  <c r="C19" i="1"/>
  <c r="N19" i="1" s="1"/>
  <c r="O19" i="1" s="1"/>
  <c r="B19" i="1"/>
  <c r="I18" i="1"/>
  <c r="I17" i="1" s="1"/>
  <c r="H18" i="1"/>
  <c r="F18" i="1"/>
  <c r="D18" i="1"/>
  <c r="C18" i="1"/>
  <c r="L18" i="1" s="1"/>
  <c r="M18" i="1" s="1"/>
  <c r="B18" i="1"/>
  <c r="J16" i="1"/>
  <c r="K16" i="1" s="1"/>
  <c r="I16" i="1"/>
  <c r="H16" i="1"/>
  <c r="F16" i="1"/>
  <c r="G16" i="1" s="1"/>
  <c r="D16" i="1"/>
  <c r="E16" i="1" s="1"/>
  <c r="C16" i="1"/>
  <c r="B16" i="1"/>
  <c r="I15" i="1"/>
  <c r="H15" i="1"/>
  <c r="F15" i="1"/>
  <c r="D15" i="1"/>
  <c r="C15" i="1"/>
  <c r="L15" i="1" s="1"/>
  <c r="M15" i="1" s="1"/>
  <c r="B15" i="1"/>
  <c r="I14" i="1"/>
  <c r="H14" i="1"/>
  <c r="J14" i="1" s="1"/>
  <c r="K14" i="1" s="1"/>
  <c r="F14" i="1"/>
  <c r="D14" i="1"/>
  <c r="C14" i="1"/>
  <c r="N14" i="1" s="1"/>
  <c r="O14" i="1" s="1"/>
  <c r="B14" i="1"/>
  <c r="I13" i="1"/>
  <c r="H13" i="1"/>
  <c r="F13" i="1"/>
  <c r="D13" i="1"/>
  <c r="C13" i="1"/>
  <c r="L13" i="1" s="1"/>
  <c r="M13" i="1" s="1"/>
  <c r="B13" i="1"/>
  <c r="I12" i="1"/>
  <c r="H12" i="1"/>
  <c r="F12" i="1"/>
  <c r="D12" i="1"/>
  <c r="C12" i="1"/>
  <c r="N12" i="1" s="1"/>
  <c r="O12" i="1" s="1"/>
  <c r="B12" i="1"/>
  <c r="I11" i="1"/>
  <c r="H11" i="1"/>
  <c r="J11" i="1" s="1"/>
  <c r="K11" i="1" s="1"/>
  <c r="F11" i="1"/>
  <c r="G11" i="1" s="1"/>
  <c r="D11" i="1"/>
  <c r="C11" i="1"/>
  <c r="L11" i="1" s="1"/>
  <c r="M11" i="1" s="1"/>
  <c r="B11" i="1"/>
  <c r="N10" i="1"/>
  <c r="O10" i="1" s="1"/>
  <c r="I10" i="1"/>
  <c r="H10" i="1"/>
  <c r="F10" i="1"/>
  <c r="G10" i="1" s="1"/>
  <c r="E10" i="1"/>
  <c r="D10" i="1"/>
  <c r="C10" i="1"/>
  <c r="C9" i="1" s="1"/>
  <c r="B10" i="1"/>
  <c r="I9" i="1"/>
  <c r="B4" i="1"/>
  <c r="B9" i="1" l="1"/>
  <c r="E15" i="1"/>
  <c r="E18" i="1"/>
  <c r="J18" i="1"/>
  <c r="K18" i="1" s="1"/>
  <c r="C20" i="1"/>
  <c r="E22" i="1"/>
  <c r="J22" i="1"/>
  <c r="K22" i="1" s="1"/>
  <c r="J10" i="1"/>
  <c r="E12" i="1"/>
  <c r="J12" i="1"/>
  <c r="K12" i="1" s="1"/>
  <c r="E13" i="1"/>
  <c r="J13" i="1"/>
  <c r="K13" i="1" s="1"/>
  <c r="E14" i="1"/>
  <c r="G15" i="1"/>
  <c r="C17" i="1"/>
  <c r="C8" i="1" s="1"/>
  <c r="C40" i="1" s="1"/>
  <c r="G18" i="1"/>
  <c r="G19" i="1"/>
  <c r="H20" i="1"/>
  <c r="E21" i="1"/>
  <c r="L21" i="1"/>
  <c r="M21" i="1" s="1"/>
  <c r="G22" i="1"/>
  <c r="G23" i="1"/>
  <c r="E26" i="1"/>
  <c r="J26" i="1"/>
  <c r="K26" i="1" s="1"/>
  <c r="E30" i="1"/>
  <c r="G31" i="1"/>
  <c r="E33" i="1"/>
  <c r="G36" i="1"/>
  <c r="E38" i="1"/>
  <c r="J38" i="1"/>
  <c r="K38" i="1" s="1"/>
  <c r="G39" i="1"/>
  <c r="I8" i="1"/>
  <c r="I40" i="1" s="1"/>
  <c r="I41" i="1" s="1"/>
  <c r="N16" i="1"/>
  <c r="O16" i="1" s="1"/>
  <c r="E19" i="1"/>
  <c r="E23" i="1"/>
  <c r="D9" i="1"/>
  <c r="L10" i="1"/>
  <c r="E11" i="1"/>
  <c r="G12" i="1"/>
  <c r="G13" i="1"/>
  <c r="G14" i="1"/>
  <c r="J15" i="1"/>
  <c r="K15" i="1" s="1"/>
  <c r="B17" i="1"/>
  <c r="H17" i="1"/>
  <c r="G21" i="1"/>
  <c r="B20" i="1"/>
  <c r="J23" i="1"/>
  <c r="K23" i="1" s="1"/>
  <c r="E25" i="1"/>
  <c r="G26" i="1"/>
  <c r="C27" i="1"/>
  <c r="E29" i="1"/>
  <c r="G30" i="1"/>
  <c r="J31" i="1"/>
  <c r="K31" i="1" s="1"/>
  <c r="E32" i="1"/>
  <c r="G33" i="1"/>
  <c r="E35" i="1"/>
  <c r="G38" i="1"/>
  <c r="E27" i="1"/>
  <c r="L28" i="1"/>
  <c r="M28" i="1" s="1"/>
  <c r="J30" i="1"/>
  <c r="K30" i="1" s="1"/>
  <c r="J33" i="1"/>
  <c r="K33" i="1" s="1"/>
  <c r="K10" i="1"/>
  <c r="J9" i="1"/>
  <c r="K28" i="1"/>
  <c r="M10" i="1"/>
  <c r="K21" i="1"/>
  <c r="H9" i="1"/>
  <c r="H8" i="1" s="1"/>
  <c r="N32" i="1"/>
  <c r="O32" i="1" s="1"/>
  <c r="L39" i="1"/>
  <c r="M39" i="1" s="1"/>
  <c r="E9" i="1"/>
  <c r="N11" i="1"/>
  <c r="O11" i="1" s="1"/>
  <c r="L12" i="1"/>
  <c r="M12" i="1" s="1"/>
  <c r="N15" i="1"/>
  <c r="O15" i="1" s="1"/>
  <c r="L16" i="1"/>
  <c r="M16" i="1" s="1"/>
  <c r="D17" i="1"/>
  <c r="E17" i="1" s="1"/>
  <c r="N21" i="1"/>
  <c r="L22" i="1"/>
  <c r="M22" i="1" s="1"/>
  <c r="N25" i="1"/>
  <c r="O25" i="1" s="1"/>
  <c r="L26" i="1"/>
  <c r="M26" i="1" s="1"/>
  <c r="F27" i="1"/>
  <c r="G27" i="1" s="1"/>
  <c r="N30" i="1"/>
  <c r="O30" i="1" s="1"/>
  <c r="L37" i="1"/>
  <c r="M37" i="1" s="1"/>
  <c r="N38" i="1"/>
  <c r="O38" i="1" s="1"/>
  <c r="F9" i="1"/>
  <c r="J19" i="1"/>
  <c r="D20" i="1"/>
  <c r="E20" i="1" s="1"/>
  <c r="H27" i="1"/>
  <c r="L35" i="1"/>
  <c r="M35" i="1" s="1"/>
  <c r="N36" i="1"/>
  <c r="O36" i="1" s="1"/>
  <c r="L31" i="1"/>
  <c r="M31" i="1" s="1"/>
  <c r="F17" i="1"/>
  <c r="G17" i="1" s="1"/>
  <c r="N13" i="1"/>
  <c r="O13" i="1" s="1"/>
  <c r="L14" i="1"/>
  <c r="M14" i="1" s="1"/>
  <c r="N18" i="1"/>
  <c r="L19" i="1"/>
  <c r="M19" i="1" s="1"/>
  <c r="F20" i="1"/>
  <c r="G20" i="1" s="1"/>
  <c r="N23" i="1"/>
  <c r="O23" i="1" s="1"/>
  <c r="L24" i="1"/>
  <c r="M24" i="1" s="1"/>
  <c r="N28" i="1"/>
  <c r="L29" i="1"/>
  <c r="M29" i="1" s="1"/>
  <c r="L33" i="1"/>
  <c r="M33" i="1" s="1"/>
  <c r="N34" i="1"/>
  <c r="O34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J39" i="1"/>
  <c r="K39" i="1" s="1"/>
  <c r="J20" i="1" l="1"/>
  <c r="K20" i="1" s="1"/>
  <c r="J27" i="1"/>
  <c r="K27" i="1" s="1"/>
  <c r="B8" i="1"/>
  <c r="B40" i="1" s="1"/>
  <c r="B41" i="1" s="1"/>
  <c r="L27" i="1"/>
  <c r="M27" i="1" s="1"/>
  <c r="O21" i="1"/>
  <c r="N20" i="1"/>
  <c r="O20" i="1" s="1"/>
  <c r="H40" i="1"/>
  <c r="H41" i="1" s="1"/>
  <c r="L9" i="1"/>
  <c r="G9" i="1"/>
  <c r="F8" i="1"/>
  <c r="N9" i="1"/>
  <c r="O18" i="1"/>
  <c r="N17" i="1"/>
  <c r="O17" i="1" s="1"/>
  <c r="L17" i="1"/>
  <c r="M17" i="1" s="1"/>
  <c r="C41" i="1"/>
  <c r="K9" i="1"/>
  <c r="O28" i="1"/>
  <c r="N27" i="1"/>
  <c r="O27" i="1" s="1"/>
  <c r="L20" i="1"/>
  <c r="M20" i="1" s="1"/>
  <c r="K19" i="1"/>
  <c r="J17" i="1"/>
  <c r="K17" i="1" s="1"/>
  <c r="D8" i="1"/>
  <c r="O9" i="1" l="1"/>
  <c r="N8" i="1"/>
  <c r="D40" i="1"/>
  <c r="E8" i="1"/>
  <c r="F40" i="1"/>
  <c r="G8" i="1"/>
  <c r="J8" i="1"/>
  <c r="M9" i="1"/>
  <c r="L8" i="1"/>
  <c r="E40" i="1" l="1"/>
  <c r="E41" i="1"/>
  <c r="D41" i="1"/>
  <c r="L40" i="1"/>
  <c r="L41" i="1" s="1"/>
  <c r="M8" i="1"/>
  <c r="O8" i="1"/>
  <c r="N40" i="1"/>
  <c r="J40" i="1"/>
  <c r="K8" i="1"/>
  <c r="G41" i="1"/>
  <c r="F41" i="1"/>
  <c r="G40" i="1"/>
  <c r="O41" i="1" l="1"/>
  <c r="O40" i="1"/>
  <c r="N41" i="1"/>
  <c r="K41" i="1"/>
  <c r="K40" i="1"/>
  <c r="J41" i="1"/>
  <c r="M40" i="1"/>
  <c r="M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<sst xmlns="http://schemas.openxmlformats.org/spreadsheetml/2006/main" count="51" uniqueCount="51">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</sst>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2018\WEB%20SIC\INFORME%20EPA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camontano\Documents\2016\PRESUPUESTO\INFORMES\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AGOSTO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52892650000</v>
          </cell>
          <cell r="E5">
            <v>33814890616</v>
          </cell>
          <cell r="F5">
            <v>33544867979</v>
          </cell>
          <cell r="G5">
            <v>33544867979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12115650000</v>
          </cell>
          <cell r="E6">
            <v>7723584542</v>
          </cell>
          <cell r="F6">
            <v>7700783476</v>
          </cell>
          <cell r="G6">
            <v>7700783476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141654737</v>
          </cell>
          <cell r="F7">
            <v>141654737</v>
          </cell>
          <cell r="G7">
            <v>141654737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11949441101</v>
          </cell>
          <cell r="F8">
            <v>11949441101</v>
          </cell>
          <cell r="G8">
            <v>11949441101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586491465</v>
          </cell>
          <cell r="F10">
            <v>586491465</v>
          </cell>
          <cell r="G10">
            <v>586491465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243587460</v>
          </cell>
          <cell r="G11">
            <v>243587460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12944273586</v>
          </cell>
          <cell r="F12">
            <v>12922909740</v>
          </cell>
          <cell r="G12">
            <v>12922909740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12578398425.34</v>
          </cell>
          <cell r="E13">
            <v>12356764682.870001</v>
          </cell>
          <cell r="F13">
            <v>7701736399.7600002</v>
          </cell>
          <cell r="G13">
            <v>7701516280.7600002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12576092125.34</v>
          </cell>
          <cell r="E14">
            <v>12354458382.870001</v>
          </cell>
          <cell r="F14">
            <v>7699431215.7600002</v>
          </cell>
          <cell r="G14">
            <v>7699211096.7600002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2306300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2414601669.1999998</v>
          </cell>
          <cell r="E16">
            <v>1960325813.7</v>
          </cell>
          <cell r="F16">
            <v>1916519261.5999999</v>
          </cell>
          <cell r="G16">
            <v>1913435097.5999999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380671935</v>
          </cell>
          <cell r="F17">
            <v>380671935</v>
          </cell>
          <cell r="G17">
            <v>380671935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232011886.69999999</v>
          </cell>
          <cell r="F20">
            <v>231826372.59999999</v>
          </cell>
          <cell r="G20">
            <v>231826372.59999999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1201725669.2</v>
          </cell>
          <cell r="E22">
            <v>1165641992</v>
          </cell>
          <cell r="F22">
            <v>1122020954</v>
          </cell>
          <cell r="G22">
            <v>1118936790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108615045173.26999</v>
          </cell>
          <cell r="E24">
            <v>91660825014.639984</v>
          </cell>
          <cell r="F24">
            <v>50881250875.559998</v>
          </cell>
          <cell r="G24">
            <v>50878261782.559998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54440518476.729996</v>
          </cell>
          <cell r="E25">
            <v>52325127497.729996</v>
          </cell>
          <cell r="F25">
            <v>31623689803.190002</v>
          </cell>
          <cell r="G25">
            <v>31620700710.190002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3171185454</v>
          </cell>
          <cell r="E26">
            <v>2495323454</v>
          </cell>
          <cell r="F26">
            <v>1763830626</v>
          </cell>
          <cell r="G26">
            <v>1763830626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7621527569</v>
          </cell>
          <cell r="E27">
            <v>7375204446</v>
          </cell>
          <cell r="F27">
            <v>4299968863</v>
          </cell>
          <cell r="G27">
            <v>4299968863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21486655097</v>
          </cell>
          <cell r="D28">
            <v>20624575993.73</v>
          </cell>
          <cell r="E28">
            <v>19942081858.73</v>
          </cell>
          <cell r="F28">
            <v>14694022297.190001</v>
          </cell>
          <cell r="G28">
            <v>14693539035.190001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777487000</v>
          </cell>
          <cell r="E29">
            <v>702661614</v>
          </cell>
          <cell r="F29">
            <v>369384745</v>
          </cell>
          <cell r="G29">
            <v>369384745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4290104127</v>
          </cell>
          <cell r="E30">
            <v>4177826468</v>
          </cell>
          <cell r="F30">
            <v>2600982610.6599998</v>
          </cell>
          <cell r="G30">
            <v>2599464689.6599998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5659213890</v>
          </cell>
          <cell r="E31">
            <v>5608027472</v>
          </cell>
          <cell r="F31">
            <v>2927413879.3400002</v>
          </cell>
          <cell r="G31">
            <v>2926425969.3400002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1380285834</v>
          </cell>
          <cell r="E32">
            <v>1369306981</v>
          </cell>
          <cell r="F32">
            <v>789237464</v>
          </cell>
          <cell r="G32">
            <v>789237464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6146138609</v>
          </cell>
          <cell r="E33">
            <v>5978618653</v>
          </cell>
          <cell r="F33">
            <v>3299118324</v>
          </cell>
          <cell r="G33">
            <v>3299118324</v>
          </cell>
          <cell r="H33">
            <v>0</v>
          </cell>
        </row>
        <row r="34">
          <cell r="A34" t="str">
            <v>INCREMENTO DE LA COBERTURA DE LOS SERVICIOS DE LA RED NACIONAL DE PROTECCION AL CONSUMIDOR EN EL TERRITORIO NACIONAL</v>
          </cell>
          <cell r="B34">
            <v>0</v>
          </cell>
          <cell r="C34">
            <v>4770000000</v>
          </cell>
          <cell r="D34">
            <v>4770000000</v>
          </cell>
          <cell r="E34">
            <v>4676076551</v>
          </cell>
          <cell r="F34">
            <v>879730994</v>
          </cell>
          <cell r="G34">
            <v>879730994</v>
          </cell>
          <cell r="H34">
            <v>0</v>
          </cell>
        </row>
        <row r="35">
          <cell r="A35" t="str">
            <v>3599</v>
          </cell>
          <cell r="B35">
            <v>57808074686</v>
          </cell>
          <cell r="C35">
            <v>57808074686</v>
          </cell>
          <cell r="D35">
            <v>54174526696.540001</v>
          </cell>
          <cell r="E35">
            <v>39335697516.910004</v>
          </cell>
          <cell r="F35">
            <v>19257561072.369999</v>
          </cell>
          <cell r="G35">
            <v>19257561072.369999</v>
          </cell>
          <cell r="H35">
            <v>0</v>
          </cell>
        </row>
        <row r="36">
          <cell r="A36" t="str">
            <v>ADECUACION,DOTACION Y MANTENIMIENTO SEDE SIC.</v>
          </cell>
          <cell r="B36">
            <v>560928463</v>
          </cell>
          <cell r="C36">
            <v>560928463</v>
          </cell>
          <cell r="D36">
            <v>560928463</v>
          </cell>
          <cell r="E36">
            <v>436186901</v>
          </cell>
          <cell r="F36">
            <v>176104948.83000001</v>
          </cell>
          <cell r="G36">
            <v>176104948.83000001</v>
          </cell>
          <cell r="H36">
            <v>0</v>
          </cell>
        </row>
        <row r="37">
          <cell r="A37" t="str">
            <v>FORTALECIMIENTO RENOVACIÓN Y MANTENIMIENTO DE LAS TECNOLOGÍAS DE INFORMACIÓN Y DE LAS COMUNICACIONES DE LA SIC A NIVEL NACIONAL</v>
          </cell>
          <cell r="B37">
            <v>23947146223</v>
          </cell>
          <cell r="C37">
            <v>23850788409</v>
          </cell>
          <cell r="D37">
            <v>22640801691.540001</v>
          </cell>
          <cell r="E37">
            <v>19016475353.07</v>
          </cell>
          <cell r="F37">
            <v>7817410232.8800001</v>
          </cell>
          <cell r="G37">
            <v>7817410232.8800001</v>
          </cell>
          <cell r="H37">
            <v>0</v>
          </cell>
        </row>
        <row r="38">
          <cell r="A38" t="str">
            <v>FORTALECIMIENTO Y MODERNIZACIÓN DEL SISTEMA DE ATENCIÓN AL CIUDADANO DE LA SIC A NIVEL NACIONAL</v>
          </cell>
          <cell r="B38">
            <v>24300000000</v>
          </cell>
          <cell r="C38">
            <v>22590822958</v>
          </cell>
          <cell r="D38">
            <v>20173833870</v>
          </cell>
          <cell r="E38">
            <v>19883035262.84</v>
          </cell>
          <cell r="F38">
            <v>11264045890.66</v>
          </cell>
          <cell r="G38">
            <v>11264045890.66</v>
          </cell>
          <cell r="H38">
            <v>0</v>
          </cell>
        </row>
        <row r="39">
          <cell r="A39" t="str">
            <v>IMPLEMENTACIÓN DE UNA SOLUCIÓN INMOBILIARIA PARA LA SUPERINTENDENCIA DE INDUSTRIA Y COMERCIO EN  BOGOTÁ</v>
          </cell>
          <cell r="B39">
            <v>9000000000</v>
          </cell>
          <cell r="C39">
            <v>9000000000</v>
          </cell>
          <cell r="D39">
            <v>9000000000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FORTALECIMIENTO DEL SISTEMA DE ATENCION AL CIUDADANO DE LA SUPERINTENDENCIA DE INDUSTRIA Y COMERCIO A NIVEL NACIONAL</v>
          </cell>
          <cell r="B40">
            <v>0</v>
          </cell>
          <cell r="C40">
            <v>1709177042</v>
          </cell>
          <cell r="D40">
            <v>1709177042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MEJORAMIENTO DE LOS SISTEMAS DE INFORMACION Y SERVICIOS TECNOLOGICOS DE LA SUPERINTENDENCIA DE INDUSTRIA Y COMERCIO EN EL TERRITORIO NACIONAL</v>
          </cell>
          <cell r="B41">
            <v>0</v>
          </cell>
          <cell r="C41">
            <v>96357814</v>
          </cell>
          <cell r="D41">
            <v>89785630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O44"/>
  <sheetViews>
    <sheetView tabSelected="1" zoomScale="80" zoomScaleNormal="80" workbookViewId="0">
      <pane xSplit="1" ySplit="7" topLeftCell="B32" activePane="bottomRight" state="frozen"/>
      <selection pane="topRight" activeCell="B1" sqref="B1"/>
      <selection pane="bottomLeft" activeCell="A2" sqref="A2"/>
      <selection pane="bottomRight" activeCell="D37" sqref="D37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AGOSTO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48131981112.57</v>
      </c>
      <c r="E8" s="17">
        <f t="shared" ref="E8:E9" si="1">+D8/C8</f>
        <v>0.65018476881837084</v>
      </c>
      <c r="F8" s="16">
        <f t="shared" si="0"/>
        <v>43163123640.360001</v>
      </c>
      <c r="G8" s="17">
        <f t="shared" ref="G8:G9" si="2">+F8/C8</f>
        <v>0.58306358718023177</v>
      </c>
      <c r="H8" s="16">
        <f t="shared" ref="H8:N8" si="3">H9+H17+H20</f>
        <v>67885650094.539993</v>
      </c>
      <c r="I8" s="16">
        <f t="shared" si="3"/>
        <v>43159819357.360001</v>
      </c>
      <c r="J8" s="16">
        <f t="shared" si="3"/>
        <v>6142508393.46</v>
      </c>
      <c r="K8" s="17">
        <f t="shared" ref="K8:K9" si="4">+J8/C8</f>
        <v>8.2975296413130464E-2</v>
      </c>
      <c r="L8" s="16">
        <f t="shared" si="3"/>
        <v>25896177375.429996</v>
      </c>
      <c r="M8" s="17">
        <f t="shared" ref="M8:M9" si="5">+L8/C8</f>
        <v>0.34981523118162905</v>
      </c>
      <c r="N8" s="16">
        <f t="shared" si="3"/>
        <v>30865034847.639999</v>
      </c>
      <c r="O8" s="17">
        <f t="shared" ref="O8:O9" si="6">+N8/C8</f>
        <v>0.41693641281976823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33814890616</v>
      </c>
      <c r="E9" s="21">
        <f t="shared" si="1"/>
        <v>0.60895189231728164</v>
      </c>
      <c r="F9" s="20">
        <f t="shared" si="7"/>
        <v>33544867979</v>
      </c>
      <c r="G9" s="21">
        <f t="shared" si="2"/>
        <v>0.60408921812924654</v>
      </c>
      <c r="H9" s="20">
        <f t="shared" ref="H9:N9" si="8">SUM(H10:H16)</f>
        <v>52892650000</v>
      </c>
      <c r="I9" s="20">
        <f t="shared" si="8"/>
        <v>33544867979</v>
      </c>
      <c r="J9" s="20">
        <f t="shared" si="8"/>
        <v>2637008488</v>
      </c>
      <c r="K9" s="21">
        <f t="shared" si="4"/>
        <v>4.7488289317858125E-2</v>
      </c>
      <c r="L9" s="20">
        <f t="shared" si="8"/>
        <v>21714767872</v>
      </c>
      <c r="M9" s="21">
        <f t="shared" si="5"/>
        <v>0.39104810768271836</v>
      </c>
      <c r="N9" s="20">
        <f t="shared" si="8"/>
        <v>21984790509</v>
      </c>
      <c r="O9" s="21">
        <f t="shared" si="6"/>
        <v>0.39591078187075346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12944273586</v>
      </c>
      <c r="E10" s="25">
        <f>+D10/C10</f>
        <v>0.81579842352051424</v>
      </c>
      <c r="F10" s="23">
        <f>VLOOKUP(A10,'[1]TD-EPA'!$A$5:$H$36,6,0)</f>
        <v>12922909740</v>
      </c>
      <c r="G10" s="25">
        <f>+F10/C10</f>
        <v>0.81445199092456044</v>
      </c>
      <c r="H10" s="23">
        <f>VLOOKUP(A10,'[1]TD-EPA'!$A$5:$H$36,4,0)</f>
        <v>15867000000</v>
      </c>
      <c r="I10" s="23">
        <f>VLOOKUP(A10,'[1]TD-EPA'!$A$5:$H$36,7,0)</f>
        <v>12922909740</v>
      </c>
      <c r="J10" s="23">
        <f>+C10-H10</f>
        <v>0</v>
      </c>
      <c r="K10" s="25">
        <f>+J10/C10</f>
        <v>0</v>
      </c>
      <c r="L10" s="23">
        <f>+C10-D10</f>
        <v>2922726414</v>
      </c>
      <c r="M10" s="25">
        <f>+L10/C10</f>
        <v>0.18420157647948573</v>
      </c>
      <c r="N10" s="23">
        <f>+C10-F10</f>
        <v>2944090260</v>
      </c>
      <c r="O10" s="25">
        <f>+N10/C10</f>
        <v>0.18554800907543958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586491465</v>
      </c>
      <c r="E11" s="25">
        <f t="shared" ref="E11:E40" si="9">D11/C11</f>
        <v>0.5876667985971944</v>
      </c>
      <c r="F11" s="23">
        <f>VLOOKUP(A11,'[1]TD-EPA'!$A$5:$H$36,6,0)</f>
        <v>586491465</v>
      </c>
      <c r="G11" s="25">
        <f t="shared" ref="G11:G40" si="10">+F11/C11</f>
        <v>0.5876667985971944</v>
      </c>
      <c r="H11" s="23">
        <f>VLOOKUP(A11,'[1]TD-EPA'!$A$5:$H$36,4,0)</f>
        <v>998000000</v>
      </c>
      <c r="I11" s="23">
        <f>VLOOKUP(A11,'[1]TD-EPA'!$A$5:$H$36,7,0)</f>
        <v>586491465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411508535</v>
      </c>
      <c r="M11" s="25">
        <f>+L11/C11</f>
        <v>0.4123332014028056</v>
      </c>
      <c r="N11" s="23">
        <f t="shared" ref="N11:N39" si="14">+C11-F11</f>
        <v>411508535</v>
      </c>
      <c r="O11" s="25">
        <f t="shared" ref="O11:O40" si="15">+N11/C11</f>
        <v>0.4123332014028056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11949441101</v>
      </c>
      <c r="E12" s="25">
        <f t="shared" si="9"/>
        <v>0.51758310308831812</v>
      </c>
      <c r="F12" s="23">
        <f>VLOOKUP(A12,'[1]TD-EPA'!$A$5:$H$36,6,0)</f>
        <v>11949441101</v>
      </c>
      <c r="G12" s="25">
        <f t="shared" si="10"/>
        <v>0.51758310308831812</v>
      </c>
      <c r="H12" s="23">
        <f>VLOOKUP(A12,'[1]TD-EPA'!$A$5:$H$36,4,0)</f>
        <v>23087000000</v>
      </c>
      <c r="I12" s="23">
        <f>VLOOKUP(A12,'[1]TD-EPA'!$A$5:$H$36,7,0)</f>
        <v>11949441101</v>
      </c>
      <c r="J12" s="23">
        <f t="shared" si="11"/>
        <v>0</v>
      </c>
      <c r="K12" s="25">
        <f t="shared" si="12"/>
        <v>0</v>
      </c>
      <c r="L12" s="23">
        <f t="shared" si="13"/>
        <v>11137558899</v>
      </c>
      <c r="M12" s="25">
        <f t="shared" ref="M12:M40" si="16">+L12/C12</f>
        <v>0.48241689691168188</v>
      </c>
      <c r="N12" s="23">
        <f t="shared" si="14"/>
        <v>11137558899</v>
      </c>
      <c r="O12" s="25">
        <f t="shared" si="15"/>
        <v>0.48241689691168188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141654737</v>
      </c>
      <c r="E13" s="25">
        <f t="shared" si="9"/>
        <v>0.40242823011363638</v>
      </c>
      <c r="F13" s="23">
        <f>VLOOKUP(A13,'[1]TD-EPA'!$A$5:$H$36,6,0)</f>
        <v>141654737</v>
      </c>
      <c r="G13" s="25">
        <f t="shared" si="10"/>
        <v>0.40242823011363638</v>
      </c>
      <c r="H13" s="23">
        <f>VLOOKUP(A13,'[1]TD-EPA'!$A$5:$H$36,4,0)</f>
        <v>352000000</v>
      </c>
      <c r="I13" s="23">
        <f>VLOOKUP(A13,'[1]TD-EPA'!$A$5:$H$36,7,0)</f>
        <v>141654737</v>
      </c>
      <c r="J13" s="23">
        <f t="shared" si="11"/>
        <v>0</v>
      </c>
      <c r="K13" s="25">
        <f t="shared" si="12"/>
        <v>0</v>
      </c>
      <c r="L13" s="23">
        <f t="shared" si="13"/>
        <v>210345263</v>
      </c>
      <c r="M13" s="25">
        <f t="shared" si="16"/>
        <v>0.59757176988636362</v>
      </c>
      <c r="N13" s="23">
        <f t="shared" si="14"/>
        <v>210345263</v>
      </c>
      <c r="O13" s="25">
        <f t="shared" si="15"/>
        <v>0.59757176988636362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243587460</v>
      </c>
      <c r="G15" s="25">
        <f t="shared" si="10"/>
        <v>0.50959719665271963</v>
      </c>
      <c r="H15" s="23">
        <f>VLOOKUP(A15,'[1]TD-EPA'!$A$5:$H$36,4,0)</f>
        <v>473000000</v>
      </c>
      <c r="I15" s="23">
        <f>VLOOKUP(A15,'[1]TD-EPA'!$A$5:$H$36,7,0)</f>
        <v>243587460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234412540</v>
      </c>
      <c r="O15" s="25">
        <f t="shared" si="15"/>
        <v>0.49040280334728031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7723584542</v>
      </c>
      <c r="E16" s="25">
        <f t="shared" si="9"/>
        <v>0.63710175220654952</v>
      </c>
      <c r="F16" s="23">
        <f>VLOOKUP(A16,'[1]TD-EPA'!$A$5:$H$36,6,0)</f>
        <v>7700783476</v>
      </c>
      <c r="G16" s="25">
        <f t="shared" si="10"/>
        <v>0.63522094168110199</v>
      </c>
      <c r="H16" s="23">
        <f>VLOOKUP(A16,'[1]TD-EPA'!$A$5:$H$36,4,0)</f>
        <v>12115650000</v>
      </c>
      <c r="I16" s="23">
        <f>VLOOKUP(A16,'[1]TD-EPA'!$A$5:$H$36,7,0)</f>
        <v>7700783476</v>
      </c>
      <c r="J16" s="23">
        <f t="shared" si="11"/>
        <v>7350000</v>
      </c>
      <c r="K16" s="25">
        <f t="shared" si="12"/>
        <v>6.0628557287800049E-4</v>
      </c>
      <c r="L16" s="23">
        <f t="shared" si="13"/>
        <v>4399415458</v>
      </c>
      <c r="M16" s="25">
        <f t="shared" si="16"/>
        <v>0.36289824779345048</v>
      </c>
      <c r="N16" s="23">
        <f t="shared" si="14"/>
        <v>4422216524</v>
      </c>
      <c r="O16" s="25">
        <f t="shared" si="15"/>
        <v>0.36477905831889795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12356764682.870001</v>
      </c>
      <c r="E17" s="21">
        <f t="shared" si="9"/>
        <v>0.95896664334872539</v>
      </c>
      <c r="F17" s="20">
        <f t="shared" si="17"/>
        <v>7701736399.7600002</v>
      </c>
      <c r="G17" s="21">
        <f t="shared" si="10"/>
        <v>0.59770566914438716</v>
      </c>
      <c r="H17" s="20">
        <f t="shared" ref="H17:N17" si="18">SUM(H18:H19)</f>
        <v>12578398425.34</v>
      </c>
      <c r="I17" s="20">
        <f t="shared" si="18"/>
        <v>7701516280.7600002</v>
      </c>
      <c r="J17" s="20">
        <f t="shared" si="18"/>
        <v>307101574.65999985</v>
      </c>
      <c r="K17" s="21">
        <f t="shared" si="12"/>
        <v>2.3833112774824403E-2</v>
      </c>
      <c r="L17" s="20">
        <f t="shared" si="18"/>
        <v>528735317.12999916</v>
      </c>
      <c r="M17" s="21">
        <f t="shared" si="16"/>
        <v>4.1033356651274625E-2</v>
      </c>
      <c r="N17" s="20">
        <f t="shared" si="18"/>
        <v>5183763600.2399998</v>
      </c>
      <c r="O17" s="21">
        <f t="shared" si="15"/>
        <v>0.40229433085561289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2305184</v>
      </c>
      <c r="G18" s="25">
        <f t="shared" si="10"/>
        <v>4.476085436893204E-2</v>
      </c>
      <c r="H18" s="23">
        <f>VLOOKUP(A18,'[1]TD-EPA'!$A$5:$H$36,4,0)</f>
        <v>2306300</v>
      </c>
      <c r="I18" s="23">
        <f>VLOOKUP(A18,'[1]TD-EPA'!$A$5:$H$36,7,0)</f>
        <v>2305184</v>
      </c>
      <c r="J18" s="23">
        <f t="shared" si="11"/>
        <v>49193700</v>
      </c>
      <c r="K18" s="25">
        <f t="shared" si="12"/>
        <v>0.9552174757281553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49194816</v>
      </c>
      <c r="O18" s="25">
        <f t="shared" si="15"/>
        <v>0.95523914563106793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12354458382.870001</v>
      </c>
      <c r="E19" s="25">
        <f t="shared" si="9"/>
        <v>0.96263506177886871</v>
      </c>
      <c r="F19" s="23">
        <f>VLOOKUP(A19,'[1]TD-EPA'!$A$5:$H$36,6,0)</f>
        <v>7699431215.7600002</v>
      </c>
      <c r="G19" s="25">
        <f t="shared" si="10"/>
        <v>0.59992451424029924</v>
      </c>
      <c r="H19" s="23">
        <f>VLOOKUP(A19,'[1]TD-EPA'!$A$5:$H$36,4,0)</f>
        <v>12576092125.34</v>
      </c>
      <c r="I19" s="23">
        <f>VLOOKUP(A19,'[1]TD-EPA'!$A$5:$H$36,7,0)</f>
        <v>7699211096.7600002</v>
      </c>
      <c r="J19" s="23">
        <f t="shared" si="11"/>
        <v>257907874.65999985</v>
      </c>
      <c r="K19" s="25">
        <f t="shared" si="12"/>
        <v>2.0095673574879215E-2</v>
      </c>
      <c r="L19" s="23">
        <f t="shared" si="13"/>
        <v>479541617.12999916</v>
      </c>
      <c r="M19" s="25">
        <f t="shared" si="16"/>
        <v>3.7364938221131301E-2</v>
      </c>
      <c r="N19" s="23">
        <f t="shared" si="14"/>
        <v>5134568784.2399998</v>
      </c>
      <c r="O19" s="25">
        <f t="shared" si="15"/>
        <v>0.40007548575970076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1960325813.7</v>
      </c>
      <c r="E20" s="21">
        <f t="shared" si="9"/>
        <v>0.34924742805986103</v>
      </c>
      <c r="F20" s="20">
        <f>SUM(F21:F26)</f>
        <v>1916519261.5999999</v>
      </c>
      <c r="G20" s="21">
        <f t="shared" si="10"/>
        <v>0.34144294701585604</v>
      </c>
      <c r="H20" s="20">
        <f>SUM(H21:H26)</f>
        <v>2414601669.1999998</v>
      </c>
      <c r="I20" s="20">
        <f>SUM(I21:I26)</f>
        <v>1913435097.5999999</v>
      </c>
      <c r="J20" s="20">
        <f>SUM(J21:J26)</f>
        <v>3198398330.8000002</v>
      </c>
      <c r="K20" s="21">
        <f t="shared" si="12"/>
        <v>0.56981976319258865</v>
      </c>
      <c r="L20" s="20">
        <f>SUM(L21:L26)</f>
        <v>3652674186.3000002</v>
      </c>
      <c r="M20" s="21">
        <f t="shared" si="16"/>
        <v>0.65075257194013902</v>
      </c>
      <c r="N20" s="20">
        <f>SUM(N21:N26)</f>
        <v>3696480738.4000001</v>
      </c>
      <c r="O20" s="21">
        <f t="shared" si="15"/>
        <v>0.65855705298414402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182000000</v>
      </c>
      <c r="E23" s="25">
        <f t="shared" si="9"/>
        <v>1</v>
      </c>
      <c r="F23" s="23">
        <f>VLOOKUP(A23,'[1]TD-EPA'!$A$5:$H$36,6,0)</f>
        <v>182000000</v>
      </c>
      <c r="G23" s="25">
        <f t="shared" si="10"/>
        <v>1</v>
      </c>
      <c r="H23" s="23">
        <f>VLOOKUP(A23,'[1]TD-EPA'!$A$5:$H$36,4,0)</f>
        <v>182000000</v>
      </c>
      <c r="I23" s="23">
        <f>VLOOKUP(A23,'[1]TD-EPA'!$A$5:$H$36,7,0)</f>
        <v>182000000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232011886.69999999</v>
      </c>
      <c r="E24" s="25">
        <f t="shared" si="9"/>
        <v>0.57286885604938265</v>
      </c>
      <c r="F24" s="23">
        <f>VLOOKUP(A24,'[1]TD-EPA'!$A$5:$H$36,6,0)</f>
        <v>231826372.59999999</v>
      </c>
      <c r="G24" s="25">
        <f t="shared" si="10"/>
        <v>0.57241079654320981</v>
      </c>
      <c r="H24" s="23">
        <f>VLOOKUP(A24,'[1]TD-EPA'!$A$5:$H$36,4,0)</f>
        <v>404876000</v>
      </c>
      <c r="I24" s="23">
        <f>VLOOKUP(A24,'[1]TD-EPA'!$A$5:$H$36,7,0)</f>
        <v>231826372.59999999</v>
      </c>
      <c r="J24" s="23">
        <f t="shared" si="11"/>
        <v>124000</v>
      </c>
      <c r="K24" s="25">
        <f t="shared" si="12"/>
        <v>3.0617283950617287E-4</v>
      </c>
      <c r="L24" s="23">
        <f t="shared" si="13"/>
        <v>172988113.30000001</v>
      </c>
      <c r="M24" s="25">
        <f t="shared" si="16"/>
        <v>0.4271311439506173</v>
      </c>
      <c r="N24" s="23">
        <f t="shared" si="14"/>
        <v>173173627.40000001</v>
      </c>
      <c r="O24" s="25">
        <f t="shared" si="15"/>
        <v>0.42758920345679013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380671935</v>
      </c>
      <c r="E25" s="25">
        <f t="shared" si="9"/>
        <v>0.60810213258785939</v>
      </c>
      <c r="F25" s="23">
        <f>VLOOKUP(A25,'[1]TD-EPA'!$A$5:$H$36,6,0)</f>
        <v>380671935</v>
      </c>
      <c r="G25" s="25">
        <f t="shared" si="10"/>
        <v>0.60810213258785939</v>
      </c>
      <c r="H25" s="23">
        <f>VLOOKUP(A25,'[1]TD-EPA'!$A$5:$H$36,4,0)</f>
        <v>626000000</v>
      </c>
      <c r="I25" s="23">
        <f>VLOOKUP(A25,'[1]TD-EPA'!$A$5:$H$36,7,0)</f>
        <v>380671935</v>
      </c>
      <c r="J25" s="23">
        <f t="shared" si="11"/>
        <v>0</v>
      </c>
      <c r="K25" s="25">
        <f t="shared" si="12"/>
        <v>0</v>
      </c>
      <c r="L25" s="23">
        <f t="shared" si="13"/>
        <v>245328065</v>
      </c>
      <c r="M25" s="25">
        <f t="shared" si="16"/>
        <v>0.39189786741214055</v>
      </c>
      <c r="N25" s="23">
        <f t="shared" si="14"/>
        <v>245328065</v>
      </c>
      <c r="O25" s="25">
        <f t="shared" si="15"/>
        <v>0.39189786741214055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1165641992</v>
      </c>
      <c r="E26" s="25">
        <f t="shared" si="9"/>
        <v>0.28292281359223304</v>
      </c>
      <c r="F26" s="23">
        <f>VLOOKUP(A26,'[1]TD-EPA'!$A$5:$H$36,6,0)</f>
        <v>1122020954</v>
      </c>
      <c r="G26" s="25">
        <f t="shared" si="10"/>
        <v>0.27233518300970871</v>
      </c>
      <c r="H26" s="23">
        <f>VLOOKUP(A26,'[1]TD-EPA'!$A$5:$H$36,4,0)</f>
        <v>1201725669.2</v>
      </c>
      <c r="I26" s="23">
        <f>VLOOKUP(A26,'[1]TD-EPA'!$A$5:$H$36,7,0)</f>
        <v>1118936790</v>
      </c>
      <c r="J26" s="23">
        <f t="shared" si="11"/>
        <v>2918274330.8000002</v>
      </c>
      <c r="K26" s="25">
        <f t="shared" si="12"/>
        <v>0.70831901233009709</v>
      </c>
      <c r="L26" s="23">
        <f t="shared" si="13"/>
        <v>2954358008</v>
      </c>
      <c r="M26" s="25">
        <f t="shared" si="16"/>
        <v>0.71707718640776696</v>
      </c>
      <c r="N26" s="23">
        <f t="shared" si="14"/>
        <v>2997979046</v>
      </c>
      <c r="O26" s="25">
        <f t="shared" si="15"/>
        <v>0.72766481699029129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98311286723</v>
      </c>
      <c r="D27" s="16">
        <f t="shared" si="19"/>
        <v>86984748463.639999</v>
      </c>
      <c r="E27" s="17">
        <f t="shared" si="9"/>
        <v>0.8847890345360504</v>
      </c>
      <c r="F27" s="16">
        <f t="shared" si="19"/>
        <v>50001519881.559998</v>
      </c>
      <c r="G27" s="17">
        <f t="shared" si="10"/>
        <v>0.50860406315750217</v>
      </c>
      <c r="H27" s="16">
        <f>SUM(H28:H38)</f>
        <v>93046082501.270004</v>
      </c>
      <c r="I27" s="16">
        <f t="shared" ref="I27:N27" si="20">SUM(I28:I38)</f>
        <v>49998530788.559998</v>
      </c>
      <c r="J27" s="16">
        <f t="shared" si="20"/>
        <v>5265204221.7299995</v>
      </c>
      <c r="K27" s="17">
        <f t="shared" si="12"/>
        <v>5.3556457221083251E-2</v>
      </c>
      <c r="L27" s="16">
        <f t="shared" si="20"/>
        <v>11326538259.360001</v>
      </c>
      <c r="M27" s="17">
        <f t="shared" si="16"/>
        <v>0.11521096546394961</v>
      </c>
      <c r="N27" s="16">
        <f t="shared" si="20"/>
        <v>48309766841.440002</v>
      </c>
      <c r="O27" s="17">
        <f t="shared" si="15"/>
        <v>0.49139593684249783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436186901</v>
      </c>
      <c r="E28" s="25">
        <f t="shared" si="9"/>
        <v>0.7776159167733302</v>
      </c>
      <c r="F28" s="23">
        <f>VLOOKUP(A28,'[1]TD-EPA'!$A$5:$H$38,6,0)</f>
        <v>176104948.83000001</v>
      </c>
      <c r="G28" s="25">
        <f t="shared" si="10"/>
        <v>0.31395259903222278</v>
      </c>
      <c r="H28" s="23">
        <f>VLOOKUP(A28,'[1]TD-EPA'!$A$5:$H$38,4,0)</f>
        <v>560928463</v>
      </c>
      <c r="I28" s="23">
        <f>VLOOKUP(A28,'[1]TD-EPA'!$A$5:$H$36,7,0)</f>
        <v>176104948.83000001</v>
      </c>
      <c r="J28" s="23">
        <f t="shared" si="11"/>
        <v>0</v>
      </c>
      <c r="K28" s="25">
        <f t="shared" si="12"/>
        <v>0</v>
      </c>
      <c r="L28" s="23">
        <f t="shared" si="13"/>
        <v>124741562</v>
      </c>
      <c r="M28" s="25">
        <f t="shared" si="16"/>
        <v>0.22238408322666986</v>
      </c>
      <c r="N28" s="23">
        <f t="shared" si="14"/>
        <v>384823514.16999996</v>
      </c>
      <c r="O28" s="25">
        <f t="shared" si="15"/>
        <v>0.68604740096777717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1369306981</v>
      </c>
      <c r="E29" s="25">
        <f t="shared" si="9"/>
        <v>0.97807641499999998</v>
      </c>
      <c r="F29" s="23">
        <f>VLOOKUP(A29,'[1]TD-EPA'!$A$5:$H$38,6,0)</f>
        <v>789237464</v>
      </c>
      <c r="G29" s="25">
        <f t="shared" si="10"/>
        <v>0.56374104571428574</v>
      </c>
      <c r="H29" s="23">
        <f>VLOOKUP(A29,'[1]TD-EPA'!$A$5:$H$38,4,0)</f>
        <v>1380285834</v>
      </c>
      <c r="I29" s="23">
        <f>VLOOKUP(A29,'[1]TD-EPA'!$A$5:$H$36,7,0)</f>
        <v>789237464</v>
      </c>
      <c r="J29" s="23">
        <f t="shared" si="11"/>
        <v>19714166</v>
      </c>
      <c r="K29" s="25">
        <f t="shared" si="12"/>
        <v>1.4081547142857143E-2</v>
      </c>
      <c r="L29" s="23">
        <f t="shared" si="13"/>
        <v>30693019</v>
      </c>
      <c r="M29" s="25">
        <f t="shared" si="16"/>
        <v>2.1923584999999999E-2</v>
      </c>
      <c r="N29" s="23">
        <f t="shared" si="14"/>
        <v>610762536</v>
      </c>
      <c r="O29" s="25">
        <f t="shared" si="15"/>
        <v>0.43625895428571426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5608027472</v>
      </c>
      <c r="E30" s="25">
        <f t="shared" si="9"/>
        <v>0.93420128105447919</v>
      </c>
      <c r="F30" s="23">
        <f>VLOOKUP(A30,'[1]TD-EPA'!$A$5:$H$38,6,0)</f>
        <v>2927413879.3400002</v>
      </c>
      <c r="G30" s="25">
        <f t="shared" si="10"/>
        <v>0.48765698989715839</v>
      </c>
      <c r="H30" s="23">
        <f>VLOOKUP(A30,'[1]TD-EPA'!$A$5:$H$38,4,0)</f>
        <v>5659213890</v>
      </c>
      <c r="I30" s="23">
        <f>VLOOKUP(A30,'[1]TD-EPA'!$A$5:$H$36,7,0)</f>
        <v>2926425969.3400002</v>
      </c>
      <c r="J30" s="23">
        <f t="shared" si="11"/>
        <v>343804502</v>
      </c>
      <c r="K30" s="25">
        <f t="shared" si="12"/>
        <v>5.7271938806347074E-2</v>
      </c>
      <c r="L30" s="23">
        <f t="shared" si="13"/>
        <v>394990920</v>
      </c>
      <c r="M30" s="25">
        <f t="shared" si="16"/>
        <v>6.5798718945520765E-2</v>
      </c>
      <c r="N30" s="23">
        <f t="shared" si="14"/>
        <v>3075604512.6599998</v>
      </c>
      <c r="O30" s="25">
        <f t="shared" si="15"/>
        <v>0.51234301010284156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23850788409</v>
      </c>
      <c r="D31" s="24">
        <f>VLOOKUP(A31,'[1]TD-EPA'!$A$5:$H$38,5,0)</f>
        <v>19016475353.07</v>
      </c>
      <c r="E31" s="25">
        <f t="shared" si="9"/>
        <v>0.79731013612506862</v>
      </c>
      <c r="F31" s="23">
        <f>VLOOKUP(A31,'[1]TD-EPA'!$A$5:$H$38,6,0)</f>
        <v>7817410232.8800001</v>
      </c>
      <c r="G31" s="25">
        <f t="shared" si="10"/>
        <v>0.32776317909600555</v>
      </c>
      <c r="H31" s="23">
        <f>VLOOKUP(A31,'[1]TD-EPA'!$A$5:$H$38,4,0)</f>
        <v>22640801691.540001</v>
      </c>
      <c r="I31" s="23">
        <f>VLOOKUP(A31,'[1]TD-EPA'!$A$5:$H$38,7,0)</f>
        <v>7817410232.8800001</v>
      </c>
      <c r="J31" s="23">
        <f t="shared" si="11"/>
        <v>1209986717.4599991</v>
      </c>
      <c r="K31" s="25">
        <f t="shared" si="12"/>
        <v>5.0731518669773427E-2</v>
      </c>
      <c r="L31" s="23">
        <f t="shared" si="13"/>
        <v>4834313055.9300003</v>
      </c>
      <c r="M31" s="25">
        <f t="shared" si="16"/>
        <v>0.20268986387493135</v>
      </c>
      <c r="N31" s="23">
        <f t="shared" si="14"/>
        <v>16033378176.119999</v>
      </c>
      <c r="O31" s="25">
        <f t="shared" si="15"/>
        <v>0.67223682090399439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5978618653</v>
      </c>
      <c r="E32" s="25">
        <f t="shared" si="9"/>
        <v>0.94852862234001356</v>
      </c>
      <c r="F32" s="23">
        <f>VLOOKUP(A32,'[1]TD-EPA'!$A$5:$H$38,6,0)</f>
        <v>3299118324</v>
      </c>
      <c r="G32" s="25">
        <f t="shared" si="10"/>
        <v>0.52341658507189859</v>
      </c>
      <c r="H32" s="23">
        <f>VLOOKUP(A32,'[1]TD-EPA'!$A$5:$H$38,4,0)</f>
        <v>6146138609</v>
      </c>
      <c r="I32" s="23">
        <f>VLOOKUP(A32,'[1]TD-EPA'!$A$5:$H$36,7,0)</f>
        <v>3299118324</v>
      </c>
      <c r="J32" s="23">
        <f t="shared" si="11"/>
        <v>156906457</v>
      </c>
      <c r="K32" s="25">
        <f t="shared" si="12"/>
        <v>2.489375458322322E-2</v>
      </c>
      <c r="L32" s="23">
        <f t="shared" si="13"/>
        <v>324426413</v>
      </c>
      <c r="M32" s="25">
        <f t="shared" si="16"/>
        <v>5.1471377659986418E-2</v>
      </c>
      <c r="N32" s="23">
        <f t="shared" si="14"/>
        <v>3003926742</v>
      </c>
      <c r="O32" s="25">
        <f t="shared" si="15"/>
        <v>0.47658341492810136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4177826468</v>
      </c>
      <c r="E33" s="25">
        <f t="shared" si="9"/>
        <v>0.94883410720729122</v>
      </c>
      <c r="F33" s="23">
        <f>VLOOKUP(A33,'[1]TD-EPA'!$A$5:$H$38,6,0)</f>
        <v>2600982610.6599998</v>
      </c>
      <c r="G33" s="25">
        <f t="shared" si="10"/>
        <v>0.59071410269194324</v>
      </c>
      <c r="H33" s="23">
        <f>VLOOKUP(A33,'[1]TD-EPA'!$A$5:$H$38,4,0)</f>
        <v>4290104127</v>
      </c>
      <c r="I33" s="23">
        <f>VLOOKUP(A33,'[1]TD-EPA'!$A$5:$H$36,7,0)</f>
        <v>2599464689.6599998</v>
      </c>
      <c r="J33" s="23">
        <f t="shared" si="11"/>
        <v>113011693</v>
      </c>
      <c r="K33" s="25">
        <f t="shared" si="12"/>
        <v>2.5666300324573336E-2</v>
      </c>
      <c r="L33" s="23">
        <f t="shared" si="13"/>
        <v>225289352</v>
      </c>
      <c r="M33" s="25">
        <f t="shared" si="16"/>
        <v>5.1165892792708778E-2</v>
      </c>
      <c r="N33" s="23">
        <f t="shared" si="14"/>
        <v>1802133209.3400002</v>
      </c>
      <c r="O33" s="25">
        <f t="shared" si="15"/>
        <v>0.40928589730805676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7375204446</v>
      </c>
      <c r="E34" s="25">
        <f t="shared" si="9"/>
        <v>0.96246230422681822</v>
      </c>
      <c r="F34" s="23">
        <f>VLOOKUP(A34,'[1]TD-EPA'!$A$5:$H$38,6,0)</f>
        <v>4299968863</v>
      </c>
      <c r="G34" s="25">
        <f t="shared" si="10"/>
        <v>0.56114484287023814</v>
      </c>
      <c r="H34" s="23">
        <f>VLOOKUP(A34,'[1]TD-EPA'!$A$5:$H$38,4,0)</f>
        <v>7621527569</v>
      </c>
      <c r="I34" s="23">
        <f>VLOOKUP(A34,'[1]TD-EPA'!$A$5:$H$36,7,0)</f>
        <v>4299968863</v>
      </c>
      <c r="J34" s="23">
        <f t="shared" si="11"/>
        <v>41322616</v>
      </c>
      <c r="K34" s="25">
        <f t="shared" si="12"/>
        <v>5.392590877071936E-3</v>
      </c>
      <c r="L34" s="23">
        <f t="shared" si="13"/>
        <v>287645739</v>
      </c>
      <c r="M34" s="25">
        <f t="shared" si="16"/>
        <v>3.7537695773181813E-2</v>
      </c>
      <c r="N34" s="23">
        <f t="shared" si="14"/>
        <v>3362881322</v>
      </c>
      <c r="O34" s="25">
        <f t="shared" si="15"/>
        <v>0.43885515712976192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21486655097</v>
      </c>
      <c r="D35" s="24">
        <f>VLOOKUP(A35,'[1]TD-EPA'!$A$5:$H$38,5,0)</f>
        <v>19942081858.73</v>
      </c>
      <c r="E35" s="25">
        <f t="shared" si="9"/>
        <v>0.92811476559300954</v>
      </c>
      <c r="F35" s="23">
        <f>VLOOKUP(A35,'[1]TD-EPA'!$A$5:$H$38,6,0)</f>
        <v>14694022297.190001</v>
      </c>
      <c r="G35" s="25">
        <f t="shared" si="10"/>
        <v>0.68386736934412851</v>
      </c>
      <c r="H35" s="23">
        <f>VLOOKUP(A35,'[1]TD-EPA'!$A$5:$H$38,4,0)</f>
        <v>20624575993.73</v>
      </c>
      <c r="I35" s="23">
        <f>VLOOKUP(A35,'[1]TD-EPA'!$A$5:$H$36,7,0)</f>
        <v>14693539035.190001</v>
      </c>
      <c r="J35" s="23">
        <f t="shared" si="11"/>
        <v>862079103.27000046</v>
      </c>
      <c r="K35" s="25">
        <f t="shared" si="12"/>
        <v>4.0121605684002686E-2</v>
      </c>
      <c r="L35" s="23">
        <f t="shared" si="13"/>
        <v>1544573238.2700005</v>
      </c>
      <c r="M35" s="25">
        <f t="shared" si="16"/>
        <v>7.188523440699042E-2</v>
      </c>
      <c r="N35" s="23">
        <f t="shared" si="14"/>
        <v>6792632799.8099995</v>
      </c>
      <c r="O35" s="25">
        <f t="shared" si="15"/>
        <v>0.31613263065587149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2495323454</v>
      </c>
      <c r="E36" s="25">
        <f t="shared" si="9"/>
        <v>0.77618940535383996</v>
      </c>
      <c r="F36" s="23">
        <f>VLOOKUP(A36,'[1]TD-EPA'!$A$5:$H$38,6,0)</f>
        <v>1763830626</v>
      </c>
      <c r="G36" s="25">
        <f t="shared" si="10"/>
        <v>0.548652978252266</v>
      </c>
      <c r="H36" s="23">
        <f>VLOOKUP(A36,'[1]TD-EPA'!$A$5:$H$38,4,0)</f>
        <v>3171185454</v>
      </c>
      <c r="I36" s="23">
        <f>VLOOKUP(A36,'[1]TD-EPA'!$A$5:$H$36,7,0)</f>
        <v>1763830626</v>
      </c>
      <c r="J36" s="23">
        <f t="shared" si="11"/>
        <v>43652879</v>
      </c>
      <c r="K36" s="25">
        <f t="shared" si="12"/>
        <v>1.3578561183592805E-2</v>
      </c>
      <c r="L36" s="23">
        <f t="shared" si="13"/>
        <v>719514879</v>
      </c>
      <c r="M36" s="25">
        <f t="shared" si="16"/>
        <v>0.22381059464616007</v>
      </c>
      <c r="N36" s="23">
        <f t="shared" si="14"/>
        <v>1451007707</v>
      </c>
      <c r="O36" s="25">
        <f t="shared" si="15"/>
        <v>0.451347021747734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702661614</v>
      </c>
      <c r="E37" s="25">
        <f t="shared" si="9"/>
        <v>0.84128522887273349</v>
      </c>
      <c r="F37" s="23">
        <f>VLOOKUP(A37,'[1]TD-EPA'!$A$5:$H$38,6,0)</f>
        <v>369384745</v>
      </c>
      <c r="G37" s="25">
        <f t="shared" si="10"/>
        <v>0.44225829837265213</v>
      </c>
      <c r="H37" s="23">
        <f>VLOOKUP(A37,'[1]TD-EPA'!$A$5:$H$38,4,0)</f>
        <v>777487000</v>
      </c>
      <c r="I37" s="23">
        <f>VLOOKUP(A37,'[1]TD-EPA'!$A$5:$H$36,7,0)</f>
        <v>369384745</v>
      </c>
      <c r="J37" s="23">
        <f t="shared" si="11"/>
        <v>57737000</v>
      </c>
      <c r="K37" s="25">
        <f t="shared" si="12"/>
        <v>6.9127563384193944E-2</v>
      </c>
      <c r="L37" s="23">
        <f t="shared" si="13"/>
        <v>132562386</v>
      </c>
      <c r="M37" s="25">
        <f t="shared" si="16"/>
        <v>0.15871477112726645</v>
      </c>
      <c r="N37" s="23">
        <f t="shared" si="14"/>
        <v>465839255</v>
      </c>
      <c r="O37" s="25">
        <f t="shared" si="15"/>
        <v>0.55774170162734782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22590822958</v>
      </c>
      <c r="D38" s="24">
        <f>VLOOKUP(A38,'[1]TD-EPA'!$A$5:$H$38,5,0)</f>
        <v>19883035262.84</v>
      </c>
      <c r="E38" s="25">
        <f t="shared" si="9"/>
        <v>0.88013771343371527</v>
      </c>
      <c r="F38" s="23">
        <f>VLOOKUP(A38,'[1]TD-EPA'!$A$5:$H$38,6,0)</f>
        <v>11264045890.66</v>
      </c>
      <c r="G38" s="25">
        <f t="shared" si="10"/>
        <v>0.49861157832105923</v>
      </c>
      <c r="H38" s="23">
        <f>VLOOKUP(A38,'[1]TD-EPA'!$A$5:$H$38,4,0)</f>
        <v>20173833870</v>
      </c>
      <c r="I38" s="23">
        <f>VLOOKUP(A38,'[1]TD-EPA'!$A$5:$H$38,7,0)</f>
        <v>11264045890.66</v>
      </c>
      <c r="J38" s="23">
        <f t="shared" si="11"/>
        <v>2416989088</v>
      </c>
      <c r="K38" s="25">
        <f t="shared" si="12"/>
        <v>0.10698986453453131</v>
      </c>
      <c r="L38" s="23">
        <f t="shared" si="13"/>
        <v>2707787695.1599998</v>
      </c>
      <c r="M38" s="25">
        <f t="shared" si="16"/>
        <v>0.11986228656628473</v>
      </c>
      <c r="N38" s="23">
        <f t="shared" si="14"/>
        <v>11326777067.34</v>
      </c>
      <c r="O38" s="25">
        <f t="shared" si="15"/>
        <v>0.50138842167894082</v>
      </c>
    </row>
    <row r="39" spans="1:15" ht="57" x14ac:dyDescent="0.25">
      <c r="A39" s="22" t="s">
        <v>49</v>
      </c>
      <c r="B39" s="23">
        <f>VLOOKUP(A39,'[1]TD-EPA'!$A$5:$H$41,2,0)</f>
        <v>9000000000</v>
      </c>
      <c r="C39" s="24">
        <f>VLOOKUP(A39,'[1]TD-EPA'!$A$5:$H$41,3,0)</f>
        <v>9000000000</v>
      </c>
      <c r="D39" s="24">
        <f>VLOOKUP(A39,'[1]TD-EPA'!$A$5:$H$41,5,0)</f>
        <v>0</v>
      </c>
      <c r="E39" s="25">
        <f t="shared" si="9"/>
        <v>0</v>
      </c>
      <c r="F39" s="23">
        <f>VLOOKUP(A39,'[1]TD-EPA'!$A$5:$H$41,6,0)</f>
        <v>0</v>
      </c>
      <c r="G39" s="25">
        <f t="shared" si="10"/>
        <v>0</v>
      </c>
      <c r="H39" s="23">
        <f>VLOOKUP(A39,'[1]TD-EPA'!$A$5:$H$41,4,0)</f>
        <v>9000000000</v>
      </c>
      <c r="I39" s="23">
        <f>VLOOKUP(A39,'[1]TD-EPA'!$A$5:$H$41,7,0)</f>
        <v>0</v>
      </c>
      <c r="J39" s="23">
        <f t="shared" si="11"/>
        <v>0</v>
      </c>
      <c r="K39" s="25">
        <f t="shared" si="12"/>
        <v>0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172339445211</v>
      </c>
      <c r="D40" s="27">
        <f>D8+D27</f>
        <v>135116729576.20999</v>
      </c>
      <c r="E40" s="17">
        <f t="shared" si="9"/>
        <v>0.78401511279546476</v>
      </c>
      <c r="F40" s="27">
        <f>F8+F27</f>
        <v>93164643521.919998</v>
      </c>
      <c r="G40" s="17">
        <f t="shared" si="10"/>
        <v>0.54058804360113799</v>
      </c>
      <c r="H40" s="27">
        <f>H8+H27</f>
        <v>160931732595.81</v>
      </c>
      <c r="I40" s="27">
        <f>I8+I27</f>
        <v>93158350145.919998</v>
      </c>
      <c r="J40" s="27">
        <f>J8+J27</f>
        <v>11407712615.189999</v>
      </c>
      <c r="K40" s="17">
        <f t="shared" si="12"/>
        <v>6.6193276885760058E-2</v>
      </c>
      <c r="L40" s="27">
        <f>L8+L27</f>
        <v>37222715634.789993</v>
      </c>
      <c r="M40" s="17">
        <f t="shared" si="16"/>
        <v>0.2159848872045351</v>
      </c>
      <c r="N40" s="27">
        <f>N8+N27</f>
        <v>79174801689.080002</v>
      </c>
      <c r="O40" s="17">
        <f t="shared" si="15"/>
        <v>0.45941195639886201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31844562211</v>
      </c>
      <c r="D41" s="30">
        <f>D40-[2]REP_EPG034_EjecucionPresupuesta!W32</f>
        <v>82433014381.659988</v>
      </c>
      <c r="E41" s="31">
        <f>D40/C40</f>
        <v>0.78401511279546476</v>
      </c>
      <c r="F41" s="29">
        <f>F40-[2]REP_EPG034_EjecucionPresupuesta!X32</f>
        <v>88243393282.720001</v>
      </c>
      <c r="G41" s="31">
        <f>F40/C40</f>
        <v>0.54058804360113799</v>
      </c>
      <c r="H41" s="29">
        <f>H40-[2]REP_EPG034_EjecucionPresupuesta!U32</f>
        <v>51920179161.729996</v>
      </c>
      <c r="I41" s="29">
        <f>I40-[2]REP_EPG034_EjecucionPresupuesta!Z32</f>
        <v>88885977104.459991</v>
      </c>
      <c r="J41" s="29">
        <f>C40-(H40+J40)</f>
        <v>0</v>
      </c>
      <c r="K41" s="31">
        <f>J40/C40</f>
        <v>6.6193276885760058E-2</v>
      </c>
      <c r="L41" s="29">
        <f>C40-(D40+L40)</f>
        <v>0</v>
      </c>
      <c r="M41" s="31">
        <f>L40/C40</f>
        <v>0.2159848872045351</v>
      </c>
      <c r="N41" s="29">
        <f>C40-(F40+N40)</f>
        <v>0</v>
      </c>
      <c r="O41" s="31">
        <f>N40/C40</f>
        <v>0.45941195639886201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John Vargas</cp:lastModifiedBy>
  <dcterms:created xsi:type="dcterms:W3CDTF">2018-09-21T15:01:48Z</dcterms:created>
  <dcterms:modified xsi:type="dcterms:W3CDTF">2018-09-21T16:32:16Z</dcterms:modified>
</cp:coreProperties>
</file>